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ranger\Documents\"/>
    </mc:Choice>
  </mc:AlternateContent>
  <bookViews>
    <workbookView xWindow="0" yWindow="0" windowWidth="24000" windowHeight="9885" tabRatio="937" firstSheet="18" activeTab="2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  <sheet name="Лист31" sheetId="31" r:id="rId31"/>
    <sheet name="Лист32" sheetId="32" r:id="rId32"/>
    <sheet name="Лист33" sheetId="33" r:id="rId33"/>
    <sheet name="Лист34" sheetId="34" r:id="rId34"/>
    <sheet name="Лист35" sheetId="35" r:id="rId35"/>
    <sheet name="Лист36" sheetId="36" r:id="rId36"/>
    <sheet name="Лист37" sheetId="37" r:id="rId37"/>
  </sheets>
  <definedNames>
    <definedName name="ExternalData_1" localSheetId="9" hidden="1">Лист10!$A$1:$T$81</definedName>
    <definedName name="ExternalData_1" localSheetId="10" hidden="1">Лист11!$A$1:$T$72</definedName>
    <definedName name="ExternalData_1" localSheetId="11" hidden="1">Лист12!$A$1:$T$70</definedName>
    <definedName name="ExternalData_1" localSheetId="12" hidden="1">Лист13!$A$1:$T$78</definedName>
    <definedName name="ExternalData_1" localSheetId="13" hidden="1">Лист14!$A$1:$T$59</definedName>
    <definedName name="ExternalData_1" localSheetId="14" hidden="1">Лист15!$A$1:$T$49</definedName>
    <definedName name="ExternalData_1" localSheetId="15" hidden="1">Лист16!$A$1:$T$53</definedName>
    <definedName name="ExternalData_1" localSheetId="16" hidden="1">Лист17!$A$1:$T$50</definedName>
    <definedName name="ExternalData_1" localSheetId="17" hidden="1">Лист18!$A$1:$T$50</definedName>
    <definedName name="ExternalData_1" localSheetId="18" hidden="1">Лист19!$A$1:$T$53</definedName>
    <definedName name="ExternalData_1" localSheetId="1" hidden="1">Лист2!$A$1:$T$62</definedName>
    <definedName name="ExternalData_1" localSheetId="19" hidden="1">Лист20!$A$1:$T$68</definedName>
    <definedName name="ExternalData_1" localSheetId="20" hidden="1">Лист21!$A$1:$T$59</definedName>
    <definedName name="ExternalData_1" localSheetId="21" hidden="1">Лист22!$A$1:$T$63</definedName>
    <definedName name="ExternalData_1" localSheetId="22" hidden="1">Лист23!$A$1:$T$57</definedName>
    <definedName name="ExternalData_1" localSheetId="23" hidden="1">Лист24!$A$1:$T$57</definedName>
    <definedName name="ExternalData_1" localSheetId="24" hidden="1">Лист25!$A$1:$T$62</definedName>
    <definedName name="ExternalData_1" localSheetId="25" hidden="1">Лист26!$A$1:$T$71</definedName>
    <definedName name="ExternalData_1" localSheetId="26" hidden="1">Лист27!$A$1:$T$59</definedName>
    <definedName name="ExternalData_1" localSheetId="27" hidden="1">Лист28!$A$1:$T$81</definedName>
    <definedName name="ExternalData_1" localSheetId="28" hidden="1">Лист29!$A$1:$T$59</definedName>
    <definedName name="ExternalData_1" localSheetId="2" hidden="1">Лист3!$A$1:$T$52</definedName>
    <definedName name="ExternalData_1" localSheetId="29" hidden="1">Лист30!$A$1:$T$59</definedName>
    <definedName name="ExternalData_1" localSheetId="30" hidden="1">Лист31!$A$1:$T$72</definedName>
    <definedName name="ExternalData_1" localSheetId="31" hidden="1">Лист32!$A$1:$T$52</definedName>
    <definedName name="ExternalData_1" localSheetId="32" hidden="1">Лист33!$A$1:$T$49</definedName>
    <definedName name="ExternalData_1" localSheetId="33" hidden="1">Лист34!$A$1:$T$53</definedName>
    <definedName name="ExternalData_1" localSheetId="34" hidden="1">Лист35!$A$1:$T$49</definedName>
    <definedName name="ExternalData_1" localSheetId="35" hidden="1">Лист36!$A$1:$T$49</definedName>
    <definedName name="ExternalData_1" localSheetId="36" hidden="1">Лист37!$A$1:$T$53</definedName>
    <definedName name="ExternalData_1" localSheetId="3" hidden="1">Лист4!$A$1:$T$53</definedName>
    <definedName name="ExternalData_1" localSheetId="4" hidden="1">Лист5!$A$1:$T$52</definedName>
    <definedName name="ExternalData_1" localSheetId="5" hidden="1">Лист6!$A$1:$T$52</definedName>
    <definedName name="ExternalData_1" localSheetId="6" hidden="1">Лист7!$A$1:$T$53</definedName>
    <definedName name="ExternalData_1" localSheetId="7" hidden="1">Лист8!$A$1:$T$83</definedName>
    <definedName name="ExternalData_1" localSheetId="8" hidden="1">Лист9!$A$1:$T$72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37" l="1"/>
  <c r="V3" i="37"/>
  <c r="V4" i="37"/>
  <c r="V5" i="37"/>
  <c r="V6" i="37"/>
  <c r="V7" i="37"/>
  <c r="V8" i="37"/>
  <c r="V9" i="37"/>
  <c r="V10" i="37"/>
  <c r="V11" i="37"/>
  <c r="V12" i="37"/>
  <c r="V13" i="37"/>
  <c r="V14" i="37"/>
  <c r="V15" i="37"/>
  <c r="V16" i="37"/>
  <c r="V17" i="37"/>
  <c r="V18" i="37"/>
  <c r="V19" i="37"/>
  <c r="V20" i="37"/>
  <c r="V21" i="37"/>
  <c r="V22" i="37"/>
  <c r="V23" i="37"/>
  <c r="V24" i="37"/>
  <c r="V25" i="37"/>
  <c r="V26" i="37"/>
  <c r="V27" i="37"/>
  <c r="V28" i="37"/>
  <c r="V29" i="37"/>
  <c r="V30" i="37"/>
  <c r="V31" i="37"/>
  <c r="V32" i="37"/>
  <c r="V33" i="37"/>
  <c r="V34" i="37"/>
  <c r="V35" i="37"/>
  <c r="V36" i="37"/>
  <c r="V37" i="37"/>
  <c r="V38" i="37"/>
  <c r="V39" i="37"/>
  <c r="V40" i="37"/>
  <c r="V41" i="37"/>
  <c r="V42" i="37"/>
  <c r="V43" i="37"/>
  <c r="V44" i="37"/>
  <c r="V45" i="37"/>
  <c r="V46" i="37"/>
  <c r="V47" i="37"/>
  <c r="V48" i="37"/>
  <c r="V49" i="37"/>
  <c r="V50" i="37"/>
  <c r="V51" i="37"/>
  <c r="V52" i="37"/>
  <c r="V53" i="37"/>
  <c r="U2" i="37"/>
  <c r="U3" i="37"/>
  <c r="U4" i="37"/>
  <c r="U5" i="37"/>
  <c r="U6" i="37"/>
  <c r="U7" i="37"/>
  <c r="U8" i="37"/>
  <c r="U9" i="37"/>
  <c r="U10" i="37"/>
  <c r="U11" i="37"/>
  <c r="U12" i="37"/>
  <c r="U13" i="37"/>
  <c r="U14" i="37"/>
  <c r="U15" i="37"/>
  <c r="U16" i="37"/>
  <c r="U17" i="37"/>
  <c r="U18" i="37"/>
  <c r="U19" i="37"/>
  <c r="U20" i="37"/>
  <c r="U21" i="37"/>
  <c r="U22" i="37"/>
  <c r="U23" i="37"/>
  <c r="U24" i="37"/>
  <c r="U25" i="37"/>
  <c r="U26" i="37"/>
  <c r="U27" i="37"/>
  <c r="U28" i="37"/>
  <c r="U29" i="37"/>
  <c r="U30" i="37"/>
  <c r="U31" i="37"/>
  <c r="U32" i="37"/>
  <c r="U33" i="37"/>
  <c r="U34" i="37"/>
  <c r="U35" i="37"/>
  <c r="U36" i="37"/>
  <c r="U37" i="37"/>
  <c r="U38" i="37"/>
  <c r="U39" i="37"/>
  <c r="U40" i="37"/>
  <c r="U41" i="37"/>
  <c r="U42" i="37"/>
  <c r="U43" i="37"/>
  <c r="U44" i="37"/>
  <c r="U45" i="37"/>
  <c r="U46" i="37"/>
  <c r="U47" i="37"/>
  <c r="U48" i="37"/>
  <c r="U49" i="37"/>
  <c r="U50" i="37"/>
  <c r="U51" i="37"/>
  <c r="U52" i="37"/>
  <c r="U53" i="37"/>
  <c r="V2" i="36"/>
  <c r="V3" i="36"/>
  <c r="V4" i="36"/>
  <c r="V5" i="36"/>
  <c r="V6" i="36"/>
  <c r="V7" i="36"/>
  <c r="V8" i="36"/>
  <c r="V9" i="36"/>
  <c r="V10" i="36"/>
  <c r="V11" i="36"/>
  <c r="V12" i="36"/>
  <c r="V13" i="36"/>
  <c r="V14" i="36"/>
  <c r="V15" i="36"/>
  <c r="V16" i="36"/>
  <c r="V17" i="36"/>
  <c r="V18" i="36"/>
  <c r="V19" i="36"/>
  <c r="V20" i="36"/>
  <c r="V21" i="36"/>
  <c r="V22" i="36"/>
  <c r="V23" i="36"/>
  <c r="V24" i="36"/>
  <c r="V25" i="36"/>
  <c r="V26" i="36"/>
  <c r="V27" i="36"/>
  <c r="V28" i="36"/>
  <c r="V29" i="36"/>
  <c r="V30" i="36"/>
  <c r="V31" i="36"/>
  <c r="V32" i="36"/>
  <c r="V33" i="36"/>
  <c r="V34" i="36"/>
  <c r="V35" i="36"/>
  <c r="V36" i="36"/>
  <c r="V37" i="36"/>
  <c r="V38" i="36"/>
  <c r="V39" i="36"/>
  <c r="V40" i="36"/>
  <c r="V41" i="36"/>
  <c r="V42" i="36"/>
  <c r="V43" i="36"/>
  <c r="V44" i="36"/>
  <c r="V45" i="36"/>
  <c r="V46" i="36"/>
  <c r="V47" i="36"/>
  <c r="V48" i="36"/>
  <c r="V49" i="36"/>
  <c r="U2" i="36"/>
  <c r="U3" i="36"/>
  <c r="U4" i="36"/>
  <c r="U5" i="36"/>
  <c r="U6" i="36"/>
  <c r="U7" i="36"/>
  <c r="U8" i="36"/>
  <c r="U9" i="36"/>
  <c r="U10" i="36"/>
  <c r="U11" i="36"/>
  <c r="U12" i="36"/>
  <c r="U13" i="36"/>
  <c r="U14" i="36"/>
  <c r="U15" i="36"/>
  <c r="U16" i="36"/>
  <c r="U17" i="36"/>
  <c r="U18" i="36"/>
  <c r="U19" i="36"/>
  <c r="U20" i="36"/>
  <c r="U21" i="36"/>
  <c r="U22" i="36"/>
  <c r="U23" i="36"/>
  <c r="U24" i="36"/>
  <c r="U25" i="36"/>
  <c r="U26" i="36"/>
  <c r="U27" i="36"/>
  <c r="U28" i="36"/>
  <c r="U29" i="36"/>
  <c r="U30" i="36"/>
  <c r="U31" i="36"/>
  <c r="U32" i="36"/>
  <c r="U33" i="36"/>
  <c r="U34" i="36"/>
  <c r="U35" i="36"/>
  <c r="U36" i="36"/>
  <c r="U37" i="36"/>
  <c r="U38" i="36"/>
  <c r="U39" i="36"/>
  <c r="U40" i="36"/>
  <c r="U41" i="36"/>
  <c r="U42" i="36"/>
  <c r="U43" i="36"/>
  <c r="U44" i="36"/>
  <c r="U45" i="36"/>
  <c r="U46" i="36"/>
  <c r="U47" i="36"/>
  <c r="U48" i="36"/>
  <c r="U49" i="36"/>
  <c r="V2" i="35"/>
  <c r="V3" i="35"/>
  <c r="V4" i="35"/>
  <c r="V5" i="35"/>
  <c r="V6" i="35"/>
  <c r="V7" i="35"/>
  <c r="V8" i="35"/>
  <c r="V9" i="35"/>
  <c r="V10" i="35"/>
  <c r="V11" i="35"/>
  <c r="V12" i="35"/>
  <c r="V13" i="35"/>
  <c r="V14" i="35"/>
  <c r="V15" i="35"/>
  <c r="V16" i="35"/>
  <c r="V17" i="35"/>
  <c r="V18" i="35"/>
  <c r="V19" i="35"/>
  <c r="V20" i="35"/>
  <c r="V21" i="35"/>
  <c r="V22" i="35"/>
  <c r="V23" i="35"/>
  <c r="V24" i="35"/>
  <c r="V25" i="35"/>
  <c r="V26" i="35"/>
  <c r="V27" i="35"/>
  <c r="V28" i="35"/>
  <c r="V29" i="35"/>
  <c r="V30" i="35"/>
  <c r="V31" i="35"/>
  <c r="V32" i="35"/>
  <c r="V33" i="35"/>
  <c r="V34" i="35"/>
  <c r="V35" i="35"/>
  <c r="V36" i="35"/>
  <c r="V37" i="35"/>
  <c r="V38" i="35"/>
  <c r="V39" i="35"/>
  <c r="V40" i="35"/>
  <c r="V41" i="35"/>
  <c r="V42" i="35"/>
  <c r="V43" i="35"/>
  <c r="V44" i="35"/>
  <c r="V45" i="35"/>
  <c r="V46" i="35"/>
  <c r="V47" i="35"/>
  <c r="V48" i="35"/>
  <c r="V49" i="35"/>
  <c r="U2" i="35"/>
  <c r="U3" i="35"/>
  <c r="U4" i="35"/>
  <c r="U5" i="35"/>
  <c r="U6" i="35"/>
  <c r="U7" i="35"/>
  <c r="U8" i="35"/>
  <c r="U9" i="35"/>
  <c r="U10" i="35"/>
  <c r="U11" i="35"/>
  <c r="U12" i="35"/>
  <c r="U13" i="35"/>
  <c r="U14" i="35"/>
  <c r="U15" i="35"/>
  <c r="U16" i="35"/>
  <c r="U17" i="35"/>
  <c r="U18" i="35"/>
  <c r="U19" i="35"/>
  <c r="U20" i="35"/>
  <c r="U21" i="35"/>
  <c r="U22" i="35"/>
  <c r="U23" i="35"/>
  <c r="U24" i="35"/>
  <c r="U25" i="35"/>
  <c r="U26" i="35"/>
  <c r="U27" i="35"/>
  <c r="U28" i="35"/>
  <c r="U29" i="35"/>
  <c r="U30" i="35"/>
  <c r="U31" i="35"/>
  <c r="U32" i="35"/>
  <c r="U33" i="35"/>
  <c r="U34" i="35"/>
  <c r="U35" i="35"/>
  <c r="U36" i="35"/>
  <c r="U37" i="35"/>
  <c r="U38" i="35"/>
  <c r="U39" i="35"/>
  <c r="U40" i="35"/>
  <c r="U41" i="35"/>
  <c r="U42" i="35"/>
  <c r="U43" i="35"/>
  <c r="U44" i="35"/>
  <c r="U45" i="35"/>
  <c r="U46" i="35"/>
  <c r="U47" i="35"/>
  <c r="U48" i="35"/>
  <c r="U49" i="35"/>
  <c r="V2" i="34"/>
  <c r="V3" i="34"/>
  <c r="V4" i="34"/>
  <c r="V5" i="34"/>
  <c r="V6" i="34"/>
  <c r="V7" i="34"/>
  <c r="V8" i="34"/>
  <c r="V9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V35" i="34"/>
  <c r="V36" i="34"/>
  <c r="V37" i="34"/>
  <c r="V38" i="34"/>
  <c r="V39" i="34"/>
  <c r="V40" i="34"/>
  <c r="V41" i="34"/>
  <c r="V42" i="34"/>
  <c r="V43" i="34"/>
  <c r="V44" i="34"/>
  <c r="V45" i="34"/>
  <c r="V46" i="34"/>
  <c r="V47" i="34"/>
  <c r="V48" i="34"/>
  <c r="V49" i="34"/>
  <c r="V50" i="34"/>
  <c r="V51" i="34"/>
  <c r="V52" i="34"/>
  <c r="V53" i="34"/>
  <c r="U2" i="34"/>
  <c r="U3" i="34"/>
  <c r="U4" i="34"/>
  <c r="U5" i="34"/>
  <c r="U6" i="34"/>
  <c r="U7" i="34"/>
  <c r="U8" i="34"/>
  <c r="U9" i="34"/>
  <c r="U10" i="34"/>
  <c r="U11" i="34"/>
  <c r="U12" i="34"/>
  <c r="U13" i="34"/>
  <c r="U14" i="34"/>
  <c r="U15" i="34"/>
  <c r="U16" i="34"/>
  <c r="U17" i="34"/>
  <c r="U18" i="34"/>
  <c r="U19" i="34"/>
  <c r="U20" i="34"/>
  <c r="U21" i="34"/>
  <c r="U22" i="34"/>
  <c r="U23" i="34"/>
  <c r="U24" i="34"/>
  <c r="U25" i="34"/>
  <c r="U26" i="34"/>
  <c r="U27" i="34"/>
  <c r="U28" i="34"/>
  <c r="U29" i="34"/>
  <c r="U30" i="34"/>
  <c r="U31" i="34"/>
  <c r="U32" i="34"/>
  <c r="U33" i="34"/>
  <c r="U34" i="34"/>
  <c r="U35" i="34"/>
  <c r="U36" i="34"/>
  <c r="U37" i="34"/>
  <c r="U38" i="34"/>
  <c r="U39" i="34"/>
  <c r="U40" i="34"/>
  <c r="U41" i="34"/>
  <c r="U42" i="34"/>
  <c r="U43" i="34"/>
  <c r="U44" i="34"/>
  <c r="U45" i="34"/>
  <c r="U46" i="34"/>
  <c r="U47" i="34"/>
  <c r="U48" i="34"/>
  <c r="U49" i="34"/>
  <c r="U50" i="34"/>
  <c r="U51" i="34"/>
  <c r="U52" i="34"/>
  <c r="U53" i="34"/>
  <c r="V2" i="33"/>
  <c r="V3" i="33"/>
  <c r="V4" i="33"/>
  <c r="V5" i="33"/>
  <c r="V6" i="33"/>
  <c r="V7" i="33"/>
  <c r="V8" i="33"/>
  <c r="V9" i="33"/>
  <c r="V10" i="33"/>
  <c r="V11" i="33"/>
  <c r="V12" i="33"/>
  <c r="V13" i="33"/>
  <c r="V14" i="33"/>
  <c r="V15" i="33"/>
  <c r="V16" i="33"/>
  <c r="V17" i="33"/>
  <c r="V18" i="33"/>
  <c r="V19" i="33"/>
  <c r="V20" i="33"/>
  <c r="V21" i="33"/>
  <c r="V22" i="33"/>
  <c r="V23" i="33"/>
  <c r="V24" i="33"/>
  <c r="V25" i="33"/>
  <c r="V26" i="33"/>
  <c r="V27" i="33"/>
  <c r="V28" i="33"/>
  <c r="V29" i="33"/>
  <c r="V30" i="33"/>
  <c r="V31" i="33"/>
  <c r="V32" i="33"/>
  <c r="V33" i="33"/>
  <c r="V34" i="33"/>
  <c r="V35" i="33"/>
  <c r="V36" i="33"/>
  <c r="V37" i="33"/>
  <c r="V38" i="33"/>
  <c r="V39" i="33"/>
  <c r="V40" i="33"/>
  <c r="V41" i="33"/>
  <c r="V42" i="33"/>
  <c r="V43" i="33"/>
  <c r="V44" i="33"/>
  <c r="V45" i="33"/>
  <c r="V46" i="33"/>
  <c r="V47" i="33"/>
  <c r="V48" i="33"/>
  <c r="V49" i="33"/>
  <c r="U2" i="33"/>
  <c r="U3" i="33"/>
  <c r="U4" i="33"/>
  <c r="U5" i="33"/>
  <c r="U6" i="33"/>
  <c r="U7" i="33"/>
  <c r="U8" i="33"/>
  <c r="U9" i="33"/>
  <c r="U10" i="33"/>
  <c r="U11" i="33"/>
  <c r="U12" i="33"/>
  <c r="U13" i="33"/>
  <c r="U14" i="33"/>
  <c r="U15" i="33"/>
  <c r="U16" i="33"/>
  <c r="U17" i="33"/>
  <c r="U18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U33" i="33"/>
  <c r="U34" i="33"/>
  <c r="U35" i="33"/>
  <c r="U36" i="33"/>
  <c r="U37" i="33"/>
  <c r="U38" i="33"/>
  <c r="U39" i="33"/>
  <c r="U40" i="33"/>
  <c r="U41" i="33"/>
  <c r="U42" i="33"/>
  <c r="U43" i="33"/>
  <c r="U44" i="33"/>
  <c r="U45" i="33"/>
  <c r="U46" i="33"/>
  <c r="U47" i="33"/>
  <c r="U48" i="33"/>
  <c r="U49" i="33"/>
  <c r="V2" i="32"/>
  <c r="V3" i="32"/>
  <c r="V4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V38" i="32"/>
  <c r="V39" i="32"/>
  <c r="V40" i="32"/>
  <c r="V41" i="32"/>
  <c r="V42" i="32"/>
  <c r="V43" i="32"/>
  <c r="V44" i="32"/>
  <c r="V45" i="32"/>
  <c r="V46" i="32"/>
  <c r="V47" i="32"/>
  <c r="V48" i="32"/>
  <c r="V49" i="32"/>
  <c r="V50" i="32"/>
  <c r="V51" i="32"/>
  <c r="V52" i="32"/>
  <c r="U2" i="32"/>
  <c r="U3" i="32"/>
  <c r="U4" i="32"/>
  <c r="U5" i="32"/>
  <c r="U6" i="32"/>
  <c r="U7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U33" i="32"/>
  <c r="U34" i="32"/>
  <c r="U35" i="32"/>
  <c r="U36" i="32"/>
  <c r="U37" i="32"/>
  <c r="U38" i="32"/>
  <c r="U39" i="32"/>
  <c r="U40" i="32"/>
  <c r="U41" i="32"/>
  <c r="U42" i="32"/>
  <c r="U43" i="32"/>
  <c r="U44" i="32"/>
  <c r="U45" i="32"/>
  <c r="U46" i="32"/>
  <c r="U47" i="32"/>
  <c r="U48" i="32"/>
  <c r="U49" i="32"/>
  <c r="U50" i="32"/>
  <c r="U51" i="32"/>
  <c r="U52" i="32"/>
  <c r="V2" i="31"/>
  <c r="V3" i="31"/>
  <c r="V4" i="31"/>
  <c r="V5" i="3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V31" i="31"/>
  <c r="V32" i="31"/>
  <c r="V33" i="31"/>
  <c r="V34" i="31"/>
  <c r="V35" i="31"/>
  <c r="V36" i="31"/>
  <c r="V37" i="31"/>
  <c r="V38" i="31"/>
  <c r="V39" i="31"/>
  <c r="V40" i="31"/>
  <c r="V41" i="31"/>
  <c r="V42" i="31"/>
  <c r="V43" i="31"/>
  <c r="V44" i="31"/>
  <c r="V45" i="31"/>
  <c r="V46" i="31"/>
  <c r="V47" i="31"/>
  <c r="V48" i="31"/>
  <c r="V49" i="31"/>
  <c r="V50" i="31"/>
  <c r="V51" i="31"/>
  <c r="V52" i="31"/>
  <c r="V53" i="31"/>
  <c r="V54" i="31"/>
  <c r="V55" i="31"/>
  <c r="V56" i="31"/>
  <c r="V57" i="31"/>
  <c r="V58" i="31"/>
  <c r="V59" i="31"/>
  <c r="V60" i="31"/>
  <c r="V61" i="31"/>
  <c r="V62" i="31"/>
  <c r="V63" i="31"/>
  <c r="V64" i="31"/>
  <c r="V65" i="31"/>
  <c r="V66" i="31"/>
  <c r="V67" i="31"/>
  <c r="V68" i="31"/>
  <c r="V69" i="31"/>
  <c r="V70" i="31"/>
  <c r="V71" i="31"/>
  <c r="V72" i="31"/>
  <c r="U2" i="31"/>
  <c r="U3" i="31"/>
  <c r="U4" i="31"/>
  <c r="U5" i="31"/>
  <c r="U6" i="31"/>
  <c r="U7" i="31"/>
  <c r="U8" i="31"/>
  <c r="U9" i="31"/>
  <c r="U10" i="31"/>
  <c r="U11" i="31"/>
  <c r="U12" i="31"/>
  <c r="U13" i="31"/>
  <c r="U14" i="31"/>
  <c r="U15" i="31"/>
  <c r="U16" i="31"/>
  <c r="U17" i="31"/>
  <c r="U18" i="31"/>
  <c r="U19" i="31"/>
  <c r="U20" i="31"/>
  <c r="U21" i="31"/>
  <c r="U22" i="31"/>
  <c r="U23" i="31"/>
  <c r="U24" i="31"/>
  <c r="U25" i="31"/>
  <c r="U26" i="31"/>
  <c r="U27" i="31"/>
  <c r="U28" i="31"/>
  <c r="U29" i="31"/>
  <c r="U30" i="31"/>
  <c r="U31" i="31"/>
  <c r="U32" i="31"/>
  <c r="U33" i="31"/>
  <c r="U34" i="31"/>
  <c r="U35" i="31"/>
  <c r="U36" i="31"/>
  <c r="U37" i="31"/>
  <c r="U38" i="31"/>
  <c r="U39" i="31"/>
  <c r="U40" i="31"/>
  <c r="U41" i="31"/>
  <c r="U42" i="31"/>
  <c r="U43" i="31"/>
  <c r="U44" i="31"/>
  <c r="U45" i="31"/>
  <c r="U46" i="31"/>
  <c r="U47" i="31"/>
  <c r="U48" i="31"/>
  <c r="U49" i="31"/>
  <c r="U50" i="31"/>
  <c r="U51" i="31"/>
  <c r="U52" i="31"/>
  <c r="U53" i="31"/>
  <c r="U54" i="31"/>
  <c r="U55" i="31"/>
  <c r="U56" i="31"/>
  <c r="U57" i="31"/>
  <c r="U58" i="31"/>
  <c r="U59" i="31"/>
  <c r="U60" i="31"/>
  <c r="U61" i="31"/>
  <c r="U62" i="31"/>
  <c r="U63" i="31"/>
  <c r="U64" i="31"/>
  <c r="U65" i="31"/>
  <c r="U66" i="31"/>
  <c r="U67" i="31"/>
  <c r="U68" i="31"/>
  <c r="U69" i="31"/>
  <c r="U70" i="31"/>
  <c r="U71" i="31"/>
  <c r="U72" i="31"/>
  <c r="V2" i="30"/>
  <c r="V3" i="30"/>
  <c r="V4" i="30"/>
  <c r="V5" i="30"/>
  <c r="V6" i="30"/>
  <c r="V7" i="30"/>
  <c r="V8" i="30"/>
  <c r="V9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V35" i="30"/>
  <c r="V36" i="30"/>
  <c r="V37" i="30"/>
  <c r="V38" i="30"/>
  <c r="V39" i="30"/>
  <c r="V40" i="30"/>
  <c r="V41" i="30"/>
  <c r="V42" i="30"/>
  <c r="V43" i="30"/>
  <c r="V44" i="30"/>
  <c r="V45" i="30"/>
  <c r="V46" i="30"/>
  <c r="V47" i="30"/>
  <c r="V48" i="30"/>
  <c r="V49" i="30"/>
  <c r="V50" i="30"/>
  <c r="V51" i="30"/>
  <c r="V52" i="30"/>
  <c r="V53" i="30"/>
  <c r="V54" i="30"/>
  <c r="V55" i="30"/>
  <c r="V56" i="30"/>
  <c r="V57" i="30"/>
  <c r="V58" i="30"/>
  <c r="V59" i="30"/>
  <c r="U2" i="30"/>
  <c r="U3" i="30"/>
  <c r="U4" i="30"/>
  <c r="U5" i="30"/>
  <c r="U6" i="30"/>
  <c r="U7" i="30"/>
  <c r="U8" i="30"/>
  <c r="U9" i="30"/>
  <c r="U10" i="30"/>
  <c r="U11" i="30"/>
  <c r="U12" i="30"/>
  <c r="U13" i="30"/>
  <c r="U14" i="30"/>
  <c r="U15" i="30"/>
  <c r="U16" i="30"/>
  <c r="U17" i="30"/>
  <c r="U18" i="30"/>
  <c r="U19" i="30"/>
  <c r="U20" i="30"/>
  <c r="U21" i="30"/>
  <c r="U22" i="30"/>
  <c r="U23" i="30"/>
  <c r="U24" i="30"/>
  <c r="U25" i="30"/>
  <c r="U26" i="30"/>
  <c r="U27" i="30"/>
  <c r="U28" i="30"/>
  <c r="U29" i="30"/>
  <c r="U30" i="30"/>
  <c r="U31" i="30"/>
  <c r="U32" i="30"/>
  <c r="U33" i="30"/>
  <c r="U34" i="30"/>
  <c r="U35" i="30"/>
  <c r="U36" i="30"/>
  <c r="U37" i="30"/>
  <c r="U38" i="30"/>
  <c r="U39" i="30"/>
  <c r="U40" i="30"/>
  <c r="U41" i="30"/>
  <c r="U42" i="30"/>
  <c r="U43" i="30"/>
  <c r="U44" i="30"/>
  <c r="U45" i="30"/>
  <c r="U46" i="30"/>
  <c r="U47" i="30"/>
  <c r="U48" i="30"/>
  <c r="U49" i="30"/>
  <c r="U50" i="30"/>
  <c r="U51" i="30"/>
  <c r="U52" i="30"/>
  <c r="U53" i="30"/>
  <c r="U54" i="30"/>
  <c r="U55" i="30"/>
  <c r="U56" i="30"/>
  <c r="U57" i="30"/>
  <c r="U58" i="30"/>
  <c r="U59" i="30"/>
  <c r="V2" i="29"/>
  <c r="V3" i="29"/>
  <c r="V4" i="29"/>
  <c r="V5" i="29"/>
  <c r="V6" i="29"/>
  <c r="V7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V33" i="29"/>
  <c r="V34" i="29"/>
  <c r="V35" i="29"/>
  <c r="V36" i="29"/>
  <c r="V37" i="29"/>
  <c r="V38" i="29"/>
  <c r="V39" i="29"/>
  <c r="V40" i="29"/>
  <c r="V41" i="29"/>
  <c r="V42" i="29"/>
  <c r="V43" i="29"/>
  <c r="V44" i="29"/>
  <c r="V45" i="29"/>
  <c r="V46" i="29"/>
  <c r="V47" i="29"/>
  <c r="V48" i="29"/>
  <c r="V49" i="29"/>
  <c r="V50" i="29"/>
  <c r="V51" i="29"/>
  <c r="V52" i="29"/>
  <c r="V53" i="29"/>
  <c r="V54" i="29"/>
  <c r="V55" i="29"/>
  <c r="V56" i="29"/>
  <c r="V57" i="29"/>
  <c r="V58" i="29"/>
  <c r="V59" i="29"/>
  <c r="U2" i="29"/>
  <c r="U3" i="29"/>
  <c r="U4" i="29"/>
  <c r="U5" i="29"/>
  <c r="U6" i="29"/>
  <c r="U7" i="29"/>
  <c r="U8" i="29"/>
  <c r="U9" i="29"/>
  <c r="U10" i="29"/>
  <c r="U11" i="29"/>
  <c r="U12" i="29"/>
  <c r="U13" i="29"/>
  <c r="U14" i="29"/>
  <c r="U15" i="29"/>
  <c r="U16" i="29"/>
  <c r="U17" i="29"/>
  <c r="U18" i="29"/>
  <c r="U19" i="29"/>
  <c r="U20" i="29"/>
  <c r="U21" i="29"/>
  <c r="U22" i="29"/>
  <c r="U23" i="29"/>
  <c r="U24" i="29"/>
  <c r="U25" i="29"/>
  <c r="U26" i="29"/>
  <c r="U27" i="29"/>
  <c r="U28" i="29"/>
  <c r="U29" i="29"/>
  <c r="U30" i="29"/>
  <c r="U31" i="29"/>
  <c r="U32" i="29"/>
  <c r="U33" i="29"/>
  <c r="U34" i="29"/>
  <c r="U35" i="29"/>
  <c r="U36" i="29"/>
  <c r="U37" i="29"/>
  <c r="U38" i="29"/>
  <c r="U39" i="29"/>
  <c r="U40" i="29"/>
  <c r="U41" i="29"/>
  <c r="U42" i="29"/>
  <c r="U43" i="29"/>
  <c r="U44" i="29"/>
  <c r="U45" i="29"/>
  <c r="U46" i="29"/>
  <c r="U47" i="29"/>
  <c r="U48" i="29"/>
  <c r="U49" i="29"/>
  <c r="U50" i="29"/>
  <c r="U51" i="29"/>
  <c r="U52" i="29"/>
  <c r="U53" i="29"/>
  <c r="U54" i="29"/>
  <c r="U55" i="29"/>
  <c r="U56" i="29"/>
  <c r="U57" i="29"/>
  <c r="U58" i="29"/>
  <c r="U59" i="29"/>
  <c r="V2" i="28"/>
  <c r="V3" i="28"/>
  <c r="V4" i="28"/>
  <c r="V5" i="28"/>
  <c r="V6" i="28"/>
  <c r="V7" i="28"/>
  <c r="V8" i="28"/>
  <c r="V9" i="28"/>
  <c r="V10" i="28"/>
  <c r="V11" i="28"/>
  <c r="V12" i="28"/>
  <c r="V13" i="28"/>
  <c r="V14" i="28"/>
  <c r="V15" i="28"/>
  <c r="V16" i="28"/>
  <c r="V17" i="28"/>
  <c r="V18" i="28"/>
  <c r="V19" i="28"/>
  <c r="V20" i="28"/>
  <c r="V21" i="28"/>
  <c r="V22" i="28"/>
  <c r="V23" i="28"/>
  <c r="V24" i="28"/>
  <c r="V25" i="28"/>
  <c r="V26" i="28"/>
  <c r="V27" i="28"/>
  <c r="V28" i="28"/>
  <c r="V29" i="28"/>
  <c r="V30" i="28"/>
  <c r="V31" i="28"/>
  <c r="V32" i="28"/>
  <c r="V33" i="28"/>
  <c r="V34" i="28"/>
  <c r="V35" i="28"/>
  <c r="V36" i="28"/>
  <c r="V37" i="28"/>
  <c r="V38" i="28"/>
  <c r="V39" i="28"/>
  <c r="V40" i="28"/>
  <c r="V41" i="28"/>
  <c r="V42" i="28"/>
  <c r="V43" i="28"/>
  <c r="V44" i="28"/>
  <c r="V45" i="28"/>
  <c r="V46" i="28"/>
  <c r="V47" i="28"/>
  <c r="V48" i="28"/>
  <c r="V49" i="28"/>
  <c r="V50" i="28"/>
  <c r="V51" i="28"/>
  <c r="V52" i="28"/>
  <c r="V53" i="28"/>
  <c r="V54" i="28"/>
  <c r="V55" i="28"/>
  <c r="V56" i="28"/>
  <c r="V57" i="28"/>
  <c r="V58" i="28"/>
  <c r="V59" i="28"/>
  <c r="V60" i="28"/>
  <c r="V61" i="28"/>
  <c r="V62" i="28"/>
  <c r="V63" i="28"/>
  <c r="V64" i="28"/>
  <c r="V65" i="28"/>
  <c r="V66" i="28"/>
  <c r="V67" i="28"/>
  <c r="V68" i="28"/>
  <c r="V69" i="28"/>
  <c r="V70" i="28"/>
  <c r="V71" i="28"/>
  <c r="V72" i="28"/>
  <c r="V73" i="28"/>
  <c r="V74" i="28"/>
  <c r="V75" i="28"/>
  <c r="V76" i="28"/>
  <c r="V77" i="28"/>
  <c r="V78" i="28"/>
  <c r="V79" i="28"/>
  <c r="V80" i="28"/>
  <c r="V81" i="28"/>
  <c r="U2" i="28"/>
  <c r="U3" i="28"/>
  <c r="U4" i="28"/>
  <c r="U5" i="28"/>
  <c r="U6" i="28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U35" i="28"/>
  <c r="U36" i="28"/>
  <c r="U37" i="28"/>
  <c r="U38" i="28"/>
  <c r="U39" i="28"/>
  <c r="U40" i="28"/>
  <c r="U41" i="28"/>
  <c r="U42" i="28"/>
  <c r="U43" i="28"/>
  <c r="U44" i="28"/>
  <c r="U45" i="28"/>
  <c r="U46" i="28"/>
  <c r="U47" i="28"/>
  <c r="U48" i="28"/>
  <c r="U49" i="28"/>
  <c r="U50" i="28"/>
  <c r="U51" i="28"/>
  <c r="U52" i="28"/>
  <c r="U53" i="28"/>
  <c r="U54" i="28"/>
  <c r="U55" i="28"/>
  <c r="U56" i="28"/>
  <c r="U57" i="28"/>
  <c r="U58" i="28"/>
  <c r="U59" i="28"/>
  <c r="U60" i="28"/>
  <c r="U61" i="28"/>
  <c r="U62" i="28"/>
  <c r="U63" i="28"/>
  <c r="U64" i="28"/>
  <c r="U65" i="28"/>
  <c r="U66" i="28"/>
  <c r="U67" i="28"/>
  <c r="U68" i="28"/>
  <c r="U69" i="28"/>
  <c r="U70" i="28"/>
  <c r="U71" i="28"/>
  <c r="U72" i="28"/>
  <c r="U73" i="28"/>
  <c r="U74" i="28"/>
  <c r="U75" i="28"/>
  <c r="U76" i="28"/>
  <c r="U77" i="28"/>
  <c r="U78" i="28"/>
  <c r="U79" i="28"/>
  <c r="U80" i="28"/>
  <c r="U81" i="28"/>
  <c r="V2" i="27"/>
  <c r="V3" i="27"/>
  <c r="V4" i="27"/>
  <c r="V5" i="27"/>
  <c r="V6" i="27"/>
  <c r="V7" i="27"/>
  <c r="V8" i="27"/>
  <c r="V9" i="27"/>
  <c r="V10" i="27"/>
  <c r="V11" i="27"/>
  <c r="V12" i="27"/>
  <c r="V13" i="27"/>
  <c r="V14" i="27"/>
  <c r="V15" i="27"/>
  <c r="V16" i="27"/>
  <c r="V17" i="27"/>
  <c r="V18" i="27"/>
  <c r="V19" i="27"/>
  <c r="V20" i="27"/>
  <c r="V21" i="27"/>
  <c r="V22" i="27"/>
  <c r="V23" i="27"/>
  <c r="V24" i="27"/>
  <c r="V25" i="27"/>
  <c r="V26" i="27"/>
  <c r="V27" i="27"/>
  <c r="V28" i="27"/>
  <c r="V29" i="27"/>
  <c r="V30" i="27"/>
  <c r="V31" i="27"/>
  <c r="V32" i="27"/>
  <c r="V33" i="27"/>
  <c r="V34" i="27"/>
  <c r="V35" i="27"/>
  <c r="V36" i="27"/>
  <c r="V37" i="27"/>
  <c r="V38" i="27"/>
  <c r="V39" i="27"/>
  <c r="V40" i="27"/>
  <c r="V41" i="27"/>
  <c r="V42" i="27"/>
  <c r="V43" i="27"/>
  <c r="V44" i="27"/>
  <c r="V45" i="27"/>
  <c r="V46" i="27"/>
  <c r="V47" i="27"/>
  <c r="V48" i="27"/>
  <c r="V49" i="27"/>
  <c r="V50" i="27"/>
  <c r="V51" i="27"/>
  <c r="V52" i="27"/>
  <c r="V53" i="27"/>
  <c r="V54" i="27"/>
  <c r="V55" i="27"/>
  <c r="V56" i="27"/>
  <c r="V57" i="27"/>
  <c r="V58" i="27"/>
  <c r="V59" i="27"/>
  <c r="U2" i="27"/>
  <c r="U3" i="27"/>
  <c r="U4" i="27"/>
  <c r="U5" i="27"/>
  <c r="U6" i="27"/>
  <c r="U7" i="27"/>
  <c r="U8" i="27"/>
  <c r="U9" i="27"/>
  <c r="U10" i="27"/>
  <c r="U11" i="27"/>
  <c r="U12" i="27"/>
  <c r="U13" i="27"/>
  <c r="U14" i="27"/>
  <c r="U15" i="27"/>
  <c r="U16" i="27"/>
  <c r="U17" i="27"/>
  <c r="U18" i="27"/>
  <c r="U19" i="27"/>
  <c r="U20" i="27"/>
  <c r="U21" i="27"/>
  <c r="U22" i="27"/>
  <c r="U23" i="27"/>
  <c r="U24" i="27"/>
  <c r="U25" i="27"/>
  <c r="U26" i="27"/>
  <c r="U27" i="27"/>
  <c r="U28" i="27"/>
  <c r="U29" i="27"/>
  <c r="U30" i="27"/>
  <c r="U31" i="27"/>
  <c r="U32" i="27"/>
  <c r="U33" i="27"/>
  <c r="U34" i="27"/>
  <c r="U35" i="27"/>
  <c r="U36" i="27"/>
  <c r="U37" i="27"/>
  <c r="U38" i="27"/>
  <c r="U39" i="27"/>
  <c r="U40" i="27"/>
  <c r="U41" i="27"/>
  <c r="U42" i="27"/>
  <c r="U43" i="27"/>
  <c r="U44" i="27"/>
  <c r="U45" i="27"/>
  <c r="U46" i="27"/>
  <c r="U47" i="27"/>
  <c r="U48" i="27"/>
  <c r="U49" i="27"/>
  <c r="U50" i="27"/>
  <c r="U51" i="27"/>
  <c r="U52" i="27"/>
  <c r="U53" i="27"/>
  <c r="U54" i="27"/>
  <c r="U55" i="27"/>
  <c r="U56" i="27"/>
  <c r="U57" i="27"/>
  <c r="U58" i="27"/>
  <c r="U59" i="27"/>
  <c r="V2" i="26"/>
  <c r="V3" i="26"/>
  <c r="V4" i="26"/>
  <c r="V5" i="26"/>
  <c r="V6" i="26"/>
  <c r="V7" i="26"/>
  <c r="V8" i="26"/>
  <c r="V9" i="26"/>
  <c r="V10" i="26"/>
  <c r="V11" i="26"/>
  <c r="V12" i="26"/>
  <c r="V13" i="26"/>
  <c r="V14" i="26"/>
  <c r="V15" i="26"/>
  <c r="V16" i="26"/>
  <c r="V17" i="26"/>
  <c r="V18" i="26"/>
  <c r="V19" i="26"/>
  <c r="V20" i="26"/>
  <c r="V21" i="26"/>
  <c r="V22" i="26"/>
  <c r="V23" i="26"/>
  <c r="V24" i="26"/>
  <c r="V25" i="26"/>
  <c r="V26" i="26"/>
  <c r="V27" i="26"/>
  <c r="V28" i="26"/>
  <c r="V29" i="26"/>
  <c r="V30" i="26"/>
  <c r="V31" i="26"/>
  <c r="V32" i="26"/>
  <c r="V33" i="26"/>
  <c r="V34" i="26"/>
  <c r="V35" i="26"/>
  <c r="V36" i="26"/>
  <c r="V37" i="26"/>
  <c r="V38" i="26"/>
  <c r="V39" i="26"/>
  <c r="V40" i="26"/>
  <c r="V41" i="26"/>
  <c r="V42" i="26"/>
  <c r="V43" i="26"/>
  <c r="V44" i="26"/>
  <c r="V45" i="26"/>
  <c r="V46" i="26"/>
  <c r="V47" i="26"/>
  <c r="V48" i="26"/>
  <c r="V49" i="26"/>
  <c r="V50" i="26"/>
  <c r="V51" i="26"/>
  <c r="V52" i="26"/>
  <c r="V53" i="26"/>
  <c r="V54" i="26"/>
  <c r="V55" i="26"/>
  <c r="V56" i="26"/>
  <c r="V57" i="26"/>
  <c r="V58" i="26"/>
  <c r="V59" i="26"/>
  <c r="V60" i="26"/>
  <c r="V61" i="26"/>
  <c r="V62" i="26"/>
  <c r="V63" i="26"/>
  <c r="V64" i="26"/>
  <c r="V65" i="26"/>
  <c r="V66" i="26"/>
  <c r="V67" i="26"/>
  <c r="V68" i="26"/>
  <c r="V69" i="26"/>
  <c r="V70" i="26"/>
  <c r="V71" i="26"/>
  <c r="U2" i="26"/>
  <c r="U3" i="26"/>
  <c r="U4" i="26"/>
  <c r="U5" i="26"/>
  <c r="U6" i="26"/>
  <c r="U7" i="26"/>
  <c r="U8" i="26"/>
  <c r="U9" i="26"/>
  <c r="U10" i="26"/>
  <c r="U11" i="26"/>
  <c r="U12" i="26"/>
  <c r="U13" i="26"/>
  <c r="U14" i="26"/>
  <c r="U15" i="26"/>
  <c r="U16" i="26"/>
  <c r="U17" i="26"/>
  <c r="U18" i="26"/>
  <c r="U19" i="26"/>
  <c r="U20" i="26"/>
  <c r="U21" i="26"/>
  <c r="U22" i="26"/>
  <c r="U23" i="26"/>
  <c r="U24" i="26"/>
  <c r="U25" i="26"/>
  <c r="U26" i="26"/>
  <c r="U27" i="26"/>
  <c r="U28" i="26"/>
  <c r="U29" i="26"/>
  <c r="U30" i="26"/>
  <c r="U31" i="26"/>
  <c r="U32" i="26"/>
  <c r="U33" i="26"/>
  <c r="U34" i="26"/>
  <c r="U35" i="26"/>
  <c r="U36" i="26"/>
  <c r="U37" i="26"/>
  <c r="U38" i="26"/>
  <c r="U39" i="26"/>
  <c r="U40" i="26"/>
  <c r="U41" i="26"/>
  <c r="U42" i="26"/>
  <c r="U43" i="26"/>
  <c r="U44" i="26"/>
  <c r="U45" i="26"/>
  <c r="U46" i="26"/>
  <c r="U47" i="26"/>
  <c r="U48" i="26"/>
  <c r="U49" i="26"/>
  <c r="U50" i="26"/>
  <c r="U51" i="26"/>
  <c r="U52" i="26"/>
  <c r="U53" i="26"/>
  <c r="U54" i="26"/>
  <c r="U55" i="26"/>
  <c r="U56" i="26"/>
  <c r="U57" i="26"/>
  <c r="U58" i="26"/>
  <c r="U59" i="26"/>
  <c r="U60" i="26"/>
  <c r="U61" i="26"/>
  <c r="U62" i="26"/>
  <c r="U63" i="26"/>
  <c r="U64" i="26"/>
  <c r="U65" i="26"/>
  <c r="U66" i="26"/>
  <c r="U67" i="26"/>
  <c r="U68" i="26"/>
  <c r="U69" i="26"/>
  <c r="U70" i="26"/>
  <c r="U71" i="26"/>
  <c r="V2" i="25"/>
  <c r="V3" i="25"/>
  <c r="V4" i="25"/>
  <c r="V5" i="25"/>
  <c r="V6" i="25"/>
  <c r="V7" i="25"/>
  <c r="V8" i="25"/>
  <c r="V9" i="25"/>
  <c r="V10" i="25"/>
  <c r="V11" i="25"/>
  <c r="V12" i="25"/>
  <c r="V13" i="25"/>
  <c r="V14" i="25"/>
  <c r="V15" i="25"/>
  <c r="V16" i="25"/>
  <c r="V17" i="25"/>
  <c r="V18" i="25"/>
  <c r="V19" i="25"/>
  <c r="V20" i="25"/>
  <c r="V21" i="25"/>
  <c r="V22" i="25"/>
  <c r="V23" i="25"/>
  <c r="V24" i="25"/>
  <c r="V25" i="25"/>
  <c r="V26" i="25"/>
  <c r="V27" i="25"/>
  <c r="V28" i="25"/>
  <c r="V29" i="25"/>
  <c r="V30" i="25"/>
  <c r="V31" i="25"/>
  <c r="V32" i="25"/>
  <c r="V33" i="25"/>
  <c r="V34" i="25"/>
  <c r="V35" i="25"/>
  <c r="V36" i="25"/>
  <c r="V37" i="25"/>
  <c r="V38" i="25"/>
  <c r="V39" i="25"/>
  <c r="V40" i="25"/>
  <c r="V41" i="25"/>
  <c r="V42" i="25"/>
  <c r="V43" i="25"/>
  <c r="V44" i="25"/>
  <c r="V45" i="25"/>
  <c r="V46" i="25"/>
  <c r="V47" i="25"/>
  <c r="V48" i="25"/>
  <c r="V49" i="25"/>
  <c r="V50" i="25"/>
  <c r="V51" i="25"/>
  <c r="V52" i="25"/>
  <c r="V53" i="25"/>
  <c r="V54" i="25"/>
  <c r="V55" i="25"/>
  <c r="V56" i="25"/>
  <c r="V57" i="25"/>
  <c r="V58" i="25"/>
  <c r="V59" i="25"/>
  <c r="V60" i="25"/>
  <c r="V61" i="25"/>
  <c r="V62" i="25"/>
  <c r="U2" i="25"/>
  <c r="U3" i="25"/>
  <c r="U4" i="25"/>
  <c r="U5" i="25"/>
  <c r="U6" i="25"/>
  <c r="U7" i="25"/>
  <c r="U8" i="25"/>
  <c r="U9" i="25"/>
  <c r="U10" i="25"/>
  <c r="U11" i="25"/>
  <c r="U12" i="25"/>
  <c r="U13" i="25"/>
  <c r="U14" i="25"/>
  <c r="U15" i="25"/>
  <c r="U16" i="25"/>
  <c r="U17" i="25"/>
  <c r="U18" i="25"/>
  <c r="U19" i="25"/>
  <c r="U20" i="25"/>
  <c r="U21" i="25"/>
  <c r="U22" i="25"/>
  <c r="U23" i="25"/>
  <c r="U24" i="25"/>
  <c r="U25" i="25"/>
  <c r="U26" i="25"/>
  <c r="U27" i="25"/>
  <c r="U28" i="25"/>
  <c r="U29" i="25"/>
  <c r="U30" i="25"/>
  <c r="U31" i="25"/>
  <c r="U32" i="25"/>
  <c r="U33" i="25"/>
  <c r="U34" i="25"/>
  <c r="U35" i="25"/>
  <c r="U36" i="25"/>
  <c r="U37" i="25"/>
  <c r="U38" i="25"/>
  <c r="U39" i="25"/>
  <c r="U40" i="25"/>
  <c r="U41" i="25"/>
  <c r="U42" i="25"/>
  <c r="U43" i="25"/>
  <c r="U44" i="25"/>
  <c r="U45" i="25"/>
  <c r="U46" i="25"/>
  <c r="U47" i="25"/>
  <c r="U48" i="25"/>
  <c r="U49" i="25"/>
  <c r="U50" i="25"/>
  <c r="U51" i="25"/>
  <c r="U52" i="25"/>
  <c r="U53" i="25"/>
  <c r="U54" i="25"/>
  <c r="U55" i="25"/>
  <c r="U56" i="25"/>
  <c r="U57" i="25"/>
  <c r="U58" i="25"/>
  <c r="U59" i="25"/>
  <c r="U60" i="25"/>
  <c r="U61" i="25"/>
  <c r="U62" i="25"/>
  <c r="V2" i="24"/>
  <c r="V3" i="24"/>
  <c r="V4" i="24"/>
  <c r="V5" i="24"/>
  <c r="V6" i="24"/>
  <c r="V7" i="24"/>
  <c r="V8" i="24"/>
  <c r="V9" i="24"/>
  <c r="V10" i="24"/>
  <c r="V11" i="24"/>
  <c r="V12" i="24"/>
  <c r="V13" i="24"/>
  <c r="V14" i="24"/>
  <c r="V15" i="24"/>
  <c r="V16" i="24"/>
  <c r="V17" i="24"/>
  <c r="V18" i="24"/>
  <c r="V19" i="24"/>
  <c r="V20" i="24"/>
  <c r="V21" i="24"/>
  <c r="V22" i="24"/>
  <c r="V23" i="24"/>
  <c r="V24" i="24"/>
  <c r="V25" i="24"/>
  <c r="V26" i="24"/>
  <c r="V27" i="24"/>
  <c r="V28" i="24"/>
  <c r="V29" i="24"/>
  <c r="V30" i="24"/>
  <c r="V31" i="24"/>
  <c r="V32" i="24"/>
  <c r="V33" i="24"/>
  <c r="V34" i="24"/>
  <c r="V35" i="24"/>
  <c r="V36" i="24"/>
  <c r="V37" i="24"/>
  <c r="V38" i="24"/>
  <c r="V39" i="24"/>
  <c r="V40" i="24"/>
  <c r="V41" i="24"/>
  <c r="V42" i="24"/>
  <c r="V43" i="24"/>
  <c r="V44" i="24"/>
  <c r="V45" i="24"/>
  <c r="V46" i="24"/>
  <c r="V47" i="24"/>
  <c r="V48" i="24"/>
  <c r="V49" i="24"/>
  <c r="V50" i="24"/>
  <c r="V51" i="24"/>
  <c r="V52" i="24"/>
  <c r="V53" i="24"/>
  <c r="V54" i="24"/>
  <c r="V55" i="24"/>
  <c r="V56" i="24"/>
  <c r="V57" i="24"/>
  <c r="U2" i="24"/>
  <c r="U3" i="24"/>
  <c r="U4" i="24"/>
  <c r="U5" i="24"/>
  <c r="U6" i="24"/>
  <c r="U7" i="24"/>
  <c r="U8" i="24"/>
  <c r="U9" i="24"/>
  <c r="U10" i="24"/>
  <c r="U11" i="24"/>
  <c r="U12" i="24"/>
  <c r="U13" i="24"/>
  <c r="U14" i="24"/>
  <c r="U15" i="24"/>
  <c r="U16" i="24"/>
  <c r="U17" i="24"/>
  <c r="U18" i="24"/>
  <c r="U19" i="24"/>
  <c r="U20" i="24"/>
  <c r="U21" i="24"/>
  <c r="U22" i="24"/>
  <c r="U23" i="24"/>
  <c r="U24" i="24"/>
  <c r="U25" i="24"/>
  <c r="U26" i="24"/>
  <c r="U27" i="24"/>
  <c r="U28" i="24"/>
  <c r="U29" i="24"/>
  <c r="U30" i="24"/>
  <c r="U31" i="24"/>
  <c r="U32" i="24"/>
  <c r="U33" i="24"/>
  <c r="U34" i="24"/>
  <c r="U35" i="24"/>
  <c r="U36" i="24"/>
  <c r="U37" i="24"/>
  <c r="U38" i="24"/>
  <c r="U39" i="24"/>
  <c r="U40" i="24"/>
  <c r="U41" i="24"/>
  <c r="U42" i="24"/>
  <c r="U43" i="24"/>
  <c r="U44" i="24"/>
  <c r="U45" i="24"/>
  <c r="U46" i="24"/>
  <c r="U47" i="24"/>
  <c r="U48" i="24"/>
  <c r="U49" i="24"/>
  <c r="U50" i="24"/>
  <c r="U51" i="24"/>
  <c r="U52" i="24"/>
  <c r="U53" i="24"/>
  <c r="U54" i="24"/>
  <c r="U55" i="24"/>
  <c r="U56" i="24"/>
  <c r="U57" i="24"/>
  <c r="V2" i="23"/>
  <c r="V3" i="23"/>
  <c r="V4" i="23"/>
  <c r="V5" i="23"/>
  <c r="V6" i="23"/>
  <c r="V7" i="23"/>
  <c r="V8" i="23"/>
  <c r="V9" i="23"/>
  <c r="V10" i="23"/>
  <c r="V11" i="23"/>
  <c r="V12" i="23"/>
  <c r="V13" i="23"/>
  <c r="V14" i="23"/>
  <c r="V15" i="23"/>
  <c r="V16" i="23"/>
  <c r="V17" i="23"/>
  <c r="V18" i="23"/>
  <c r="V19" i="23"/>
  <c r="V20" i="23"/>
  <c r="V21" i="23"/>
  <c r="V22" i="23"/>
  <c r="V23" i="23"/>
  <c r="V24" i="23"/>
  <c r="V25" i="23"/>
  <c r="V26" i="23"/>
  <c r="V27" i="23"/>
  <c r="V28" i="23"/>
  <c r="V29" i="23"/>
  <c r="V30" i="23"/>
  <c r="V31" i="23"/>
  <c r="V32" i="23"/>
  <c r="V33" i="23"/>
  <c r="V34" i="23"/>
  <c r="V35" i="23"/>
  <c r="V36" i="23"/>
  <c r="V37" i="23"/>
  <c r="V38" i="23"/>
  <c r="V39" i="23"/>
  <c r="V40" i="23"/>
  <c r="V41" i="23"/>
  <c r="V42" i="23"/>
  <c r="V43" i="23"/>
  <c r="V44" i="23"/>
  <c r="V45" i="23"/>
  <c r="V46" i="23"/>
  <c r="V47" i="23"/>
  <c r="V48" i="23"/>
  <c r="V49" i="23"/>
  <c r="V50" i="23"/>
  <c r="V51" i="23"/>
  <c r="V52" i="23"/>
  <c r="V53" i="23"/>
  <c r="V54" i="23"/>
  <c r="V55" i="23"/>
  <c r="V56" i="23"/>
  <c r="V57" i="23"/>
  <c r="U2" i="23"/>
  <c r="U3" i="23"/>
  <c r="U4" i="23"/>
  <c r="U5" i="23"/>
  <c r="U6" i="23"/>
  <c r="U7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U36" i="23"/>
  <c r="U37" i="23"/>
  <c r="U38" i="23"/>
  <c r="U39" i="23"/>
  <c r="U40" i="23"/>
  <c r="U41" i="23"/>
  <c r="U42" i="23"/>
  <c r="U43" i="23"/>
  <c r="U44" i="23"/>
  <c r="U45" i="23"/>
  <c r="U46" i="23"/>
  <c r="U47" i="23"/>
  <c r="U48" i="23"/>
  <c r="U49" i="23"/>
  <c r="U50" i="23"/>
  <c r="U51" i="23"/>
  <c r="U52" i="23"/>
  <c r="U53" i="23"/>
  <c r="U54" i="23"/>
  <c r="U55" i="23"/>
  <c r="U56" i="23"/>
  <c r="U57" i="23"/>
  <c r="V2" i="22"/>
  <c r="V3" i="22"/>
  <c r="V4" i="22"/>
  <c r="V5" i="22"/>
  <c r="V6" i="22"/>
  <c r="V7" i="22"/>
  <c r="V8" i="22"/>
  <c r="V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52" i="22"/>
  <c r="V53" i="22"/>
  <c r="V54" i="22"/>
  <c r="V55" i="22"/>
  <c r="V56" i="22"/>
  <c r="V57" i="22"/>
  <c r="V58" i="22"/>
  <c r="V59" i="22"/>
  <c r="V60" i="22"/>
  <c r="V61" i="22"/>
  <c r="V62" i="22"/>
  <c r="V63" i="22"/>
  <c r="U2" i="22"/>
  <c r="U3" i="22"/>
  <c r="U4" i="22"/>
  <c r="U5" i="22"/>
  <c r="U6" i="22"/>
  <c r="U7" i="22"/>
  <c r="U8" i="22"/>
  <c r="U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44" i="22"/>
  <c r="U45" i="22"/>
  <c r="U46" i="22"/>
  <c r="U47" i="22"/>
  <c r="U48" i="22"/>
  <c r="U49" i="22"/>
  <c r="U50" i="22"/>
  <c r="U51" i="22"/>
  <c r="U52" i="22"/>
  <c r="U53" i="22"/>
  <c r="U54" i="22"/>
  <c r="U55" i="22"/>
  <c r="U56" i="22"/>
  <c r="U57" i="22"/>
  <c r="U58" i="22"/>
  <c r="U59" i="22"/>
  <c r="U60" i="22"/>
  <c r="U61" i="22"/>
  <c r="U62" i="22"/>
  <c r="U63" i="22"/>
  <c r="V2" i="21"/>
  <c r="V3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26" i="21"/>
  <c r="V27" i="21"/>
  <c r="V28" i="21"/>
  <c r="V29" i="21"/>
  <c r="V30" i="21"/>
  <c r="V31" i="21"/>
  <c r="V32" i="21"/>
  <c r="V33" i="21"/>
  <c r="V34" i="21"/>
  <c r="V35" i="21"/>
  <c r="V36" i="21"/>
  <c r="V37" i="21"/>
  <c r="V38" i="21"/>
  <c r="V39" i="21"/>
  <c r="V40" i="21"/>
  <c r="V41" i="21"/>
  <c r="V42" i="21"/>
  <c r="V43" i="21"/>
  <c r="V44" i="21"/>
  <c r="V45" i="21"/>
  <c r="V46" i="21"/>
  <c r="V47" i="21"/>
  <c r="V48" i="21"/>
  <c r="V49" i="21"/>
  <c r="V50" i="21"/>
  <c r="V51" i="21"/>
  <c r="V52" i="21"/>
  <c r="V53" i="21"/>
  <c r="V54" i="21"/>
  <c r="V55" i="21"/>
  <c r="V56" i="21"/>
  <c r="V57" i="21"/>
  <c r="V58" i="21"/>
  <c r="V59" i="21"/>
  <c r="U2" i="21"/>
  <c r="U3" i="21"/>
  <c r="U4" i="21"/>
  <c r="U5" i="21"/>
  <c r="U6" i="21"/>
  <c r="U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26" i="21"/>
  <c r="U27" i="21"/>
  <c r="U28" i="21"/>
  <c r="U29" i="21"/>
  <c r="U30" i="21"/>
  <c r="U31" i="21"/>
  <c r="U32" i="21"/>
  <c r="U33" i="21"/>
  <c r="U34" i="21"/>
  <c r="U35" i="21"/>
  <c r="U36" i="21"/>
  <c r="U37" i="21"/>
  <c r="U38" i="21"/>
  <c r="U39" i="21"/>
  <c r="U40" i="21"/>
  <c r="U41" i="21"/>
  <c r="U42" i="21"/>
  <c r="U43" i="21"/>
  <c r="U44" i="21"/>
  <c r="U45" i="21"/>
  <c r="U46" i="21"/>
  <c r="U47" i="21"/>
  <c r="U48" i="21"/>
  <c r="U49" i="21"/>
  <c r="U50" i="21"/>
  <c r="U51" i="21"/>
  <c r="U52" i="21"/>
  <c r="U53" i="21"/>
  <c r="U54" i="21"/>
  <c r="U55" i="21"/>
  <c r="U56" i="21"/>
  <c r="U57" i="21"/>
  <c r="U58" i="21"/>
  <c r="U59" i="21"/>
  <c r="V2" i="20"/>
  <c r="V3" i="20"/>
  <c r="V4" i="20"/>
  <c r="V5" i="20"/>
  <c r="V6" i="20"/>
  <c r="V7" i="20"/>
  <c r="V8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V60" i="20"/>
  <c r="V61" i="20"/>
  <c r="V62" i="20"/>
  <c r="V63" i="20"/>
  <c r="V64" i="20"/>
  <c r="V65" i="20"/>
  <c r="V66" i="20"/>
  <c r="V67" i="20"/>
  <c r="V68" i="20"/>
  <c r="U2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V2" i="19"/>
  <c r="V3" i="19"/>
  <c r="V4" i="19"/>
  <c r="V5" i="19"/>
  <c r="V6" i="19"/>
  <c r="V7" i="19"/>
  <c r="V8" i="19"/>
  <c r="V9" i="19"/>
  <c r="V10" i="19"/>
  <c r="V11" i="19"/>
  <c r="V12" i="19"/>
  <c r="V13" i="19"/>
  <c r="V14" i="19"/>
  <c r="V15" i="19"/>
  <c r="V16" i="19"/>
  <c r="V17" i="19"/>
  <c r="V18" i="19"/>
  <c r="V19" i="19"/>
  <c r="V20" i="19"/>
  <c r="V21" i="19"/>
  <c r="V22" i="19"/>
  <c r="V23" i="19"/>
  <c r="V24" i="19"/>
  <c r="V25" i="19"/>
  <c r="V26" i="19"/>
  <c r="V27" i="19"/>
  <c r="V28" i="19"/>
  <c r="V29" i="19"/>
  <c r="V30" i="19"/>
  <c r="V31" i="19"/>
  <c r="V32" i="19"/>
  <c r="V33" i="19"/>
  <c r="V34" i="19"/>
  <c r="V35" i="19"/>
  <c r="V36" i="19"/>
  <c r="V37" i="19"/>
  <c r="V38" i="19"/>
  <c r="V39" i="19"/>
  <c r="V40" i="19"/>
  <c r="V41" i="19"/>
  <c r="V42" i="19"/>
  <c r="V43" i="19"/>
  <c r="V44" i="19"/>
  <c r="V45" i="19"/>
  <c r="V46" i="19"/>
  <c r="V47" i="19"/>
  <c r="V48" i="19"/>
  <c r="V49" i="19"/>
  <c r="V50" i="19"/>
  <c r="V51" i="19"/>
  <c r="V52" i="19"/>
  <c r="V53" i="19"/>
  <c r="U2" i="19"/>
  <c r="U3" i="19"/>
  <c r="U4" i="19"/>
  <c r="U5" i="19"/>
  <c r="U6" i="19"/>
  <c r="U7" i="19"/>
  <c r="U8" i="19"/>
  <c r="U9" i="19"/>
  <c r="U10" i="19"/>
  <c r="U11" i="19"/>
  <c r="U12" i="19"/>
  <c r="U13" i="19"/>
  <c r="U14" i="19"/>
  <c r="U15" i="19"/>
  <c r="U16" i="19"/>
  <c r="U17" i="19"/>
  <c r="U18" i="19"/>
  <c r="U19" i="19"/>
  <c r="U20" i="19"/>
  <c r="U21" i="19"/>
  <c r="U22" i="19"/>
  <c r="U23" i="19"/>
  <c r="U24" i="19"/>
  <c r="U25" i="19"/>
  <c r="U26" i="19"/>
  <c r="U27" i="19"/>
  <c r="U28" i="19"/>
  <c r="U29" i="19"/>
  <c r="U30" i="19"/>
  <c r="U31" i="19"/>
  <c r="U32" i="19"/>
  <c r="U33" i="19"/>
  <c r="U34" i="19"/>
  <c r="U35" i="19"/>
  <c r="U36" i="19"/>
  <c r="U37" i="19"/>
  <c r="U38" i="19"/>
  <c r="U39" i="19"/>
  <c r="U40" i="19"/>
  <c r="U41" i="19"/>
  <c r="U42" i="19"/>
  <c r="U43" i="19"/>
  <c r="U44" i="19"/>
  <c r="U45" i="19"/>
  <c r="U46" i="19"/>
  <c r="U47" i="19"/>
  <c r="U48" i="19"/>
  <c r="U49" i="19"/>
  <c r="U50" i="19"/>
  <c r="U51" i="19"/>
  <c r="U52" i="19"/>
  <c r="U53" i="19"/>
  <c r="V2" i="18"/>
  <c r="V3" i="18"/>
  <c r="V4" i="18"/>
  <c r="V5" i="18"/>
  <c r="V6" i="18"/>
  <c r="V7" i="18"/>
  <c r="V8" i="18"/>
  <c r="V9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V37" i="18"/>
  <c r="V38" i="18"/>
  <c r="V39" i="18"/>
  <c r="V40" i="18"/>
  <c r="V41" i="18"/>
  <c r="V42" i="18"/>
  <c r="V43" i="18"/>
  <c r="V44" i="18"/>
  <c r="V45" i="18"/>
  <c r="V46" i="18"/>
  <c r="V47" i="18"/>
  <c r="V48" i="18"/>
  <c r="V49" i="18"/>
  <c r="V50" i="18"/>
  <c r="U2" i="18"/>
  <c r="U3" i="18"/>
  <c r="U4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U37" i="18"/>
  <c r="U38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V2" i="17"/>
  <c r="V3" i="17"/>
  <c r="V4" i="17"/>
  <c r="V5" i="17"/>
  <c r="V6" i="17"/>
  <c r="V7" i="17"/>
  <c r="V8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33" i="17"/>
  <c r="V34" i="17"/>
  <c r="V35" i="17"/>
  <c r="V36" i="17"/>
  <c r="V37" i="17"/>
  <c r="V38" i="17"/>
  <c r="V39" i="17"/>
  <c r="V40" i="17"/>
  <c r="V41" i="17"/>
  <c r="V42" i="17"/>
  <c r="V43" i="17"/>
  <c r="V44" i="17"/>
  <c r="V45" i="17"/>
  <c r="V46" i="17"/>
  <c r="V47" i="17"/>
  <c r="V48" i="17"/>
  <c r="V49" i="17"/>
  <c r="V50" i="17"/>
  <c r="U2" i="17"/>
  <c r="U3" i="17"/>
  <c r="U4" i="17"/>
  <c r="U5" i="17"/>
  <c r="U6" i="17"/>
  <c r="U7" i="17"/>
  <c r="U8" i="17"/>
  <c r="U9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V2" i="16"/>
  <c r="V3" i="16"/>
  <c r="V4" i="16"/>
  <c r="V5" i="16"/>
  <c r="V6" i="16"/>
  <c r="V7" i="16"/>
  <c r="V8" i="16"/>
  <c r="V9" i="16"/>
  <c r="V10" i="16"/>
  <c r="V11" i="16"/>
  <c r="V12" i="16"/>
  <c r="V13" i="16"/>
  <c r="V14" i="16"/>
  <c r="V15" i="16"/>
  <c r="V16" i="16"/>
  <c r="V17" i="16"/>
  <c r="V18" i="16"/>
  <c r="V19" i="16"/>
  <c r="V20" i="16"/>
  <c r="V21" i="16"/>
  <c r="V22" i="16"/>
  <c r="V23" i="16"/>
  <c r="V24" i="16"/>
  <c r="V25" i="16"/>
  <c r="V26" i="16"/>
  <c r="V27" i="16"/>
  <c r="V28" i="16"/>
  <c r="V29" i="16"/>
  <c r="V30" i="16"/>
  <c r="V31" i="16"/>
  <c r="V32" i="16"/>
  <c r="V33" i="16"/>
  <c r="V34" i="16"/>
  <c r="V35" i="16"/>
  <c r="V36" i="16"/>
  <c r="V37" i="16"/>
  <c r="V38" i="16"/>
  <c r="V39" i="16"/>
  <c r="V40" i="16"/>
  <c r="V41" i="16"/>
  <c r="V42" i="16"/>
  <c r="V43" i="16"/>
  <c r="V44" i="16"/>
  <c r="V45" i="16"/>
  <c r="V46" i="16"/>
  <c r="V47" i="16"/>
  <c r="V48" i="16"/>
  <c r="V49" i="16"/>
  <c r="V50" i="16"/>
  <c r="V51" i="16"/>
  <c r="V52" i="16"/>
  <c r="V53" i="16"/>
  <c r="U2" i="16"/>
  <c r="U3" i="16"/>
  <c r="U4" i="16"/>
  <c r="U5" i="16"/>
  <c r="U6" i="16"/>
  <c r="U7" i="16"/>
  <c r="U8" i="16"/>
  <c r="U9" i="16"/>
  <c r="U10" i="16"/>
  <c r="U11" i="16"/>
  <c r="U12" i="16"/>
  <c r="U13" i="16"/>
  <c r="U14" i="16"/>
  <c r="U15" i="16"/>
  <c r="U16" i="16"/>
  <c r="U17" i="16"/>
  <c r="U18" i="16"/>
  <c r="U19" i="16"/>
  <c r="U20" i="16"/>
  <c r="U21" i="16"/>
  <c r="U22" i="16"/>
  <c r="U23" i="16"/>
  <c r="U24" i="16"/>
  <c r="U25" i="16"/>
  <c r="U26" i="16"/>
  <c r="U27" i="16"/>
  <c r="U28" i="16"/>
  <c r="U29" i="16"/>
  <c r="U30" i="16"/>
  <c r="U31" i="16"/>
  <c r="U32" i="16"/>
  <c r="U33" i="16"/>
  <c r="U34" i="16"/>
  <c r="U35" i="16"/>
  <c r="U36" i="16"/>
  <c r="U37" i="16"/>
  <c r="U38" i="16"/>
  <c r="U39" i="16"/>
  <c r="U40" i="16"/>
  <c r="U41" i="16"/>
  <c r="U42" i="16"/>
  <c r="U43" i="16"/>
  <c r="U44" i="16"/>
  <c r="U45" i="16"/>
  <c r="U46" i="16"/>
  <c r="U47" i="16"/>
  <c r="U48" i="16"/>
  <c r="U49" i="16"/>
  <c r="U50" i="16"/>
  <c r="U51" i="16"/>
  <c r="U52" i="16"/>
  <c r="U53" i="16"/>
  <c r="V2" i="15"/>
  <c r="V3" i="15"/>
  <c r="V4" i="15"/>
  <c r="V5" i="15"/>
  <c r="V6" i="15"/>
  <c r="V7" i="15"/>
  <c r="V8" i="15"/>
  <c r="V9" i="15"/>
  <c r="V10" i="15"/>
  <c r="V11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U2" i="15"/>
  <c r="U3" i="15"/>
  <c r="U4" i="15"/>
  <c r="U5" i="15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V2" i="14"/>
  <c r="V3" i="14"/>
  <c r="V4" i="14"/>
  <c r="V5" i="14"/>
  <c r="V6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U2" i="14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V2" i="13"/>
  <c r="V3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64" i="13"/>
  <c r="V65" i="13"/>
  <c r="V66" i="13"/>
  <c r="V67" i="13"/>
  <c r="V68" i="13"/>
  <c r="V69" i="13"/>
  <c r="V70" i="13"/>
  <c r="V71" i="13"/>
  <c r="V72" i="13"/>
  <c r="V73" i="13"/>
  <c r="V74" i="13"/>
  <c r="V75" i="13"/>
  <c r="V76" i="13"/>
  <c r="V77" i="13"/>
  <c r="V78" i="13"/>
  <c r="U2" i="13"/>
  <c r="U3" i="13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66" i="13"/>
  <c r="U67" i="13"/>
  <c r="U68" i="13"/>
  <c r="U69" i="13"/>
  <c r="U70" i="13"/>
  <c r="U71" i="13"/>
  <c r="U72" i="13"/>
  <c r="U73" i="13"/>
  <c r="U74" i="13"/>
  <c r="U75" i="13"/>
  <c r="U76" i="13"/>
  <c r="U77" i="13"/>
  <c r="U78" i="13"/>
  <c r="V2" i="12"/>
  <c r="V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U2" i="12"/>
  <c r="U3" i="12"/>
  <c r="U4" i="12"/>
  <c r="U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2" i="12"/>
  <c r="U63" i="12"/>
  <c r="U64" i="12"/>
  <c r="U65" i="12"/>
  <c r="U66" i="12"/>
  <c r="U67" i="12"/>
  <c r="U68" i="12"/>
  <c r="U69" i="12"/>
  <c r="U70" i="12"/>
  <c r="V2" i="11"/>
  <c r="V3" i="11"/>
  <c r="V4" i="11"/>
  <c r="V5" i="11"/>
  <c r="V6" i="11"/>
  <c r="V7" i="11"/>
  <c r="V8" i="11"/>
  <c r="V9" i="1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U2" i="11"/>
  <c r="U3" i="11"/>
  <c r="U4" i="11"/>
  <c r="U5" i="11"/>
  <c r="U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V2" i="10"/>
  <c r="V3" i="10"/>
  <c r="V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U2" i="10"/>
  <c r="U3" i="10"/>
  <c r="U4" i="10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U75" i="10"/>
  <c r="U76" i="10"/>
  <c r="U77" i="10"/>
  <c r="U78" i="10"/>
  <c r="U79" i="10"/>
  <c r="U80" i="10"/>
  <c r="U81" i="10"/>
  <c r="V2" i="9"/>
  <c r="V3" i="9"/>
  <c r="V4" i="9"/>
  <c r="V5" i="9"/>
  <c r="V6" i="9"/>
  <c r="V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U2" i="9"/>
  <c r="U3" i="9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47" i="9"/>
  <c r="U48" i="9"/>
  <c r="U49" i="9"/>
  <c r="U50" i="9"/>
  <c r="U51" i="9"/>
  <c r="U52" i="9"/>
  <c r="U53" i="9"/>
  <c r="U54" i="9"/>
  <c r="U55" i="9"/>
  <c r="U56" i="9"/>
  <c r="U57" i="9"/>
  <c r="U58" i="9"/>
  <c r="U59" i="9"/>
  <c r="U60" i="9"/>
  <c r="U61" i="9"/>
  <c r="U62" i="9"/>
  <c r="U63" i="9"/>
  <c r="U64" i="9"/>
  <c r="U65" i="9"/>
  <c r="U66" i="9"/>
  <c r="U67" i="9"/>
  <c r="U68" i="9"/>
  <c r="U69" i="9"/>
  <c r="U70" i="9"/>
  <c r="U71" i="9"/>
  <c r="U72" i="9"/>
  <c r="V2" i="8"/>
  <c r="V3" i="8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U2" i="8"/>
  <c r="U3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U74" i="8"/>
  <c r="U75" i="8"/>
  <c r="U76" i="8"/>
  <c r="U77" i="8"/>
  <c r="U78" i="8"/>
  <c r="U79" i="8"/>
  <c r="U80" i="8"/>
  <c r="U81" i="8"/>
  <c r="U82" i="8"/>
  <c r="U83" i="8"/>
  <c r="V2" i="7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U2" i="7"/>
  <c r="U3" i="7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V2" i="6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U2" i="6"/>
  <c r="U3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V2" i="5"/>
  <c r="V3" i="5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U2" i="5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V2" i="4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U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V2" i="3"/>
  <c r="V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U2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V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U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</calcChain>
</file>

<file path=xl/connections.xml><?xml version="1.0" encoding="utf-8"?>
<connections xmlns="http://schemas.openxmlformats.org/spreadsheetml/2006/main">
  <connection id="1" keepAlive="1" name="Запрос — Table 0" description="Соединение с запросом &quot;Table 0&quot; в книге." type="5" refreshedVersion="5" background="1" saveData="1">
    <dbPr connection="provider=Microsoft.Mashup.OleDb.1;data source=$EmbeddedMashup(5e4473df-e794-4010-9085-d3897cc9d4a9)$;location=&quot;Table 0&quot;;extended properties=&quot;UEsDBBQAAgAIAG1E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G1E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tRIxZY7V8EdIBAACBBAAAEwAcAEZvcm11bGFzL1NlY3Rpb24xLm0gohgAKKAUAAAAAAAAAAAAAAAAAAAAAAAAAAAAjVPNjtMwEL5X6jtYqVS1UvO3m21aVhUS5cAe0Ba1lAPi4CbT1qpjZ20HWFU9wIUDL7AvglgQC6/gvhFO28MKYimRojjf9818M2NbQqIIZ2h6/IaXzUazIddYQIpazgwvKKDAQSNEQTUbyDz6bv9p/1n/3n/RD/pe/zTcG1h4E7yCTrkYc6aAKdlx1krl8onvJxmsBC9yV3FOpXdTkI1UgmzAY6B8/7UE4b8y4PQAzgl88LDMPz7NSTo6vwjb+XLUD9vvDU4UZAa8Mg4rgRWk8+urF4DVS5y3CZOGCqNBPw6GF2ftm/J3GJ1DlMShmwyC1I0AUncRDwfuEnAKZ4NlDHHScrrd3rG351jhwDT0b4/bYPe25N6ddC1H3+nv+pf+Zvjyfdh/1T+QCbnXf8ppHQbnzQRmcslFNua0yNjsNgfZOXj0tltnjClF4/XK6SFlGMSKbAFi10MnaiIIFzZyCkpRqGCPQ6wgJoWyR5Wkza/kqsucc4oVoUTd2jM/0tgMHkmqfZ5hSSSacMIUquNp0dv8LXJLLRQnG3earDkFWa8aW4S1HltAdUXXOTBUXgkB0uyUOR21RKdsButHXnk0K3Rm62tI/s+06zYbhNW5K5d/AVBLAQItABQAAgAIAG1EjFkxQeUkqgAAAPoAAAASAAAAAAAAAAAAAAAAAAAAAABDb25maWcvUGFja2FnZS54bWxQSwECLQAUAAIACABtRIxZD8rpq6QAAADpAAAAEwAAAAAAAAAAAAAAAAD2AAAAW0NvbnRlbnRfVHlwZXNdLnhtbFBLAQItABQAAgAIAG1EjFljtXwR0gEAAIEEAAATAAAAAAAAAAAAAAAAAOcBAABGb3JtdWxhcy9TZWN0aW9uMS5tUEsFBgAAAAADAAMAwgAAAAYEAAAAAA==&quot;" command="SELECT * FROM [Table 0]"/>
  </connection>
  <connection id="2" keepAlive="1" name="Запрос — Table 0 (10)" description="Соединение с запросом &quot;Table 0 (10)&quot; в книге." type="5" refreshedVersion="5" background="1" saveData="1">
    <dbPr connection="provider=Microsoft.Mashup.OleDb.1;data source=$EmbeddedMashup(5e4473df-e794-4010-9085-d3897cc9d4a9)$;location=&quot;Table 0 (10)&quot;;extended properties=UEsDBBQAAgAIALxG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LxG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8RoxZxY3xq9cBAACGBAAAEwAcAEZvcm11bGFzL1NlY3Rpb24xLm0gohgAKKAUAAAAAAAAAAAAAAAAAAAAAAAAAAAAjVPBjtowEL0j8Q9WkBBIJITdLIGuUKXSQ/dQLRWUHqoeTDKAhbGz9tDtCnFoLz30B/ZHqm6rbvsL5o/qAFJRFatEsmLPezNvZjzWkCCTggz3/9ZluVQu6TlVkJKKN6ITDiQktVZY90iPcMByidjP3G8/bj+ZX9vP5tE8mB8WewOTYEBnUMs3fSkQBOqaN0fM9JNmM1nCTMlV5qOUXAc3K7bQqNgCAgHYfK1BNV9Z23BnGzO4DajOPjzNWNo7v4iq2bTXblXfWztDWFrjlRWYKYqQjq+vXgDFlzSrMqEt1Io67TjsXpxVb/JjNzqHKIlbftIJUz8CSP1J3O34U6ApnHWmMcRJxavXG/vSnlOkoa3n3xLX4eZtjr078CqeuTffzE/z1eL5etx+Md+JdXkwv/Nm7ZoXjBQVeirVsi/5ailGdxno2k6jsV57fco56c9nXoOgRYhYLSegNg1ygAaKSeUCh4DIoQDdN7EAGKzQ7ZWDLr0cK05zLDlFxhneuSMfcVwCR5RinWdUM00Gkgkkp2g6+C59B92RC6fJwh8mc8lBn5aNy8OZj8uhOKPrDATJn4QCbW/KTsdJpEM0a2tHQT6aBTx79f+N9Xc8jkJt6uUSE6c8lss/UEsBAi0AFAACAAgAvEaMWTFB5SSqAAAA+gAAABIAAAAAAAAAAAAAAAAAAAAAAENvbmZpZy9QYWNrYWdlLnhtbFBLAQItABQAAgAIALxGjFkPyumrpAAAAOkAAAATAAAAAAAAAAAAAAAAAPYAAABbQ29udGVudF9UeXBlc10ueG1sUEsBAi0AFAACAAgAvEaMWcWN8avXAQAAhgQAABMAAAAAAAAAAAAAAAAA5wEAAEZvcm11bGFzL1NlY3Rpb24xLm1QSwUGAAAAAAMAAwDCAAAACwQAAAAA" command="SELECT * FROM [Table 0 (10)]"/>
  </connection>
  <connection id="3" keepAlive="1" name="Запрос — Table 0 (11)" description="Соединение с запросом &quot;Table 0 (11)&quot; в книге." type="5" refreshedVersion="5" background="1" saveData="1">
    <dbPr connection="provider=Microsoft.Mashup.OleDb.1;data source=$EmbeddedMashup(5e4473df-e794-4010-9085-d3897cc9d4a9)$;location=&quot;Table 0 (11)&quot;;extended properties=UEsDBBQAAgAIAOxG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OxG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sRoxZkDq7TtcBAACEBAAAEwAcAEZvcm11bGFzL1NlY3Rpb24xLm0gohgAKKAUAAAAAAAAAAAAAAAAAAAAAAAAAAAAjVPNjtowEL4j8Q5WkBBIJCS7WX66QpVKD91Dtayg9FD1YJIBLBw7aw/drhCH9rKHvsC+SNVt1W1fwbxRHeCwanFFpCjxfN/M983Y1pAgk4IMd9/ovFwql/ScKkhJxRvRCQcSkloU1T3SIxywXCL2MfebT5vP5tfmzjyaB/PDYm9hEgzoDGrFT18KBIG65s0Rc/2s2UwymCm5zH2UkuvgeskWGhVbQCAAm280qOaVjQ23sTGDm4Dq/OPznKW907O4mk97raj6wcYZQmaDF1ZgpihCOr68eAUUX9O8yoS2UBR3Wu2we3ZSvS6W3fgU4qQd+UknTP0YIPUn7W7HnwJN4aQzbUM7qXj1emPX2kuKNLT9/N3iKly/K7D3e17FM/fmm/lpvlq8eB83X8x3YlMezO9iWNvhBSNFhZ5KlfUlX2ZidJuDrm01GquV16eck/585jUIWoSIZTYBtW6QPTRQTCoXOAREDgfQ3RAPAIMlurMK0KVXYIdtjiWnyDjDW3flJxyXwBPKYZ0XVDNNBpIJJMdoOvgufQfd4YXTZOEPk7nkoI9z48pw+nElHHZ0mYMgxZVQoO1O2dNhSXbdioPixDk4+2L/5dmdP4Lyb6V1vVxi4pircv4HUEsBAi0AFAACAAgA7EaMWTFB5SSqAAAA+gAAABIAAAAAAAAAAAAAAAAAAAAAAENvbmZpZy9QYWNrYWdlLnhtbFBLAQItABQAAgAIAOxGjFkPyumrpAAAAOkAAAATAAAAAAAAAAAAAAAAAPYAAABbQ29udGVudF9UeXBlc10ueG1sUEsBAi0AFAACAAgA7EaMWZA6u07XAQAAhAQAABMAAAAAAAAAAAAAAAAA5wEAAEZvcm11bGFzL1NlY3Rpb24xLm1QSwUGAAAAAAMAAwDCAAAACwQAAAAA" command="SELECT * FROM [Table 0 (11)]"/>
  </connection>
  <connection id="4" keepAlive="1" name="Запрос — Table 0 (12)" description="Соединение с запросом &quot;Table 0 (12)&quot; в книге." type="5" refreshedVersion="5" background="1" saveData="1">
    <dbPr connection="provider=Microsoft.Mashup.OleDb.1;data source=$EmbeddedMashup(5e4473df-e794-4010-9085-d3897cc9d4a9)$;location=&quot;Table 0 (12)&quot;;extended properties=UEsDBBQAAgAIABlH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BlH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ZR4xZOx17ztcBAACEBAAAEwAcAEZvcm11bGFzL1NlY3Rpb24xLm0gohgAKKAUAAAAAAAAAAAAAAAAAAAAAAAAAAAAjVPNjtowEL4j8Q5WkBBIJCRslp+uUKXSQ/dQLRWUHqoeTDKAhbGz9tDtCnFoLz30BfZFqm6rbvsK5o3qAIdVG1dEihLP981834xtDQkyKcjo8I0uyqVySS+ogpRUvDGdciAhqUWtukf6hAOWS8Q+5m73cffJ/Np9Ng/m3vyw2BuYBkM6h1r+M5ACQaCueQvETD9pNpMVzJVcZz5KyXVwvWZLjYotIRCAzdcaVPOVjY32sQmDm4Dq7MPTjKX9s/O4ms367aj63sYZwsoGL63AXFGEdHJ1+QIovqRZlQltoSjutjth77xVvc6XvfgM4qQT+Uk3TP0YIPWnnV7XnwFNodWddaCTVLx6vXFo7TlFGtp+/m5xE27f5ti7I6/imTvzzfw0Xy2evw+7L+Y7sSn35nc+rP3wgrGiQs+kWg0kX6/E+DYDXdtrNDYbb0A5J4PF3GsQtAgR69UU1LZBjtBQMalc4AgQORSghyEWAMM1urNy0KWXY8U2J5JTZJzhrbvyI45L4BGlWOcZ1UyToWQCySmaDr5L30F3eOE0WfqjZCE56NPcuDKcflwJxY6uMhAkvxIKtN0pezosya7bcZCfOAfnWOy/PLvzJ1D+rbStl0tMnHJVLv4AUEsBAi0AFAACAAgAGUeMWTFB5SSqAAAA+gAAABIAAAAAAAAAAAAAAAAAAAAAAENvbmZpZy9QYWNrYWdlLnhtbFBLAQItABQAAgAIABlHjFkPyumrpAAAAOkAAAATAAAAAAAAAAAAAAAAAPYAAABbQ29udGVudF9UeXBlc10ueG1sUEsBAi0AFAACAAgAGUeMWTsde87XAQAAhAQAABMAAAAAAAAAAAAAAAAA5wEAAEZvcm11bGFzL1NlY3Rpb24xLm1QSwUGAAAAAAMAAwDCAAAACwQAAAAA" command="SELECT * FROM [Table 0 (12)]"/>
  </connection>
  <connection id="5" keepAlive="1" name="Запрос — Table 0 (13)" description="Соединение с запросом &quot;Table 0 (13)&quot; в книге." type="5" refreshedVersion="5" background="1" saveData="1">
    <dbPr connection="provider=Microsoft.Mashup.OleDb.1;data source=$EmbeddedMashup(5e4473df-e794-4010-9085-d3897cc9d4a9)$;location=&quot;Table 0 (13)&quot;;extended properties=&quot;UEsDBBQAAgAIAFVH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FVH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VR4xZMeVqc9YBAACGBAAAEwAcAEZvcm11bGFzL1NlY3Rpb24xLm0gohgAKKAUAAAAAAAAAAAAAAAAAAAAAAAAAAAAjVPBjhJBEL2T8A+dISGQMAMsIwNuiIl4cA9mMSAejIdmpoAOPd2z3YW6IRz04sEf2B8xrsbVX2j+yB4gkZjpyCSd6a73ql5VdbWGGJkUZHz4ty/LpXJJL6mChFS8CZ1xIC1Sa3fqHhkQDlguEfuZu93H3Sfza/fZPJh788Nir2EWjOgCavlmKAWCQF3zloiZftxsxikslFxnPkrJdXCzZiuNiq0gEIDNVxpU86W1jfe2KYP3AdXZhycZSwadRxfVbD7otqvvrJ0hpNZ4ZQUWiiIk0+ur50DxBc2qTGgLtcNeN2r1rddNfuyHHQjjqO3HvVbihwCJP4v6PX8ONIGL3jyCKK549XrjUNozirRl6/m3xE1r+ybH3h55Fc/cmW/mp/lq8Xw97L6Y78S63JvfebP2zQsmigo9lyodSr5OxeQ2A13bazQ2G29IOSfD5cJrELQIEet0BmrbIEdopJhULnAMiBwK0EMTC4DRGt1eOejSy7HiNKeSU2Sc4a078gnHJXBCKdZ5SjXTZCSZQHKOpoPv0nfQHblwGq/8cbyUHPR52bg8nPm4HIozus5AkPxJKND2pux0nEU6RrO2bhjko1nAs1f/31h/x+Mk1LZeLjFxzmO5/ANQSwECLQAUAAIACABVR4xZMUHlJKoAAAD6AAAAEgAAAAAAAAAAAAAAAAAAAAAAQ29uZmlnL1BhY2thZ2UueG1sUEsBAi0AFAACAAgAVUeMWQ/K6aukAAAA6QAAABMAAAAAAAAAAAAAAAAA9gAAAFtDb250ZW50X1R5cGVzXS54bWxQSwECLQAUAAIACABVR4xZMeVqc9YBAACGBAAAEwAAAAAAAAAAAAAAAADnAQAARm9ybXVsYXMvU2VjdGlvbjEubVBLBQYAAAAAAwADAMIAAAAKBAAAAAA=&quot;" command="SELECT * FROM [Table 0 (13)]"/>
  </connection>
  <connection id="6" keepAlive="1" name="Запрос — Table 0 (14)" description="Соединение с запросом &quot;Table 0 (14)&quot; в книге." type="5" refreshedVersion="5" background="1" saveData="1">
    <dbPr connection="provider=Microsoft.Mashup.OleDb.1;data source=$EmbeddedMashup(5e4473df-e794-4010-9085-d3897cc9d4a9)$;location=&quot;Table 0 (14)&quot;;extended properties=UEsDBBQAAgAIAARI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ARI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ESIxZ2o9ul9cBAACGBAAAEwAcAEZvcm11bGFzL1NlY3Rpb24xLm0gohgAKKAUAAAAAAAAAAAAAAAAAAAAAAAAAAAAjVPNjtowEL4j8Q5WkBBIJCS7KT9doUqlh+6hWlZQeqh6MMkAFsbO2kPbFeLQXnrYF9gXqbqtuu0rmDeqA0hFVawSyYo93zfzzYzHGhJkUpDh/h9dlEvlkp5TBSmpeCM64UBCUoviukd6hAOWS8R+5n77afvZ/Np+MY/mwfyw2BuYBAM6g1q+6UuBIFDXvDlipp82m8kSZkquMh+l5Dq4WbGFRsUWEAjA5msNqnltbcOdbczgQ0B19vFZxtLe+ZOzajbttaLqe2tnCEtrvLQCM0UR0vHV5Uug+IpmVSa0haK402qHXet1kx+78TnESTvyk06Y+jFA6k/a3Y4/BZrCWWfahnZS8er1xr60FxRpaOv5t8R1uHmbY+8OvIpn7s0389N8tXi+Hrd35juxLg/md96sXfOCkaJCT6Va9iVfLcXoNgNd22k01muvTzkn/fnMaxC0CBGr5QTUpkEO0EAxqVzgEBA5FKD7JhYAgxW6vXLQpZdjxWmOJafIOMNbd+QjjkvgiFKs85xqpslAMoHkFE0H36XvoDty4TRZ+MNkLjno07JxeTjzcTkUZ3SVgSD5k1Cg7U3Z6TiJdIhmba04yEezgGev/r+x/o7HUahNvVxi4pTHcvEHUEsBAi0AFAACAAgABEiMWTFB5SSqAAAA+gAAABIAAAAAAAAAAAAAAAAAAAAAAENvbmZpZy9QYWNrYWdlLnhtbFBLAQItABQAAgAIAARIjFkPyumrpAAAAOkAAAATAAAAAAAAAAAAAAAAAPYAAABbQ29udGVudF9UeXBlc10ueG1sUEsBAi0AFAACAAgABEiMWdqPbpfXAQAAhgQAABMAAAAAAAAAAAAAAAAA5wEAAEZvcm11bGFzL1NlY3Rpb24xLm1QSwUGAAAAAAMAAwDCAAAACwQAAAAA" command="SELECT * FROM [Table 0 (14)]"/>
  </connection>
  <connection id="7" keepAlive="1" name="Запрос — Table 0 (15)" description="Соединение с запросом &quot;Table 0 (15)&quot; в книге." type="5" refreshedVersion="5" background="1" saveData="1">
    <dbPr connection="provider=Microsoft.Mashup.OleDb.1;data source=$EmbeddedMashup(5e4473df-e794-4010-9085-d3897cc9d4a9)$;location=&quot;Table 0 (15)&quot;;extended properties=UEsDBBQAAgAIADJI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DJI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ySIxZTA2HN9QBAACFBAAAEwAcAEZvcm11bGFzL1NlY3Rpb24xLm0gohgAKKAUAAAAAAAAAAAAAAAAAAAAAAAAAAAAjVPBjtowEL0j8Q9WkBBIJJDdLIGuUKXSQ/dQLRWUHqoeTDKAhbGz9qTtCnFoLz30B/ZHqm6rbvsL5o/qAIdVG0tEiuLMe2/ezNjWkCCTgowP3/CyWqlW9JIqSEnNm9AZB9IhjfCi6ZEB4YDVCrGPudt92n02v3dfzIO5Nz8t9gZmwYguoFEshlIgCNQNb4mY6SftdrKGhZJ55qOUXAc3OVtpVGwFgQBsv9ag2q9sbLyPTRl8CKjOPj7NWDo4vzirZ/NBN6y/t3GGsLbBK2uwUBQhnV5fvQCKL2lWZ0JbKIx63bjTt6qb4rcfnUOUxKGf9DqpHwGk/izu9/w50BTOevMY4qTmNZutQ2vPKdKO7effFjed7dsCe3fk1TxzZ76bX+abxYv3YffV/CBWcm/+FMPaDy+YKCr0XKr1UPJ8LSa3GejG3qO12XhDyjkZLhdei6BFiMjXM1DbFjlCI8WkcoFjQORQgh6GWAKMcnSrCtDlV2DlZU4lp8g4w1t35kccl8EjSrnPM6qZJiPJBJJTPB18l7+D7qiF02Tlj5Ol5KBPq8alcNbjEpRXdJ2BIMWVUKDtTtnTcRLpmM3GulFQHM0Snt36Eyj/Z9o2qxUmTrkrl38BUEsBAi0AFAACAAgAMkiMWTFB5SSqAAAA+gAAABIAAAAAAAAAAAAAAAAAAAAAAENvbmZpZy9QYWNrYWdlLnhtbFBLAQItABQAAgAIADJIjFkPyumrpAAAAOkAAAATAAAAAAAAAAAAAAAAAPYAAABbQ29udGVudF9UeXBlc10ueG1sUEsBAi0AFAACAAgAMkiMWUwNhzfUAQAAhQQAABMAAAAAAAAAAAAAAAAA5wEAAEZvcm11bGFzL1NlY3Rpb24xLm1QSwUGAAAAAAMAAwDCAAAACAQAAAAA" command="SELECT * FROM [Table 0 (15)]"/>
  </connection>
  <connection id="8" keepAlive="1" name="Запрос — Table 0 (16)" description="Соединение с запросом &quot;Table 0 (16)&quot; в книге." type="5" refreshedVersion="5" background="1" saveData="1">
    <dbPr connection="provider=Microsoft.Mashup.OleDb.1;data source=$EmbeddedMashup(5e4473df-e794-4010-9085-d3897cc9d4a9)$;location=&quot;Table 0 (16)&quot;;extended properties=&quot;UEsDBBQAAgAIAGVI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GVI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lSIxZ/5CzIdUBAACEBAAAEwAcAEZvcm11bGFzL1NlY3Rpb24xLm0gohgAKKAUAAAAAAAAAAAAAAAAAAAAAAAAAAAAjVPBjtowEL0j8Q9WkBBIJITdlEBXqFLpoXuolgpKD1UPJhnAwrGz9tB2hTi0lx76A/sjVbdVt/0F80d1gMOqjSsiRYnnvTdvZmxrSJBJQcaHb+eiWqlW9JIqSEnNm9AZBxKSRqfb9MiAcMBqhdjH3O4+7j6ZX7vP5t7cmR8Wew2zYEQX0Ch+hlIgCNQNb4mY68ftdpLBQsl17qOUXAfXa7bSqNgKAgHYfqVBtV/a2HgfmzJ4H1Cdf3iSs3Rw/uisns8H3U79nY0zhMwGL63BQlGEdHp1+RwovqB5nQltoU7U68Zh36qui2U/OocoiTt+0gtTPwJI/Vnc7/lzoCmc9eYxxEnNazZbh9aeUaSh7efvFjfh9k2BvT3yap65Nd/MT/PV4sV7v/tivhMruTO/i2HthxdMFBV6LlU2lHydiclNDrqx92htNt6Qck6Gy4XXImgRItbZDNS2RY7QSDGpXOAYEDmUoIchlgCjNbpVBejyK7DyMqeSU2Sc4Y078wOOy+ABpdznKdVMk5FkAskpng6+y99Bd9TCabLyx8lSctCnVeNSOOtxCcoruspBkOJKKNB2p+zpsCS77kZBceIcnGOy//Lszp9A+TfTtlmtMHHKVbn4A1BLAQItABQAAgAIAGVIjFkxQeUkqgAAAPoAAAASAAAAAAAAAAAAAAAAAAAAAABDb25maWcvUGFja2FnZS54bWxQSwECLQAUAAIACABlSIxZD8rpq6QAAADpAAAAEwAAAAAAAAAAAAAAAAD2AAAAW0NvbnRlbnRfVHlwZXNdLnhtbFBLAQItABQAAgAIAGVIjFn/kLMh1QEAAIQEAAATAAAAAAAAAAAAAAAAAOcBAABGb3JtdWxhcy9TZWN0aW9uMS5tUEsFBgAAAAADAAMAwgAAAAkEAAAAAA==&quot;" command="SELECT * FROM [Table 0 (16)]"/>
  </connection>
  <connection id="9" keepAlive="1" name="Запрос — Table 0 (17)" description="Соединение с запросом &quot;Table 0 (17)&quot; в книге." type="5" refreshedVersion="5" background="1" saveData="1">
    <dbPr connection="provider=Microsoft.Mashup.OleDb.1;data source=$EmbeddedMashup(5e4473df-e794-4010-9085-d3897cc9d4a9)$;location=&quot;Table 0 (17)&quot;;extended properties=&quot;UEsDBBQAAgAIAJVI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JVI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VSIxZZnIMXtUBAACEBAAAEwAcAEZvcm11bGFzL1NlY3Rpb24xLm0gohgAKKAUAAAAAAAAAAAAAAAAAAAAAAAAAAAAjVPBjtowEL0j8Q9WkBBIJCS7lEBXqFLpoXuolgpKD1UPJhnAwrGz9qTtCnFoLz30B/ZHqm6rbvsL5o/qAIdViysiRYnnvTdvZmxrSJBJQcb7b3RRrVQrekkVpKTmTeiMAwlJI4qbHhkQDlitEPuY2+3H7Sfza/vZ3Js788Nir2EWjOgCGuXPUAoEgbrhLRFz/bjdTjJYKFnkPkrJdXBdsJVGxVYQCMD2Kw2q/dLGxrvYlMH7gOr8w5OcpYPzR2f1fD7oRvV3Ns4QMhu8tAYLRRHS6dXlc6D4guZ1JrSFok6vG4d9q7oul/3OOXSSOPKTXpj6HYDUn8X9nj8HmsJZbx5DnNS8ZrO1b+0ZRRrafv5ucR1u3pTY2wOv5plb8838NF8tXr732y/mO7GSO/O7HNZueMFEUaHnUmVDyYtMTG5y0I2dR2u99oaUczJcLrwWQYsQUWQzUJsWOUAjxaRygWNA5HAE3Q/xCDAq0K0qQZdfiR0vcyo5RcYZ3rgzP+C4DB5Qjvs8pZppMpJMIDnF08F3+Tvojlo4TVb+OFlKDvq0alwKZz0uwfGKrnIQpLwSCrTdKXs6LMmuu52gPHEOziHZf3l250+g/Jtp06xWmDjlqlz8AVBLAQItABQAAgAIAJVIjFkxQeUkqgAAAPoAAAASAAAAAAAAAAAAAAAAAAAAAABDb25maWcvUGFja2FnZS54bWxQSwECLQAUAAIACACVSIxZD8rpq6QAAADpAAAAEwAAAAAAAAAAAAAAAAD2AAAAW0NvbnRlbnRfVHlwZXNdLnhtbFBLAQItABQAAgAIAJVIjFlmcgxe1QEAAIQEAAATAAAAAAAAAAAAAAAAAOcBAABGb3JtdWxhcy9TZWN0aW9uMS5tUEsFBgAAAAADAAMAwgAAAAkEAAAAAA==&quot;" command="SELECT * FROM [Table 0 (17)]"/>
  </connection>
  <connection id="10" keepAlive="1" name="Запрос — Table 0 (18)" description="Соединение с запросом &quot;Table 0 (18)&quot; в книге." type="5" refreshedVersion="5" background="1" saveData="1">
    <dbPr connection="provider=Microsoft.Mashup.OleDb.1;data source=$EmbeddedMashup(5e4473df-e794-4010-9085-d3897cc9d4a9)$;location=&quot;Table 0 (18)&quot;;extended properties=&quot;UEsDBBQAAgAIAMdI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MdI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HSIxZosFfsNUBAACEBAAAEwAcAEZvcm11bGFzL1NlY3Rpb24xLm0gohgAKKAUAAAAAAAAAAAAAAAAAAAAAAAAAAAAjVPBjtowEL0j8Q9WkBBIJMBuSkJXqFLpoXuolgpKD1UPJhnAwrGz9tB2hTi0lx76A/sjVbdVt/0F80d1gMOqjSsiRYnnvTdvZmxrSJBJQcaHb/eiWqlW9JIqSEnNm9AZB9IhjW7c9MiAcMBqhdjH3O4+7j6ZX7vP5t7cmR8Wew2zYEQX0Ch+hlIgCNQNb4mY68ftdpLBQsl17qOUXAfXa7bSqNgKAgHYfqVBtV/a2HgfmzJ4H1Cdf3iSs3Rw/uisns8HvW79nY0zhMwGL63BQlGEdHp1+RwovqB5nQltoW4Y96JO36qui2U/PIcwibp+EndSPwRI/VnUj/050BTO4nkEUVLzms3WobVnFGnH9vN3i5vO9k2BvT3yap65Nd/MT/PV4sV7v/tivhMruTO/i2HthxdMFBV6LlU2lHydiclNDrqx92htNt6Qck6Gy4XXImgRItbZDNS2RY7QSDGpXOAYEDmUoIchlgCjNbpVBejyK7DyMqeSU2Sc4Y078wOOy+ABpdznKdVMk5FkAskpng6+y99Bd9TCabLyx8lSctCnVeNSOOtxCcoruspBkOJKKNB2p+zpsCS77oVBceIcnGOy//Lszp9A+TfTtlmtMHHKVbn4A1BLAQItABQAAgAIAMdIjFkxQeUkqgAAAPoAAAASAAAAAAAAAAAAAAAAAAAAAABDb25maWcvUGFja2FnZS54bWxQSwECLQAUAAIACADHSIxZD8rpq6QAAADpAAAAEwAAAAAAAAAAAAAAAAD2AAAAW0NvbnRlbnRfVHlwZXNdLnhtbFBLAQItABQAAgAIAMdIjFmiwV+w1QEAAIQEAAATAAAAAAAAAAAAAAAAAOcBAABGb3JtdWxhcy9TZWN0aW9uMS5tUEsFBgAAAAADAAMAwgAAAAkEAAAAAA==&quot;" command="SELECT * FROM [Table 0 (18)]"/>
  </connection>
  <connection id="11" keepAlive="1" name="Запрос — Table 0 (19)" description="Соединение с запросом &quot;Table 0 (19)&quot; в книге." type="5" refreshedVersion="5" background="1" saveData="1">
    <dbPr connection="provider=Microsoft.Mashup.OleDb.1;data source=$EmbeddedMashup(5e4473df-e794-4010-9085-d3897cc9d4a9)$;location=&quot;Table 0 (19)&quot;;extended properties=&quot;UEsDBBQAAgAIAANJ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ANJ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DSYxZ7+TPfNgBAACGBAAAEwAcAEZvcm11bGFzL1NlY3Rpb24xLm0gohgAKKAUAAAAAAAAAAAAAAAAAAAAAAAAAAAAjVPNjtowEL4j8Q5WkBBIJCS7LD9doUqlh+6hWiooPVQ9mGQAC8fO2kO3K8ShvfTQF9gXqbqtuu0rmDeqA0hFVawSyYo93zfzzYzHGmJkUpDR/h9dlkvlkl5QBQmpeGM65UBCUot6dY/0CQcsl4j9zP324/aT+bX9bB7Ng/lhsTcwDYZ0DrV8M5ACQaCueQvETD9pNuMU5kquMh+l5Dq4WbGlRsWWEAjA5msNqvnK2kY724TBbUB19uFpxpL++UVYzWb9dlR9b+0MIbXGKyswVxQhmVxfvQCKL2lWZUJbKGp1252wd3FWvcmPvdY5tOJO5MfdMPFbAIk/7fS6/gxoAmfdWQc6ccWr1xv70p5TpKGt598S1+HmbY69O/Aqnrk338xP89Xi+XrcfjHfiXV5ML/zZu2aF4wVFXomVTqQfJWK8V0GurbTaKzX3oByTgaLudcgaBEiVukU1KZBDtBQMalc4AgQORSg+yYWAMMVur1y0KWXY8VpTiSnyDjDO3fkI45L4IhSrPOMaqbJUDKB5BRNB9+l76A7cuE0XvqjeCE56NOycXk483E5FGd0nYEg+ZNQoO1N2ek4iXSIZm3tVpCPZgHPXv1/Y/0dj6NQm3q5xMQpj+XyD1BLAQItABQAAgAIAANJjFkxQeUkqgAAAPoAAAASAAAAAAAAAAAAAAAAAAAAAABDb25maWcvUGFja2FnZS54bWxQSwECLQAUAAIACAADSYxZD8rpq6QAAADpAAAAEwAAAAAAAAAAAAAAAAD2AAAAW0NvbnRlbnRfVHlwZXNdLnhtbFBLAQItABQAAgAIAANJjFnv5M982AEAAIYEAAATAAAAAAAAAAAAAAAAAOcBAABGb3JtdWxhcy9TZWN0aW9uMS5tUEsFBgAAAAADAAMAwgAAAAwEAAAAAA==&quot;" command="SELECT * FROM [Table 0 (19)]"/>
  </connection>
  <connection id="12" keepAlive="1" name="Запрос — Table 0 (2)" description="Соединение с запросом &quot;Table 0 (2)&quot; в книге." type="5" refreshedVersion="5" background="1" saveData="1">
    <dbPr connection="provider=Microsoft.Mashup.OleDb.1;data source=$EmbeddedMashup(5e4473df-e794-4010-9085-d3897cc9d4a9)$;location=&quot;Table 0 (2)&quot;;extended properties=&quot;UEsDBBQAAgAIAKNE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KNE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jRIxZwRB1hNUBAACFBAAAEwAcAEZvcm11bGFzL1NlY3Rpb24xLm0gohgAKKAUAAAAAAAAAAAAAAAAAAAAAAAAAAAAjVPNjtowEL4j8Q5WkBBI5I/NEugKVSo9dA/VsoLSQ9WDSQawcOys7bRdIQ7tpYd9gX2Rqtuq276CeaM6wGHVxhKRojjf9818M2NbQqIIZ2hy+IYX9Vq9JldYQIoazhTPKaAAtbptBw0RBVWvIfPo+93n3Rf9e/dVP+oH/dNwb2HujfESWuVixJkCpmTLWSmVy2e+n2SwFLzIXcU5ld5NQdZSCbIGj4Hy/TcShH9twMkenBH46GGZf3qek3R4dh4288WwFzY/GJwoyAx4aRyWAitIZ1eXrwCr1zhvEiYNFUb9XhwMzrvNm/J3EJ1BlMShm/SD1I0AUnceD/ruAnAK3f4ihjhpOO1259DbS6xwYBr6t8dNsH1Xcu+Puoaj7/V3/Ut/M3z5Pu7u9A9kQh70n3Ja++F5U4GZXHCRjTgtMja9zUG29h6dzcYZYUrRaLV0OkgZBrEim4PYdtCRGgvChY2cgFIUKtjDECuIcaHsUSVp8yu56jJnnGJFKFG39sxPNDaDJ5JqnxdYEonGnDCFTvG06G3+FrmlFoqTtTtJVpyCPK0aW4S1HltAdUVXOTBUXgkB0uyUOR0niY7ZDNaLvPJoVujM1p8g+T/Ttl2vEXbKXbn4C1BLAQItABQAAgAIAKNEjFkxQeUkqgAAAPoAAAASAAAAAAAAAAAAAAAAAAAAAABDb25maWcvUGFja2FnZS54bWxQSwECLQAUAAIACACjRIxZD8rpq6QAAADpAAAAEwAAAAAAAAAAAAAAAAD2AAAAW0NvbnRlbnRfVHlwZXNdLnhtbFBLAQItABQAAgAIAKNEjFnBEHWE1QEAAIUEAAATAAAAAAAAAAAAAAAAAOcBAABGb3JtdWxhcy9TZWN0aW9uMS5tUEsFBgAAAAADAAMAwgAAAAkEAAAAAA==&quot;" command="SELECT * FROM [Table 0 (2)]"/>
  </connection>
  <connection id="13" keepAlive="1" name="Запрос — Table 0 (20)" description="Соединение с запросом &quot;Table 0 (20)&quot; в книге." type="5" refreshedVersion="5" background="1" saveData="1">
    <dbPr connection="provider=Microsoft.Mashup.OleDb.1;data source=$EmbeddedMashup(5e4473df-e794-4010-9085-d3897cc9d4a9)$;location=&quot;Table 0 (20)&quot;;extended properties=UEsDBBQAAgAIADRJ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DRJ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0SYxZR58+H9cBAACGBAAAEwAcAEZvcm11bGFzL1NlY3Rpb24xLm0gohgAKKAUAAAAAAAAAAAAAAAAAAAAAAAAAAAAjVPBbhoxEL0j8Q/WIiGQ2GUhhIVGqFLpoTlUIYLSQ9WD2R3Awtgbe2gaIQ7tJYf+QH6kalo17S+YP6oXkIqqtcpK1trz3sybGY81xMikIMP9v3FRLBQLek4VJKTkjeiEAwlJpRlWPdIjHLBYIPYzD9tP28/m1/bePJlH88Nib2ESDOgMKtmmLwWCQF3x5oipflavx0uYKblKfZSS6+BmxRYaFVtAIADrbzSo+rW1DXe2MYPbgOr04/OUJb2z87CcTnvtRvmDtTOEpTVeWoGZogjJ+OryFVB8TdMyE9pCjVanHYXd82b5Jjt2W2fQiqOGH3fCxG8BJP4k6nb8KdAEmp1pBFFc8qrV2r60lxRpaOv5t8R1uHmXYe8PvJJnHsw389N8tXi2nrZfzHdiXR7N76xZu+YFI0WFnkq17Eu+WorRXQq6stOordden3JO+vOZVyNoESJWywmoTY0coIFiUrnAISByyEH3TcwBBit0e2WgSy/D8tMcS06RcYZ37shHHJfAESVf5wXVTJOBZALJKZoOvkvfQXfkwmm88IfxXHLQp2Xj8nDm43LIz+gqBUGyJ6FA25uy03ES6RDN2tqtIBvNHJ69+v/G+jseR6E21WKBiVMey8UfUEsBAi0AFAACAAgANEmMWTFB5SSqAAAA+gAAABIAAAAAAAAAAAAAAAAAAAAAAENvbmZpZy9QYWNrYWdlLnhtbFBLAQItABQAAgAIADRJjFkPyumrpAAAAOkAAAATAAAAAAAAAAAAAAAAAPYAAABbQ29udGVudF9UeXBlc10ueG1sUEsBAi0AFAACAAgANEmMWUefPh/XAQAAhgQAABMAAAAAAAAAAAAAAAAA5wEAAEZvcm11bGFzL1NlY3Rpb24xLm1QSwUGAAAAAAMAAwDCAAAACwQAAAAA" command="SELECT * FROM [Table 0 (20)]"/>
  </connection>
  <connection id="14" keepAlive="1" name="Запрос — Table 0 (21)" description="Соединение с запросом &quot;Table 0 (21)&quot; в книге." type="5" refreshedVersion="5" background="1" saveData="1">
    <dbPr connection="provider=Microsoft.Mashup.OleDb.1;data source=$EmbeddedMashup(5e4473df-e794-4010-9085-d3897cc9d4a9)$;location=&quot;Table 0 (21)&quot;;extended properties=&quot;UEsDBBQAAgAIACNK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CNK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jSoxZHXfPdtYBAACHBAAAEwAcAEZvcm11bGFzL1NlY3Rpb24xLm0gohgAKKAUAAAAAAAAAAAAAAAAAAAAAAAAAAAAjVPNjtowEL4j8Q5WkBBIJCQsy09XqFLpoXuolhWUHqoeTDKAhWNn7aHtCnFoLz3sC+yLVN1W3fYVzBvVAQ6rKlaJZMWe75v5ZsZjDTEyKcj48I8uyqVySS+pgoRUvAmdcSAhqbWiukcGhAOWS8R+5n73effF/N59NY/mwfy02FuYBSO6gFq+GUqBIFDXvCVipp81m3EKCyXXmY9Sch3crNlKo2IrCARg840G1by2tvHeNmXwMaA6+/Q8Y8ng7DysZvNBJ6p+sHaGkFrjpRVYKIqQTK8uXwHF1zSrMqEtFLV7nW7YP29Vb/Jjv30G7bgb+XEvTPw2QOLPuv2ePweaQKs370I3rnj1euNQ2kuKNLT1/FviJty+y7H3R17FM/fmu/llvlk8X4+7O/ODWJcH8ydv1r55wURRoedSpUPJ16mY3Gaga3uNxmbjDSnnZLhceA2CFiFinc5AbRvkCI0Uk8oFjgGRQwF6aGIBMFqj2ysHXXo5VpzmVHKKjDO8dUd+wnEJPKEU67ygmmkykkwgOUXTwXfpO+iOXDiNV/44XkoO+rRsXB7OfFwOxRldZSBI/iQUaHtTdjpOIh2jWVunHeSjWcCzV//fWMXjsa2XS0yc8lou/gJQSwECLQAUAAIACAAjSoxZMUHlJKoAAAD6AAAAEgAAAAAAAAAAAAAAAAAAAAAAQ29uZmlnL1BhY2thZ2UueG1sUEsBAi0AFAACAAgAI0qMWQ/K6aukAAAA6QAAABMAAAAAAAAAAAAAAAAA9gAAAFtDb250ZW50X1R5cGVzXS54bWxQSwECLQAUAAIACAAjSoxZHXfPdtYBAACHBAAAEwAAAAAAAAAAAAAAAADnAQAARm9ybXVsYXMvU2VjdGlvbjEubVBLBQYAAAAAAwADAMIAAAAKBAAAAAA=&quot;" command="SELECT * FROM [Table 0 (21)]"/>
  </connection>
  <connection id="15" keepAlive="1" name="Запрос — Table 0 (22)" description="Соединение с запросом &quot;Table 0 (22)&quot; в книге." type="5" refreshedVersion="5" background="1" saveData="1">
    <dbPr connection="provider=Microsoft.Mashup.OleDb.1;data source=$EmbeddedMashup(5e4473df-e794-4010-9085-d3897cc9d4a9)$;location=&quot;Table 0 (22)&quot;;extended properties=UEsDBBQAAgAIAFNK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FNK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TSoxZdgJAGdcBAACGBAAAEwAcAEZvcm11bGFzL1NlY3Rpb24xLm0gohgAKKAUAAAAAAAAAAAAAAAAAAAAAAAAAAAAjVPBbhoxEL0j8Q/WIiGQ2GUhhIVGqFLpoTlUIYLSQ9WD2R3Awtgbe2gaIQ7tJYf+QH6kalo17S+YP6oXkIqqtcpK1trz3sybGY81xMikIMP9v3FRLBQLek4VJKTkjeiEAwlJpdmseqRHOGCxQOxnHraftp/Nr+29eTKP5ofF3sIkGNAZVLJNXwoEgbrizRFT/axej5cwU3KV+igl18HNii00KraAQADW32hQ9WtrG+5sYwa3AdXpx+cpS3pn52E5nfbajfIHa2cIS2u8tAIzRRGS8dXlK6D4mqZlJrSFGq1OOwq7583yTXbsts6gFUcNP+6Eid8CSPxJ1O34U6AJNDvTCKK45FWrtX1pLynS0Nbzb4nrcPMuw94feCXPPJhv5qf5avFsPW2/mO/Eujya31mzds0LRooKPZVq2Zd8tRSjuxR0ZadRW6+9PuWc9Oczr0bQIkSslhNQmxo5QAPFpHKBQ0DkkIPum5gDDFbo9spAl16G5ac5lpwi4wzv3JGPOC6BI0q+zguqmSYDyQSSUzQdfJe+g+7IhdN44Q/jueSgT8vG5eHMx+WQn9FVCoJkT0KBtjdlp+Mk0iGatbVbQTaaOTx79f+N9Xc8jkJtqsUCE6c8los/UEsBAi0AFAACAAgAU0qMWTFB5SSqAAAA+gAAABIAAAAAAAAAAAAAAAAAAAAAAENvbmZpZy9QYWNrYWdlLnhtbFBLAQItABQAAgAIAFNKjFkPyumrpAAAAOkAAAATAAAAAAAAAAAAAAAAAPYAAABbQ29udGVudF9UeXBlc10ueG1sUEsBAi0AFAACAAgAU0qMWXYCQBnXAQAAhgQAABMAAAAAAAAAAAAAAAAA5wEAAEZvcm11bGFzL1NlY3Rpb24xLm1QSwUGAAAAAAMAAwDCAAAACwQAAAAA" command="SELECT * FROM [Table 0 (22)]"/>
  </connection>
  <connection id="16" keepAlive="1" name="Запрос — Table 0 (23)" description="Соединение с запросом &quot;Table 0 (23)&quot; в книге." type="5" refreshedVersion="5" background="1" saveData="1">
    <dbPr connection="provider=Microsoft.Mashup.OleDb.1;data source=$EmbeddedMashup(5e4473df-e794-4010-9085-d3897cc9d4a9)$;location=&quot;Table 0 (23)&quot;;extended properties=&quot;UEsDBBQAAgAIAIxK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IxK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MSoxZugkXJ9UBAACHBAAAEwAcAEZvcm11bGFzL1NlY3Rpb24xLm0gohgAKKAUAAAAAAAAAAAAAAAAAAAAAAAAAAAAjVPNjtMwEL5X6jtYqVS1UpOmP9sfVhUS5cAe0Ba1lAPi4CbT1qpjZ+0JsKp6gAsHXmBfBLEgFl7BfSOctocVikUjWbHn+2a+mfFYQ4RMCjI9/luX5VK5pNdUQUwq3owuOJCQ1NqdukdGhAOWS8R+5m7/af/Z/N5/MQ/m3vy02BtYBBO6glq+GUuBIFDXvDViqp80m1ECKyWz1EcpuQ5uMrbRqNgGAgHYfK1BNV9Z2/RgmzP4EFCdfnyasnjUuQir6XLUa1XfWztDSKzxygqsFEWI59dXL4DiS5pWmdAWanUHvX44vGhXb/LjsNuBbtRv+dEgjP0uQOwv+sOBvwQaQ3uw7EM/qnj1euNY2nOKNLT1/FviNty9zbF3J17FM3fmu/llvlk8Xw/7r+YHsS735k/erEPzgpmiQi+lSsaSZ4mY3aagaweNxnbrjSnnZLxeeQ2CFiEiSxagdg1ygiaKSeUCp4DIoQA9NrEAmGTo9spBl16OFac5l5wi4wxv3ZEfcVwCjyjFOs+oZppMJBNIztF08F36DrojF06jjT+N1pKDPi8bl4czH5dDcUbXKQiSPwkF2t6UnY6zSKdo1tbrBvloFvDs1f83VvF47OrlEhPnvJbLv1BLAQItABQAAgAIAIxKjFkxQeUkqgAAAPoAAAASAAAAAAAAAAAAAAAAAAAAAABDb25maWcvUGFja2FnZS54bWxQSwECLQAUAAIACACMSoxZD8rpq6QAAADpAAAAEwAAAAAAAAAAAAAAAAD2AAAAW0NvbnRlbnRfVHlwZXNdLnhtbFBLAQItABQAAgAIAIxKjFm6CRcn1QEAAIcEAAATAAAAAAAAAAAAAAAAAOcBAABGb3JtdWxhcy9TZWN0aW9uMS5tUEsFBgAAAAADAAMAwgAAAAkEAAAAAA==&quot;" command="SELECT * FROM [Table 0 (23)]"/>
  </connection>
  <connection id="17" keepAlive="1" name="Запрос — Table 0 (24)" description="Соединение с запросом &quot;Table 0 (24)&quot; в книге." type="5" refreshedVersion="5" background="1" saveData="1">
    <dbPr connection="provider=Microsoft.Mashup.OleDb.1;data source=$EmbeddedMashup(5e4473df-e794-4010-9085-d3897cc9d4a9)$;location=&quot;Table 0 (24)&quot;;extended properties=UEsDBBQAAgAIALpK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LpK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6SoxZ1RB12dcBAACEBAAAEwAcAEZvcm11bGFzL1NlY3Rpb24xLm0gohgAKKAUAAAAAAAAAAAAAAAAAAAAAAAAAAAAjVPNjtowEL4j8Q5WkBBIJAQ2y09XqFLpoXuolgpKD1UPJhnAwrGz9qTbFeLQXnroC+yLVN1W3fYVzBvVAQ6rFldEihLP981834xtDTEyKch4/21dlEvlkl5SBQmpeBM640BCUmtHdY8MCAcsl4h9zN324/aT+bX9bB7MvflhsTcwC0Z0AbXiZygFgkBd85aImX7SbMYpLJTMMx+l5Dq4ztlKo2IrCARg87UG1XxlY+NdbMrgJqA6+/A0Y8ng7DysZvNBp1V9b+MMIbXBSyuwUBQhmV5dvgCKL2lWZUJbqBX1Ot2wf96uXhfLfnQGUdxt+XEvTPwIIPFn3X7PnwNNoN2bd6EbV7x6vbFv7TlFGtp+/m5xHW7eFti7A6/imTvzzfw0Xy1evA/bL+Y7sSn35ncxrN3wgomiQs+lSoeS56mY3GagazuNxnrtDSnnZLhceA2CFiEiT2egNg1ygEaKSeUCx4DI4Qi6H+IRYJSjO6sAXXoFdtzmVHKKjDO8dVd+xHEJPKIc13lGNdNkJJlAcoqmg+/Sd9AdXjiNV/44XkoO+jQ3rgynH1fCcUdXGQhSXAkF2u6UPR2WZNedKChOnINzKPZfnt35Eyj/VtrUyyUmTrkqF38AUEsBAi0AFAACAAgAukqMWTFB5SSqAAAA+gAAABIAAAAAAAAAAAAAAAAAAAAAAENvbmZpZy9QYWNrYWdlLnhtbFBLAQItABQAAgAIALpKjFkPyumrpAAAAOkAAAATAAAAAAAAAAAAAAAAAPYAAABbQ29udGVudF9UeXBlc10ueG1sUEsBAi0AFAACAAgAukqMWdUQddnXAQAAhAQAABMAAAAAAAAAAAAAAAAA5wEAAEZvcm11bGFzL1NlY3Rpb24xLm1QSwUGAAAAAAMAAwDCAAAACwQAAAAA" command="SELECT * FROM [Table 0 (24)]"/>
  </connection>
  <connection id="18" keepAlive="1" name="Запрос — Table 0 (25)" description="Соединение с запросом &quot;Table 0 (25)&quot; в книге." type="5" refreshedVersion="5" background="1" saveData="1">
    <dbPr connection="provider=Microsoft.Mashup.OleDb.1;data source=$EmbeddedMashup(5e4473df-e794-4010-9085-d3897cc9d4a9)$;location=&quot;Table 0 (25)&quot;;extended properties=&quot;UEsDBBQAAgAIAA1L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A1L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NS4xZ/s+vONgBAACGBAAAEwAcAEZvcm11bGFzL1NlY3Rpb24xLm0gohgAKKAUAAAAAAAAAAAAAAAAAAAAAAAAAAAAjVPNjtowEL4j8Q5WkBBIJPxsINAVqlR66B6qpYLSQ9WDSQawMHbWHrpdIQ7tpYe+wL5I1W3VbV/BvFEdQCqqYpVIVuz5vplvZjzWECOTgowO/+ZlsVAs6AVVkJCSN6ZTDqRBKq121SN9wgGLBWI/c7/7uPtkfu0+m0fzYH5Y7A1MgyGdQyXbDKRAEKgr3gIx1U/q9XgFcyXXqY9Sch3crNlSo2JLCARg/bUGVX9lbaO9bcLgNqA6/fA0ZUn/ot0up7N+p1l+b+0MYWWNV1ZgrihCMrm+egEUX9K0zIS2UDPsdqJGr90q32THXngBYRw1/bjbSPwQIPGnUa/rz4Am0OrOIojiklet1g6lPadIG7aef0vcNLZvM+zdkVfyzL35Zn6arxbP1uPui/lOrMuD+Z01a9+8YKyo0DOpVgPJ1ysxvktBV/Yatc3GG1DOyWAx92oELULEejUFta2RIzRUTCoXOAJEDjnooYk5wHCNbq8MdOllWH6aE8kpMs7wzh35hOMSOKHk6zyjmmkylEwgOUfTwXfpO+iOXDiNl/4oXkgO+rxsXB7OfFwO+RldpyBI9iQUaHtTdjrOIh2jWVsnDLLRzOHZq/9vrL/jcRJqWy0WmDjnsVz+AVBLAQItABQAAgAIAA1LjFkxQeUkqgAAAPoAAAASAAAAAAAAAAAAAAAAAAAAAABDb25maWcvUGFja2FnZS54bWxQSwECLQAUAAIACAANS4xZD8rpq6QAAADpAAAAEwAAAAAAAAAAAAAAAAD2AAAAW0NvbnRlbnRfVHlwZXNdLnhtbFBLAQItABQAAgAIAA1LjFn+z6842AEAAIYEAAATAAAAAAAAAAAAAAAAAOcBAABGb3JtdWxhcy9TZWN0aW9uMS5tUEsFBgAAAAADAAMAwgAAAAwEAAAAAA==&quot;" command="SELECT * FROM [Table 0 (25)]"/>
  </connection>
  <connection id="19" keepAlive="1" name="Запрос — Table 0 (26)" description="Соединение с запросом &quot;Table 0 (26)&quot; в книге." type="5" refreshedVersion="5" background="1" saveData="1">
    <dbPr connection="provider=Microsoft.Mashup.OleDb.1;data source=$EmbeddedMashup(5e4473df-e794-4010-9085-d3897cc9d4a9)$;location=&quot;Table 0 (26)&quot;;extended properties=&quot;UEsDBBQAAgAIADxL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DxL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8S4xZd59W0NgBAACGBAAAEwAcAEZvcm11bGFzL1NlY3Rpb24xLm0gohgAKKAUAAAAAAAAAAAAAAAAAAAAAAAAAAAAjVPNjtowEL4j8Q5WkBBIJPxsINAVqlR66B6qpYLSQ9WDSQawMHbWHrpdIQ7tpYe+wL5I1W3VbV/BvFEdQCqqYpVIVuz5vplvZjzWECOTgowO/+ZlsVAs6AVVkJCSN6ZTDqRBKq1O1SN9wgGLBWI/c7/7uPtkfu0+m0fzYH5Y7A1MgyGdQyXbDKRAEKgr3gIx1U/q9XgFcyXXqY9Sch3crNlSo2JLCARg/bUGVX9lbaO9bcLgNqA6/fA0ZUn/ot0up7N+p1l+b+0MYWWNV1ZgrihCMrm+egEUX9K0zIS2UDPsdqJGr90q32THXngBYRw1/bjbSPwQIPGnUa/rz4Am0OrOIojiklet1g6lPadIG7aef0vcNLZvM+zdkVfyzL35Zn6arxbP1uPui/lOrMuD+Z01a9+8YKyo0DOpVgPJ1ysxvktBV/Yatc3GG1DOyWAx92oELULEejUFta2RIzRUTCoXOAJEDjnooYk5wHCNbq8MdOllWH6aE8kpMs7wzh35hOMSOKHk6zyjmmkylEwgOUfTwXfpO+iOXDiNl/4oXkgO+rxsXB7OfFwO+RldpyBI9iQUaHtTdjrOIh2jWVsnDLLRzOHZq/9vrL/jcRJqWy0WmDjnsVz+AVBLAQItABQAAgAIADxLjFkxQeUkqgAAAPoAAAASAAAAAAAAAAAAAAAAAAAAAABDb25maWcvUGFja2FnZS54bWxQSwECLQAUAAIACAA8S4xZD8rpq6QAAADpAAAAEwAAAAAAAAAAAAAAAAD2AAAAW0NvbnRlbnRfVHlwZXNdLnhtbFBLAQItABQAAgAIADxLjFl3n1bQ2AEAAIYEAAATAAAAAAAAAAAAAAAAAOcBAABGb3JtdWxhcy9TZWN0aW9uMS5tUEsFBgAAAAADAAMAwgAAAAwEAAAAAA==&quot;" command="SELECT * FROM [Table 0 (26)]"/>
  </connection>
  <connection id="20" keepAlive="1" name="Запрос — Table 0 (27)" description="Соединение с запросом &quot;Table 0 (27)&quot; в книге." type="5" refreshedVersion="5" background="1" saveData="1">
    <dbPr connection="provider=Microsoft.Mashup.OleDb.1;data source=$EmbeddedMashup(5e4473df-e794-4010-9085-d3897cc9d4a9)$;location=&quot;Table 0 (27)&quot;;extended properties=&quot;UEsDBBQAAgAIAG1L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G1L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tS4xZz1LRPtgBAACGBAAAEwAcAEZvcm11bGFzL1NlY3Rpb24xLm0gohgAKKAUAAAAAAAAAAAAAAAAAAAAAAAAAAAAjVPNjtowEL4j8Q5WkBBIJPxsINAVqlR66B6qpYLSQ9WDSQawMHbWHrpdIQ7tpYe+wL5I1W3VbV/BvFEdQCqqYpVIVuz5vplvZjzWECOTgowO/+ZlsVAs6AVVkJCSN6ZTDqRBKq2o6pE+4YDFArGfud993H0yv3afzaN5MD8s9gamwZDOoZJtBlIgCNQVb4GY6if1eryCuZLr1EcpuQ5u1mypUbElBAKw/lqDqr+yttHeNmFwG1CdfniasqR/0W6X01m/0yy/t3aGsLLGKyswVxQhmVxfvQCKL2laZkJbqBl2O1Gj126Vb7JjL7yAMI6aftxtJH4IkPjTqNf1Z0ATaHVnEURxyatWa4fSnlOkDVvPvyVuGtu3GfbuyCt55t58Mz/NV4tn63H3xXwn1uXB/M6atW9eMFZU6JlUq4Hk65UY36WgK3uN2mbjDSjnZLCYezWCFiFivZqC2tbIERoqJpULHAEihxz00MQcYLhGt1cGuvQyLD/NieQUGWd45458wnEJnFDydZ5RzTQZSiaQnKPp4Lv0HXRHLpzGS38ULyQHfV42Lg9nPi6H/IyuUxAkexIKtL0pOx1nkY7RrK0TBtlo5vDs1f831t/xOAm1rRYLTJzzWC7/AFBLAQItABQAAgAIAG1LjFkxQeUkqgAAAPoAAAASAAAAAAAAAAAAAAAAAAAAAABDb25maWcvUGFja2FnZS54bWxQSwECLQAUAAIACABtS4xZD8rpq6QAAADpAAAAEwAAAAAAAAAAAAAAAAD2AAAAW0NvbnRlbnRfVHlwZXNdLnhtbFBLAQItABQAAgAIAG1LjFnPUtE+2AEAAIYEAAATAAAAAAAAAAAAAAAAAOcBAABGb3JtdWxhcy9TZWN0aW9uMS5tUEsFBgAAAAADAAMAwgAAAAwEAAAAAA==&quot;" command="SELECT * FROM [Table 0 (27)]"/>
  </connection>
  <connection id="21" keepAlive="1" name="Запрос — Table 0 (28)" description="Соединение с запросом &quot;Table 0 (28)&quot; в книге." type="5" refreshedVersion="5" background="1" saveData="1">
    <dbPr connection="provider=Microsoft.Mashup.OleDb.1;data source=$EmbeddedMashup(5e4473df-e794-4010-9085-d3897cc9d4a9)$;location=&quot;Table 0 (28)&quot;;extended properties=&quot;UEsDBBQAAgAIAKBL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KBL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S4xZeqkrfNkBAACFBAAAEwAcAEZvcm11bGFzL1NlY3Rpb24xLm0gohgAKKAUAAAAAAAAAAAAAAAAAAAAAAAAAAAAjVPBjtowEL0j8Q9WkBBIJAQ2kNAVqlR66B6qpYLSQ9WDSQawcOys7bRdIQ7tpYf+wP5I1W3VbX/B/FEdQCqq4hZLkeN5b+bNjMcSYkU4Q5PD3rmsVqoVucICElRzpnhOAfmo0Y2aDhoiCqpaQWbpu92H3Uf9c/dJP+h7/d1gr2DujfESGsXPiDMFTMmGs1Iqk4/a7TiFpeB55irOqfRucrKWSpA1eAxU+6UE0X5hbJO9bUbgnYdl9v5xRpLhRa9XzxbDfqf+1tiJgtQYr4zAUmAFyez66hlg9RxndcKkgTpB1A/9Qa9bvymOg+ACgjjsuHHkJ24AkLjzcBC5C8AJdKNFCGFcc5rN1qG0p1hh39Tzd4kbf/u6wN4ceTVH3+mv+of+YvDie9h91t+QcbnXv4pm7ZvnTQVmcsFFOuI0T9n0NgPZ2Gu0NhtnhClFo9XSaSFlEMTydA5i20JHaCwIFzZwAkpRKEEPTSwBxrmyexWgTa/AytOccYoVoUTd2iOfcGwCJ5RynSdYEonGnDCFztG08G36FrolF4rjtTuJV5yCPC8bm4c1H5tDeUbXGTBUPAkB0tyUmQ5DMud+4BUTZ+Ecg/2TZ27+v3p/puMk1LZZrRB2zlu5/A1QSwECLQAUAAIACACgS4xZMUHlJKoAAAD6AAAAEgAAAAAAAAAAAAAAAAAAAAAAQ29uZmlnL1BhY2thZ2UueG1sUEsBAi0AFAACAAgAoEuMWQ/K6aukAAAA6QAAABMAAAAAAAAAAAAAAAAA9gAAAFtDb250ZW50X1R5cGVzXS54bWxQSwECLQAUAAIACACgS4xZeqkrfNkBAACFBAAAEwAAAAAAAAAAAAAAAADnAQAARm9ybXVsYXMvU2VjdGlvbjEubVBLBQYAAAAAAwADAMIAAAANBAAAAAA=&quot;" command="SELECT * FROM [Table 0 (28)]"/>
  </connection>
  <connection id="22" keepAlive="1" name="Запрос — Table 0 (29)" description="Соединение с запросом &quot;Table 0 (29)&quot; в книге." type="5" refreshedVersion="5" background="1" saveData="1">
    <dbPr connection="provider=Microsoft.Mashup.OleDb.1;data source=$EmbeddedMashup(5e4473df-e794-4010-9085-d3897cc9d4a9)$;location=&quot;Table 0 (29)&quot;;extended properties=&quot;UEsDBBQAAgAIAM9L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M9L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PS4xZuh4TqNUBAACFBAAAEwAcAEZvcm11bGFzL1NlY3Rpb24xLm0gohgAKKAUAAAAAAAAAAAAAAAAAAAAAAAAAAAAjVPNjtowEL4j8Q5WkBBIJPxsINAVqlR66B6qpYLSQ9WDSQawMHbWnrRdIQ7tpYe+wL5I1W3VbV/BvFEd4LBqY4lIUZzv+2a+mbGtIUYmBZkcv+3Lcqlc0iuqICEVb0rnHEiL1DqDukeGhAOWS8Q+5m7/af/Z/N5/MQ/m3vy03BuYB2O6hFq+GEmBIFDXvBViqp80m/EGlkpmqY9Sch3cZGytUbE1BAKw+VqDar6y2OSAzRh8CKhOPz5NWTK86Har6WLYa1ffW5whbCx4ZQ2WiiIks+urF0DxJU2rTGhLtcN+L2oNup3qTf47CC8gjKO2H/dbiR8CJP48GvT9BdAEOv1FBFFc8er1xrG15xRpy/bzb4vb1u5tzr076SqeuTPfzS/zzfL5+7D/an4QG3Jv/uTDOgwvmCoq9EKqzUjybCOmtyno2sGjsd16I8o5Ga2WXoOgZYjINnNQuwY5UWPFpHKRE0DkUMAeh1hAjDN0R+Wkyy/nisucSU6RcYa37syPNC6DR5Jin2dUM03Gkgkk53g69C5/h9xRC6fx2p/EK8lBn1eNK8JZjyuguKLrFATJr4QCbXfKno6zRKdsFuuFQX40C3R268+Q/J9pVy+XmDjnrlz+BVBLAQItABQAAgAIAM9LjFkxQeUkqgAAAPoAAAASAAAAAAAAAAAAAAAAAAAAAABDb25maWcvUGFja2FnZS54bWxQSwECLQAUAAIACADPS4xZD8rpq6QAAADpAAAAEwAAAAAAAAAAAAAAAAD2AAAAW0NvbnRlbnRfVHlwZXNdLnhtbFBLAQItABQAAgAIAM9LjFm6HhOo1QEAAIUEAAATAAAAAAAAAAAAAAAAAOcBAABGb3JtdWxhcy9TZWN0aW9uMS5tUEsFBgAAAAADAAMAwgAAAAkEAAAAAA==&quot;" command="SELECT * FROM [Table 0 (29)]"/>
  </connection>
  <connection id="23" keepAlive="1" name="Запрос — Table 0 (3)" description="Соединение с запросом &quot;Table 0 (3)&quot; в книге." type="5" refreshedVersion="5" background="1" saveData="1">
    <dbPr connection="provider=Microsoft.Mashup.OleDb.1;data source=$EmbeddedMashup(5e4473df-e794-4010-9085-d3897cc9d4a9)$;location=&quot;Table 0 (3)&quot;;extended properties=&quot;UEsDBBQAAgAIAEpF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EpF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KRYxZroC4vNYBAACEBAAAEwAcAEZvcm11bGFzL1NlY3Rpb24xLm0gohgAKKAUAAAAAAAAAAAAAAAAAAAAAAAAAAAAjVPNjtowEL4j8Q5WkBBI5G/JEugKVSo9dA/VUkHpoerBJANYOHbWdrpdIQ7tpYe+wL5I1W3VbV/BvFEd4LBq44pIUeL5vpnvm7EtIVGEMzQ5fMOLeq1ekyssIEUNZ4rnFFCAWt22g4aIgqrXkHn03e7j7pP+tfusH/S9/mGwNzD3xngJrfJnxJkCpmTLWSmVyye+n2SwFLzIXcU5ld51QdZSCbIGj4Hy/dcShP/KBCf74IzAjYdl/uFpTtJh9zxs5othL2y+N3GiIDPBS6OwFFhBOru6fAFYvcR5kzBpoDDq9+JgcH7WvC6Xg6gLURKHbtIPUjcCSN15POi7C8ApnPUXMcRJw2m3O4fenmOFA9PQ3z1ugu3bEnt35DUcfae/6Z/6q8HL92H3RX9HJuVe/y6ntR+eNxWYyQUX2YjTImPT2xxka6/R2WycEaYUjVZLp4OUQRArsjmIbQcdobEgXNjACShFoQI9DLECGBfKnlWCNr0Sq7Y54xQrQom6tVd+xLEJPKJU6zzDkkg05oQpdIqmhW/Tt9AtXihO1u4kWXEK8jQ3tgyrH1tCtaOrHBgqr4QAaXbKnA5DMute5JUnzsI5Fvsvz+z8CZR/K23b9Rphp1yViz9QSwECLQAUAAIACABKRYxZMUHlJKoAAAD6AAAAEgAAAAAAAAAAAAAAAAAAAAAAQ29uZmlnL1BhY2thZ2UueG1sUEsBAi0AFAACAAgASkWMWQ/K6aukAAAA6QAAABMAAAAAAAAAAAAAAAAA9gAAAFtDb250ZW50X1R5cGVzXS54bWxQSwECLQAUAAIACABKRYxZroC4vNYBAACEBAAAEwAAAAAAAAAAAAAAAADnAQAARm9ybXVsYXMvU2VjdGlvbjEubVBLBQYAAAAAAwADAMIAAAAKBAAAAAA=&quot;" command="SELECT * FROM [Table 0 (3)]"/>
  </connection>
  <connection id="24" keepAlive="1" name="Запрос — Table 0 (30)" description="Соединение с запросом &quot;Table 0 (30)&quot; в книге." type="5" refreshedVersion="5" background="1" saveData="1">
    <dbPr connection="provider=Microsoft.Mashup.OleDb.1;data source=$EmbeddedMashup(5e4473df-e794-4010-9085-d3897cc9d4a9)$;location=&quot;Table 0 (30)&quot;;extended properties=UEsDBBQAAgAIAANM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ANM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DTIxZw4qKN9cBAACEBAAAEwAcAEZvcm11bGFzL1NlY3Rpb24xLm0gohgAKKAUAAAAAAAAAAAAAAAAAAAAAAAAAAAAjVPNjtowEL4j8Q5WkBBIJITlJ9AVqlR66B6qZQWlh6oHkwxgYeysPXS7Qhzayx76AvsiVbdVt30F80Z1gMOqjSsiRYnn+2a+b8a2hhiZFGR0+DbOi4ViQS+ogoSUvDGdciAhqTTDqkf6hAMWC8Q+5n73affZ/NrdmUfzYH5Y7C1MgyGdQyX7GUiBIFBXvAViqp/V6/EK5kquUx+l5Dq4XrOlRsWWEAjA+hsNqn5lY6N9bMLgJqA6/fg8ZUm/2W6X01m/0yh/sHGGsLLBCyswVxQhmVxevAKKr2laZkJbqNHqdqKw1z4rX2fLXqsJrThq+HE3TPwWQOJPo17XnwFN4Kw7iyCKS161Wju09pIiDW0/f7e4CbfvMuz9kVfyzL35Zn6arxbP3sfdF/Od2JQH8zsb1n54wVhRoWdSrQaSr1difJuCruw1apuNN6Cck8Fi7tUIWoSI9WoKalsjR2iomFQucASIHHLQwxBzgOEa3VkZ6NLLsHybE8kpMs7w1l35Cccl8ISSr/OCaqbJUDKB5BRNB9+l76A7vHAaL/1RvJAc9GluXBlOP66EfEeXKQiSXQkF2u6UPR2WZNedVpCdOAfnWOy/PLvzJ1D+rbStFgtMnHJVzv8AUEsBAi0AFAACAAgAA0yMWTFB5SSqAAAA+gAAABIAAAAAAAAAAAAAAAAAAAAAAENvbmZpZy9QYWNrYWdlLnhtbFBLAQItABQAAgAIAANMjFkPyumrpAAAAOkAAAATAAAAAAAAAAAAAAAAAPYAAABbQ29udGVudF9UeXBlc10ueG1sUEsBAi0AFAACAAgAA0yMWcOKijfXAQAAhAQAABMAAAAAAAAAAAAAAAAA5wEAAEZvcm11bGFzL1NlY3Rpb24xLm1QSwUGAAAAAAMAAwDCAAAACwQAAAAA" command="SELECT * FROM [Table 0 (30)]"/>
  </connection>
  <connection id="25" keepAlive="1" name="Запрос — Table 0 (31)" description="Соединение с запросом &quot;Table 0 (31)&quot; в книге." type="5" refreshedVersion="5" background="1" saveData="1">
    <dbPr connection="provider=Microsoft.Mashup.OleDb.1;data source=$EmbeddedMashup(5e4473df-e794-4010-9085-d3897cc9d4a9)$;location=&quot;Table 0 (31)&quot;;extended properties=UEsDBBQAAgAIADpM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DpM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6TIxZ31a7FdcBAACFBAAAEwAcAEZvcm11bGFzL1NlY3Rpb24xLm0gohgAKKAUAAAAAAAAAAAAAAAAAAAAAAAAAAAAjVPBjtowEL0j8Q9WkBBIJMCSJdAVqlR66B6qpYLSQ9WDSQawcOysPWy7QhzaSw/9gf2Rqtuq2/6C+aM6wGHVxhWRosTz3sx7M7Y1xMikIOPDt31RLpVLekkVJKTiTeiMA2mRWqdd98iAcMByidjH3O0+7j6ZX7vP5sHcmx8WewOzYEQXUMt/hlIgCNQ1b4mY6SfNZpzCQsl15qOUXAfXa7bSqNgKAgHYfK1BNV/Z2HgfmzJ4H1CdfXiasWTQOe9Us/mg267e2DhDSG3w0gosFEVIpleXL4DiS5pVmdAWaoe9btTqn59Vr/NlP+xAGEdtP+61Ej8ESPxZ1O/5c6AJnPXmEURx5car1xuH3p5TpC3b0N89blrbtzn27sireObOfDM/zVeL5+/D7ov5TmzKvfmdT2s/vWCiqNBzqdKh5OtUTG4z0LW9RmOz8YaUczJcLrwGQYsQsU5noLYNcoRGiknlAseAyKEAPUyxABit0Z2Vgy69HCu2OZWcIuMMb92VH3FcAo8oxTrPqGaajCQTSE7RdPBd+g66wwun8cofx0vJQZ/mxpXh9ONKKHZ0lYEg+Z1QoO1O2dNhSXbdDYP8xDk4x2L/5dmdP4Hyb6VtvVxi4pSrcvEHUEsBAi0AFAACAAgAOkyMWTFB5SSqAAAA+gAAABIAAAAAAAAAAAAAAAAAAAAAAENvbmZpZy9QYWNrYWdlLnhtbFBLAQItABQAAgAIADpMjFkPyumrpAAAAOkAAAATAAAAAAAAAAAAAAAAAPYAAABbQ29udGVudF9UeXBlc10ueG1sUEsBAi0AFAACAAgAOkyMWd9WuxXXAQAAhQQAABMAAAAAAAAAAAAAAAAA5wEAAEZvcm11bGFzL1NlY3Rpb24xLm1QSwUGAAAAAAMAAwDCAAAACwQAAAAA" command="SELECT * FROM [Table 0 (31)]"/>
  </connection>
  <connection id="26" keepAlive="1" name="Запрос — Table 0 (32)" description="Соединение с запросом &quot;Table 0 (32)&quot; в книге." type="5" refreshedVersion="5" background="1" saveData="1">
    <dbPr connection="provider=Microsoft.Mashup.OleDb.1;data source=$EmbeddedMashup(5e4473df-e794-4010-9085-d3897cc9d4a9)$;location=&quot;Table 0 (32)&quot;;extended properties=UEsDBBQAAgAIAHBM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HBM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wTIxZEE6zAtcBAACEBAAAEwAcAEZvcm11bGFzL1NlY3Rpb24xLm0gohgAKKAUAAAAAAAAAAAAAAAAAAAAAAAAAAAAjVPNjtowEL4j8Q5WkBBIJPxlCXSFKpUeuodqWUHpoerBJANYGDtrD92uEIf2soe+wL5I1W3VbV/BvFEd4LBq44pIUeL5vpnvm7GtIUYmBRkdvs3zYqFY0AuqICElb0ynHEiDVNqtqkf6hAMWC8Q+5n73affZ/NrdmUfzYH5Y7C1MgyGdQyX7GUiBIFBXvAViqp/V6/EK5kquUx+l5Dq4XrOlRsWWEAjA+hsNqn5lY6N9bMLgJqA6/fg8ZUm/fdYup7N+p1n+YOMMYWWDF1ZgrihCMrm8eAUUX9O0zIS2UDPsdqJG76xVvs6WvbANYRw1/bjbSPwQIPGnUa/rz4Am0OrOIojiklet1g6tvaRIG7afv1vcNLbvMuz9kVfyzL35Zn6arxbP3sfdF/Od2JQH8zsb1n54wVhRoWdSrQaSr1difJuCruw1apuNN6Cck8Fi7tUIWoSI9WoKalsjR2iomFQucASIHHLQwxBzgOEa3VkZ6NLLsHybE8kpMs7w1l35Cccl8ISSr/OCaqbJUDKB5BRNB9+l76A7vHAaL/1RvJAc9GluXBlOP66EfEeXKQiSXQkF2u6UPR2WZNedMMhOnINzLPZfnt35Eyj/VtpWiwUmTrkq538AUEsBAi0AFAACAAgAcEyMWTFB5SSqAAAA+gAAABIAAAAAAAAAAAAAAAAAAAAAAENvbmZpZy9QYWNrYWdlLnhtbFBLAQItABQAAgAIAHBMjFkPyumrpAAAAOkAAAATAAAAAAAAAAAAAAAAAPYAAABbQ29udGVudF9UeXBlc10ueG1sUEsBAi0AFAACAAgAcEyMWRBOswLXAQAAhAQAABMAAAAAAAAAAAAAAAAA5wEAAEZvcm11bGFzL1NlY3Rpb24xLm1QSwUGAAAAAAMAAwDCAAAACwQAAAAA" command="SELECT * FROM [Table 0 (32)]"/>
  </connection>
  <connection id="27" keepAlive="1" name="Запрос — Table 0 (33)" description="Соединение с запросом &quot;Table 0 (33)&quot; в книге." type="5" refreshedVersion="5" background="1" saveData="1">
    <dbPr connection="provider=Microsoft.Mashup.OleDb.1;data source=$EmbeddedMashup(5e4473df-e794-4010-9085-d3897cc9d4a9)$;location=&quot;Table 0 (33)&quot;;extended properties=&quot;UEsDBBQAAgAIAKRM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KRM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kTIxZiawMfdYBAACEBAAAEwAcAEZvcm11bGFzL1NlY3Rpb24xLm0gohgAKKAUAAAAAAAAAAAAAAAAAAAAAAAAAAAAjVPBjtowEL0j8Q9WkBBIJMAmS6ArVKn00D1USwWlh6oHkwxgYeysPXS7QhzaSw/9gf2Rqtuq2/6C+aM6wGHVxhWRosTz3sx7M7Y1JMikIKPDt31RLpVLekEVpKTijemUA2mRWhjWPdInHLBcIvYxd7uPu0/m1+6zeTD35ofF3sA0GNI51PKfgRQIAnXNWyBm+kmzmaxgruQ681FKroPrNVtqVGwJgQBsvtagmq9sbLSPTRjcBFRnH55mLO2H52E1m/U77ep7G2cIKxu8tAJzRRHSydXlC6D4kmZVJrSF2lG3E7d652fV63zZi0KIkrjtJ91W6kcAqT+Ne11/BjSFs+4shjipePV649Dac4q0Zfv5u8VNa/s2x94deRXP3Jlv5qf5avH8fdh9Md+JTbk3v/Nh7YcXjBUVeibVaiD5eiXGtxno2l6jsdl4A8o5GSzmXoOgRYhYr6agtg1yhIaKSeUCR4DIoQA9DLEAGK7RnZWDLr0cK7Y5kZwi4wxv3ZUfcVwCjyjFOs+oZpoMJRNITtF08F36DrrDC6fJ0h8lC8lBn+bGleH040oodnSVgSD5lVCg7U7Z02FJdt2JgvzEOTjHYv/l2Z0/gfJvpW29XGLilKty8QdQSwECLQAUAAIACACkTIxZMUHlJKoAAAD6AAAAEgAAAAAAAAAAAAAAAAAAAAAAQ29uZmlnL1BhY2thZ2UueG1sUEsBAi0AFAACAAgApEyMWQ/K6aukAAAA6QAAABMAAAAAAAAAAAAAAAAA9gAAAFtDb250ZW50X1R5cGVzXS54bWxQSwECLQAUAAIACACkTIxZiawMfdYBAACEBAAAEwAAAAAAAAAAAAAAAADnAQAARm9ybXVsYXMvU2VjdGlvbjEubVBLBQYAAAAAAwADAMIAAAAKBAAAAAA=&quot;" command="SELECT * FROM [Table 0 (33)]"/>
  </connection>
  <connection id="28" keepAlive="1" name="Запрос — Table 0 (34)" description="Соединение с запросом &quot;Table 0 (34)&quot; в книге." type="5" refreshedVersion="5" background="1" saveData="1">
    <dbPr connection="provider=Microsoft.Mashup.OleDb.1;data source=$EmbeddedMashup(5e4473df-e794-4010-9085-d3897cc9d4a9)$;location=&quot;Table 0 (34)&quot;;extended properties=&quot;UEsDBBQAAgAIANNM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NNM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TTIxZBwdC2NYBAACEBAAAEwAcAEZvcm11bGFzL1NlY3Rpb24xLm0gohgAKKAUAAAAAAAAAAAAAAAAAAAAAAAAAAAAjVPBjtowEL0j8Q9WkBBIJMCSJdAVqlR66B6qpYLSQ9WDSQawcOysPXS7QhzaSw/9gf2Rqtuq2/6C+aM6wGHVxhWRosTz3sx7M7Y1xMikIOPDt31RLpVLekkVJKTiTeiMA2mRWiese2RAOGC5ROxj7nYfd5/Mr91n82DuzQ+LvYFZMKILqOU/QykQBOqat0TM9JNmM05hoeQ681FKroPrNVtpVGwFgQBsvtagmq9sbLyPTRncBFRnH55mLBl0zjvVbD7otqvvbZwhpDZ4aQUWiiIk06vLF0DxJc2qTGgLtcNeN2r1z8+q1/myH3YgjKO2H/daiR8CJP4s6vf8OdAEznrzCKK44tXrjUNrzynSlu3n7xY3re3bHHt35FU8c2e+mZ/mq8Xz92H3xXwnNuXe/M6HtR9eMFFU6LlU6VDydSomtxno2l6jsdl4Q8o5GS4XXoOgRYhYpzNQ2wY5QiPFpHKBY0DkUIAehlgAjNbozspBl16OFducSk6RcYa37sqPOC6BR5RinWdUM01Gkgkkp2g6+C59B93hhdN45Y/jpeSgT3PjynD6cSUUO7rKQJD8SijQdqfs6bAku+6GQX7iHJxjsf/y7M6fQPm30rZeLjFxylW5+ANQSwECLQAUAAIACADTTIxZMUHlJKoAAAD6AAAAEgAAAAAAAAAAAAAAAAAAAAAAQ29uZmlnL1BhY2thZ2UueG1sUEsBAi0AFAACAAgA00yMWQ/K6aukAAAA6QAAABMAAAAAAAAAAAAAAAAA9gAAAFtDb250ZW50X1R5cGVzXS54bWxQSwECLQAUAAIACADTTIxZBwdC2NYBAACEBAAAEwAAAAAAAAAAAAAAAADnAQAARm9ybXVsYXMvU2VjdGlvbjEubVBLBQYAAAAAAwADAMIAAAAKBAAAAAA=&quot;" command="SELECT * FROM [Table 0 (34)]"/>
  </connection>
  <connection id="29" keepAlive="1" name="Запрос — Table 0 (35)" description="Соединение с запросом &quot;Table 0 (35)&quot; в книге." type="5" refreshedVersion="5" background="1" saveData="1">
    <dbPr connection="provider=Microsoft.Mashup.OleDb.1;data source=$EmbeddedMashup(5e4473df-e794-4010-9085-d3897cc9d4a9)$;location=&quot;Table 0 (35)&quot;;extended properties=&quot;UEsDBBQAAgAIAAdN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AdN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HTYxZnuX9p9YBAACEBAAAEwAcAEZvcm11bGFzL1NlY3Rpb24xLm0gohgAKKAUAAAAAAAAAAAAAAAAAAAAAAAAAAAAjVPBjtowEL0j8Q9WkBBIJMASCHSFKpUeuodqWUHpoerBJANYGDtrD92uEIf2sof+wP5I1W3VbX/B/FEd4LBq44pIUeJ5b+a9GdsaYmRSkNHh2zwvFooFvaAKElLyxnTKgTRIpdWueqRPOGCxQOxj7nefdp/Nr92deTQP5ofF3sI0GNI5VLKfgRQIAnXFWyCm+lm9Hq9gruQ69VFKroPrNVtqVGwJgQCsv9Gg6lc2NtrHJgxuAqrTj89TlvRb7VY5nfU7zfIHG2cIKxu8sAJzRRGSyeXFK6D4mqZlJrSFmmG3EzV67bPydbbshS0I46jpx91G4ocAiT+Nel1/BjSBs+4sgiguedVq7dDaS4q0Yfv5u8VNY/suw94feSXP3Jtv5qf5avHsfdx9Md+JTXkwv7Nh7YcXjBUVeibVaiD5eiXGtynoyl6jttl4A8o5GSzmXo2gRYhYr6agtjVyhIaKSeUCR4DIIQc9DDEHGK7RnZWBLr0My7c5kZwi4wxv3ZWfcFwCTyj5Oi+oZpoMJRNITtF08F36DrrDC6fx0h/FC8lBn+bGleH040rId3SZgiDZlVCg7U7Z02FJdt0Jg+zEOTjHYv/l2Z0/gfJvpW21WGDilKty/gdQSwECLQAUAAIACAAHTYxZMUHlJKoAAAD6AAAAEgAAAAAAAAAAAAAAAAAAAAAAQ29uZmlnL1BhY2thZ2UueG1sUEsBAi0AFAACAAgAB02MWQ/K6aukAAAA6QAAABMAAAAAAAAAAAAAAAAA9gAAAFtDb250ZW50X1R5cGVzXS54bWxQSwECLQAUAAIACAAHTYxZnuX9p9YBAACEBAAAEwAAAAAAAAAAAAAAAADnAQAARm9ybXVsYXMvU2VjdGlvbjEubVBLBQYAAAAAAwADAMIAAAAKBAAAAAA=&quot;" command="SELECT * FROM [Table 0 (35)]"/>
  </connection>
  <connection id="30" keepAlive="1" name="Запрос — Table 0 (36)" description="Соединение с запросом &quot;Table 0 (36)&quot; в книге." type="5" refreshedVersion="5" background="1" saveData="1">
    <dbPr connection="provider=Microsoft.Mashup.OleDb.1;data source=$EmbeddedMashup(5e4473df-e794-4010-9085-d3897cc9d4a9)$;location=&quot;Table 0 (36)&quot;;extended properties=&quot;UEsDBBQAAgAIADtN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DtN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7TYxZNcI9J9YBAACEBAAAEwAcAEZvcm11bGFzL1NlY3Rpb24xLm0gohgAKKAUAAAAAAAAAAAAAAAAAAAAAAAAAAAAjVPBjtowEL0j8Q9WkBBIJISFJdAVqlR66B6qpYLSQ9WDSQawcOysPel2hTi0lx76A/sjVbdVt/0F80d1gMOqxRWRosTz3sx7M7Y1xMikIOP9t3VRLpVLekkVJKTiTeiMAwlJrd2te2RAOGC5ROxj7rYft5/Mr+1n82DuzQ+LvYFZMKILqBU/QykQBOqat0TM9JNmM05hoWSe+Sgl18F1zlYaFVtBIACbrzWo5isbG+9iUwY3AdXZh6cZSwbt83Y1mw+6rep7G2cIqQ1eWoGFogjJ9OryBVB8SbMqE9pCrU6vG4X987PqdbHsd9rQiaOWH/fCxO8AJP4s6vf8OdAEznrzCKK44tXrjX1rzynS0Pbzd4vrcPO2wN4deBXP3Jlv5qf5avHifdh+Md+JTbk3v4th7YYXTBQVei5VOpQ8T8XkNgNd22k01mtvSDknw+XCaxC0CBF5OgO1aZADNFJMKhc4BkQOR9D9EI8AoxzdWQXo0iuw4zanklNknOGtu/IjjkvgEeW4zjOqmSYjyQSSUzQdfJe+g+7wwmm88sfxUnLQp7lxZTj9uBKOO7rKQJDiSijQdqfs6bAku+52guLEOTiHYv/l2Z0/gfJvpU29XGLilKty8QdQSwECLQAUAAIACAA7TYxZMUHlJKoAAAD6AAAAEgAAAAAAAAAAAAAAAAAAAAAAQ29uZmlnL1BhY2thZ2UueG1sUEsBAi0AFAACAAgAO02MWQ/K6aukAAAA6QAAABMAAAAAAAAAAAAAAAAA9gAAAFtDb250ZW50X1R5cGVzXS54bWxQSwECLQAUAAIACAA7TYxZNcI9J9YBAACEBAAAEwAAAAAAAAAAAAAAAADnAQAARm9ybXVsYXMvU2VjdGlvbjEubVBLBQYAAAAAAwADAMIAAAAKBAAAAAA=&quot;" command="SELECT * FROM [Table 0 (36)]"/>
  </connection>
  <connection id="31" keepAlive="1" name="Запрос — Table 0 (4)" description="Соединение с запросом &quot;Table 0 (4)&quot; в книге." type="5" refreshedVersion="5" background="1" saveData="1">
    <dbPr connection="provider=Microsoft.Mashup.OleDb.1;data source=$EmbeddedMashup(5e4473df-e794-4010-9085-d3897cc9d4a9)$;location=&quot;Table 0 (4)&quot;;extended properties=&quot;UEsDBBQAAgAIAHxF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HxF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8RYxZC8w7GNgBAACGBAAAEwAcAEZvcm11bGFzL1NlY3Rpb24xLm0gohgAKKAUAAAAAAAAAAAAAAAAAAAAAAAAAAAAjVPNjtowEL4j8Q5WkBBI5G83S6ArVKn00D1USwWlh6oHkwxg4dhZ2+l2hTi0lx76AvsiVbdVt30F80Z1AKmoilUiWbHn+2a+mfFYQqIIZ2i8/4eX9Vq9JpdYQIoazgTPKKAAtaK2gwaIgqrXkPn0/fbj9pP+tf2sH/WD/mGwNzDzRngBrXIz5EwBU7LlLJXK5RPfTzJYCF7kruKcSu+mICupBFmBx0D5/msJwn9ljOOdcUrg1sMy//A0J+ng/CJs5vNBN2y+N3aiIDPGK6OwEFhBOr2+egFYvcR5kzBpoDDqdeOgf3HWvCmP/egcoiQO3aQXpG4EkLqzuN9z54BTOOvNY4iThtNud/a1PccKB6agf2tcB5u3JfbuwGs4+l5/0z/1V4OX63H7RX9HxuVB/y67tWueNxGYyTkX2ZDTImOTuxxka6fRWa+dIaYUDZcLp4OUQRArshmITQcdoJEgXNjAMShFoQLdN7ECGBXK7lWCNr0Sq05zyilWhBJ1Z498xLEJHFGqdZ5hSSQaccIUOkXTwrfpW+iWXChOVu44WXIK8rRsbB7WfGwO1Rld58BQ+SQESHNTZjpOIh2iGVs38srRrOCZq/9vrL/jcRRq067XCDvlsVz+AVBLAQItABQAAgAIAHxFjFkxQeUkqgAAAPoAAAASAAAAAAAAAAAAAAAAAAAAAABDb25maWcvUGFja2FnZS54bWxQSwECLQAUAAIACAB8RYxZD8rpq6QAAADpAAAAEwAAAAAAAAAAAAAAAAD2AAAAW0NvbnRlbnRfVHlwZXNdLnhtbFBLAQItABQAAgAIAHxFjFkLzDsY2AEAAIYEAAATAAAAAAAAAAAAAAAAAOcBAABGb3JtdWxhcy9TZWN0aW9uMS5tUEsFBgAAAAADAAMAwgAAAAwEAAAAAA==&quot;" command="SELECT * FROM [Table 0 (4)]"/>
  </connection>
  <connection id="32" keepAlive="1" name="Запрос — Table 0 (5)" description="Соединение с запросом &quot;Table 0 (5)&quot; в книге." type="5" refreshedVersion="5" background="1" saveData="1">
    <dbPr connection="provider=Microsoft.Mashup.OleDb.1;data source=$EmbeddedMashup(5e4473df-e794-4010-9085-d3897cc9d4a9)$;location=&quot;Table 0 (5)&quot;;extended properties=&quot;UEsDBBQAAgAIALBF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LBF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wRYxZ6FnlPdkBAACFBAAAEwAcAEZvcm11bGFzL1NlY3Rpb24xLm0gohgAKKAUAAAAAAAAAAAAAAAAAAAAAAAAAAAAjVPNjtowEL4j8Q5WkBBI5G83EOgKVSo9dA/VsoLSQ9WDSQawcOysbdquEIf20sO+wL5I1W3VbV/BvFEdQCqq4hZLkeP5vplvZjyWkCjCGRrt9/CiWqlW5AILSFHNGeMpBRSgRrvpoD6ioKoVZJa+337cftI/t5/1o37Q3w32GqbeEM+hUfwMOFPAlGw4C6Vy+cT3kwzmgq9yV3FOpXezIkupBFmCx0D5/isJwr82xtHOOCHw3sMy//A0J2n/vB3W81m/E9bfGTtRkBnjpVGYC6wgnVxdvgCsXuK8Tpg0UBh1O3HQa5/Vb4pjLzqHKIlDN+kGqRsBpO407nXdGeAUzrqzGOKk5jSbrX1tz7HCgSno7xrXweZNgb098GqOvtdf9Q/9xeDF97i909+QcXnQv4pu7ZrnjQVmcsZFNuB0lbHxbQ6ysdNordfOAFOKBou500LKIIitsimITQsdoKEgXNjAEShFoQTdN7EEGK6U3asAbXoFVp7mhFOsCCXq1h75iGMTOKKU6zzDkkg05IQpdIqmhW/Tt9AtuVCcLN1RsuAU5GnZ2Dys+dgcyjO6yoGh4kkIkOamzHQYkjl3Iq+YOAvnEOyfPHPz/9X7Mx1HoTbNaoWwU97KxW9QSwECLQAUAAIACACwRYxZMUHlJKoAAAD6AAAAEgAAAAAAAAAAAAAAAAAAAAAAQ29uZmlnL1BhY2thZ2UueG1sUEsBAi0AFAACAAgAsEWMWQ/K6aukAAAA6QAAABMAAAAAAAAAAAAAAAAA9gAAAFtDb250ZW50X1R5cGVzXS54bWxQSwECLQAUAAIACACwRYxZ6FnlPdkBAACFBAAAEwAAAAAAAAAAAAAAAADnAQAARm9ybXVsYXMvU2VjdGlvbjEubVBLBQYAAAAAAwADAMIAAAANBAAAAAA=&quot;" command="SELECT * FROM [Table 0 (5)]"/>
  </connection>
  <connection id="33" keepAlive="1" name="Запрос — Table 0 (6)" description="Соединение с запросом &quot;Table 0 (6)&quot; в книге." type="5" refreshedVersion="5" background="1" saveData="1">
    <dbPr connection="provider=Microsoft.Mashup.OleDb.1;data source=$EmbeddedMashup(5e4473df-e794-4010-9085-d3897cc9d4a9)$;location=&quot;Table 0 (6)&quot;;extended properties=UEsDBBQAAgAIAN1F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N1F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dRYxZZ041ftcBAACEBAAAEwAcAEZvcm11bGFzL1NlY3Rpb24xLm0gohgAKKAUAAAAAAAAAAAAAAAAAAAAAAAAAAAAjVPNjtowEL4j8Q5WkBBI5G83S6ArVKn00D1UywpKD1UPJhnAwrGzttPtCnFoL3voC+yLVN1W3fYVzBvVAQ6rNq6IFCWe75v5vhnbEhJFOEPj/Tc8r9fqNbnEAlLUcCZ4RgEFqNVtO2iAKKh6DZlH328/bT/rX9s7/agf9A+DvYWZN8ILaJU/Q84UMCVbzlKpXD7z/SSDheBF7irOqfSuC7KSSpAVeAyU77+RIPwrExzvglMCNx6W+cfnOUkHp2dhM58PumHzg4kTBZkJXhiFhcAK0unlxSvA6jXOm4RJA4VRrxsH/bOT5nW57EenECVx6Ca9IHUjgNSdxf2eOwecwklvHkOcNJx2u7Pv7SVWODAN/d3jOti8K7H3B17D0ff6m/6pvxq8fB+3X/R3ZFIe9O9yWrvheROBmZxzkQ05LTI2uc1BtnYanfXaGWJK0XC5cDpIGQSxIpuB2HTQARoJwoUNHINSFCrQ/RArgFGh7FklaNMrsWqbU06xIpSoW3vlJxybwBNKtc4LLIlEI06YQsdoWvg2fQvd4oXiZOWOkyWnII9zY8uw+rElVDu6zIGh8koIkGanzOkwJLPuRl554iycQ7H/8szOH0H5t9KmXa8RdsxVOf8DUEsBAi0AFAACAAgA3UWMWTFB5SSqAAAA+gAAABIAAAAAAAAAAAAAAAAAAAAAAENvbmZpZy9QYWNrYWdlLnhtbFBLAQItABQAAgAIAN1FjFkPyumrpAAAAOkAAAATAAAAAAAAAAAAAAAAAPYAAABbQ29udGVudF9UeXBlc10ueG1sUEsBAi0AFAACAAgA3UWMWWdONX7XAQAAhAQAABMAAAAAAAAAAAAAAAAA5wEAAEZvcm11bGFzL1NlY3Rpb24xLm1QSwUGAAAAAAMAAwDCAAAACwQAAAAA" command="SELECT * FROM [Table 0 (6)]"/>
  </connection>
  <connection id="34" keepAlive="1" name="Запрос — Table 0 (7)" description="Соединение с запросом &quot;Table 0 (7)&quot; в книге." type="5" refreshedVersion="5" background="1" saveData="1">
    <dbPr connection="provider=Microsoft.Mashup.OleDb.1;data source=$EmbeddedMashup(5e4473df-e794-4010-9085-d3897cc9d4a9)$;location=&quot;Table 0 (7)&quot;;extended properties=UEsDBBQAAgAIABhG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BhG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YRoxZE7cGWdcBAACFBAAAEwAcAEZvcm11bGFzL1NlY3Rpb24xLm0gohgAKKAUAAAAAAAAAAAAAAAAAAAAAAAAAAAAjVPBjtowEL0j8Q9WkBBIJMBulkBXqFLpoXuolgpKD1UPJhnAwrGz9tDtCnFoLz30B/ZHqm6rbvsL5o/qAFJRFatEsmLPezNvZjzWECOTgoz2//ZluVQu6QVVkJCKN6ZTDqRFalHdI33CAcslYj9zv/24/WR+bT+bR/NgfljsDUyDIZ1DLd8MpEAQqGveAjHTT5rNOIW5kqvMRym5Dm5WbKlRsSUEArD5WoNqvrK20c42YXAbUJ19eJqxpH9+EVazWb/Trr63doaQWuOVFZgripBMrq9eAMWXNKsyoS3UDrudqNW7OKve5MdeeA5hHLX9uNtK/BAg8adRr+vPgCZw1p1FEMUVr15v7Et7TpG2bD3/lrhubd7m2LsDr+KZe/PN/DRfLZ6vx+0X851YlwfzO2/WrnfBWFGhZ1KlA8lXqRjfZaBrO43Geu0NKOdksJh7DYIWIWKVTkFtGuQADRWTygWOAJFDAbpvYgEwXKHbKwddejlWnOZEcoqMM7xzRz7iuASOKMU6z6hmmgwlE0hO0XTwXfoOuiMXTuOlP4oXkoM+LRuXhzMfl0NxRtcZCJI/CQXa3pSdjpNIh2jW1gmDfDQLePbq/xvr73gchdrUyyUmTnksl38AUEsBAi0AFAACAAgAGEaMWTFB5SSqAAAA+gAAABIAAAAAAAAAAAAAAAAAAAAAAENvbmZpZy9QYWNrYWdlLnhtbFBLAQItABQAAgAIABhGjFkPyumrpAAAAOkAAAATAAAAAAAAAAAAAAAAAPYAAABbQ29udGVudF9UeXBlc10ueG1sUEsBAi0AFAACAAgAGEaMWRO3BlnXAQAAhQQAABMAAAAAAAAAAAAAAAAA5wEAAEZvcm11bGFzL1NlY3Rpb24xLm1QSwUGAAAAAAMAAwDCAAAACwQAAAAA" command="SELECT * FROM [Table 0 (7)]"/>
  </connection>
  <connection id="35" keepAlive="1" name="Запрос — Table 0 (8)" description="Соединение с запросом &quot;Table 0 (8)&quot; в книге." type="5" refreshedVersion="5" background="1" saveData="1">
    <dbPr connection="provider=Microsoft.Mashup.OleDb.1;data source=$EmbeddedMashup(5e4473df-e794-4010-9085-d3897cc9d4a9)$;location=&quot;Table 0 (8)&quot;;extended properties=UEsDBBQAAgAIAE9G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E9G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PRoxZPKn4pNcBAACFBAAAEwAcAEZvcm11bGFzL1NlY3Rpb24xLm0gohgAKKAUAAAAAAAAAAAAAAAAAAAAAAAAAAAAjVPBjtowEL0j8Q9WkBBIJMBuloSuUKXSQ/dQLRWUHqoeTDKAhbGz9tDtCnFoLz30B/ZHqm6rbvsL5o/qAFJRFatEsmLPezNvZjzWkCCTggz3//ZluVQu6TlVkJKKN6ITDqRFanHdIz3CAcslYj9zv/24/WR+bT+bR/NgfljsDUyCAZ1BLd/0pUAQqGveHDHTT5rNZAkzJVeZj1JyHdys2EKjYgsIBGDztQbVfGVtw51tzOA2oDr78DRjae/8Iqxm016nXX1v7QxhaY1XVmCmKEI6vr56ARRf0qzKhLZQO4w7Uat7cVa9yY/d8BzCJGr7SdxK/RAg9SdRN/anQFM4i6cRREnFq9cb+9KeU6QtW8+/Ja5bm7c59u7Aq3jm3nwzP81Xi+frcfvFfCfW5cH8zpu1610wUlToqVTLvuSrpRjdZaBrO43Geu31KeekP595DYIWIWK1nIDaNMgBGigmlQscAiKHAnTfxAJgsEK3Vw669HKsOM2x5BQZZ3jnjnzEcQkcUYp1nlHNNBlIJpCcoungu/QddEcunCYLf5jMJQd9WjYuD2c+LofijK4zECR/Egq0vSk7HSeRDtGsrRMG+WgW8OzV/zfW3/E4CrWpl0tMnPJYLv8AUEsBAi0AFAACAAgAT0aMWTFB5SSqAAAA+gAAABIAAAAAAAAAAAAAAAAAAAAAAENvbmZpZy9QYWNrYWdlLnhtbFBLAQItABQAAgAIAE9GjFkPyumrpAAAAOkAAAATAAAAAAAAAAAAAAAAAPYAAABbQ29udGVudF9UeXBlc10ueG1sUEsBAi0AFAACAAgAT0aMWTyp+KTXAQAAhQQAABMAAAAAAAAAAAAAAAAA5wEAAEZvcm11bGFzL1NlY3Rpb24xLm1QSwUGAAAAAAMAAwDCAAAACwQAAAAA" command="SELECT * FROM [Table 0 (8)]"/>
  </connection>
  <connection id="36" keepAlive="1" name="Запрос — Table 0 (9)" description="Соединение с запросом &quot;Table 0 (9)&quot; в книге." type="5" refreshedVersion="5" background="1" saveData="1">
    <dbPr connection="provider=Microsoft.Mashup.OleDb.1;data source=$EmbeddedMashup(5e4473df-e794-4010-9085-d3897cc9d4a9)$;location=&quot;Table 0 (9)&quot;;extended properties=UEsDBBQAAgAIAItGjFk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ItGjFk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LRoxZhGR/StcBAACFBAAAEwAcAEZvcm11bGFzL1NlY3Rpb24xLm0gohgAKKAUAAAAAAAAAAAAAAAAAAAAAAAAAAAAjVPBjtowEL0j8Q9WkBBIJMBulkBXqFLpoXuolgpKD1UPJhnAwrGz9tDtCnFoLz30B/ZHqm6rbvsL5o/qAFJRFatEsmLPezNvZjzWECOTgoz2//ZluVQu6QVVkJCKN6ZTDqRFar26R/qEA5ZLxH7mfvtx+8n82n42j+bB/LDYG5gGQzqHWr4ZSIEgUNe8BWKmnzSbcQpzJVeZj1JyHdys2FKjYksIBGDztQbVfGVto51twuA2oDr78DRjSf/8Iqxms36nXX1v7QwhtcYrKzBXFCGZXF+9AIovaVZlQluoHXY7Uat3cVa9yY+98BzCOGr7cbeV+CFA4k+jXtefAU3grDuLIIorXr3e2Jf2nCJt2Xr+LXHd2rzNsXcHXsUz9+ab+Wm+Wjxfj9sv5juxLg/md96sXe+CsaJCz6RKB5KvUjG+y0DXdhqN9dobUM7JYDH3GgQtQsQqnYLaNMgBGiomlQscASKHAnTfxAJguEK3Vw669HKsOM2J5BQZZ3jnjnzEcQkcUYp1nlHNNBlKJpCcoungu/QddEcunMZLfxQvJAd9WjYuD2c+LofijK4zECR/Egq0vSk7HSeRDtGsrRMG+WgW8OzV/zfW3/E4CrWpl0tMnPJYLv8AUEsBAi0AFAACAAgAi0aMWTFB5SSqAAAA+gAAABIAAAAAAAAAAAAAAAAAAAAAAENvbmZpZy9QYWNrYWdlLnhtbFBLAQItABQAAgAIAItGjFkPyumrpAAAAOkAAAATAAAAAAAAAAAAAAAAAPYAAABbQ29udGVudF9UeXBlc10ueG1sUEsBAi0AFAACAAgAi0aMWYRkf0rXAQAAhQQAABMAAAAAAAAAAAAAAAAA5wEAAEZvcm11bGFzL1NlY3Rpb24xLm1QSwUGAAAAAAMAAwDCAAAACwQAAAAA" command="SELECT * FROM [Table 0 (9)]"/>
  </connection>
</connections>
</file>

<file path=xl/sharedStrings.xml><?xml version="1.0" encoding="utf-8"?>
<sst xmlns="http://schemas.openxmlformats.org/spreadsheetml/2006/main" count="792" uniqueCount="22">
  <si>
    <t>Call Chg</t>
  </si>
  <si>
    <t>Call Prior</t>
  </si>
  <si>
    <t>Call Settle</t>
  </si>
  <si>
    <t>Strike</t>
  </si>
  <si>
    <t>Put Settle</t>
  </si>
  <si>
    <t>Put Prior</t>
  </si>
  <si>
    <t>Put Chg</t>
  </si>
  <si>
    <t>Volatility Settle</t>
  </si>
  <si>
    <t>Volatility Prior</t>
  </si>
  <si>
    <t>Volatility Chg</t>
  </si>
  <si>
    <t>Basis Point Volatility Settle</t>
  </si>
  <si>
    <t>Basis Point Volatility Prior</t>
  </si>
  <si>
    <t>Basis Point Volatility Chg</t>
  </si>
  <si>
    <t>Black-Scholes Volatility Settle</t>
  </si>
  <si>
    <t>Black-Scholes Volatility Prior</t>
  </si>
  <si>
    <t>Black-Scholes Volatility Chg</t>
  </si>
  <si>
    <t>Open Interest Call</t>
  </si>
  <si>
    <t>Open Interest Call Chg</t>
  </si>
  <si>
    <t>Open Interest Put</t>
  </si>
  <si>
    <t>Open Interest Put Chg</t>
  </si>
  <si>
    <t>Столбец1</t>
  </si>
  <si>
    <t>Столбец2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</si>
</sst>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 applyNumberFormat="1" applyAlignment="1"/>
    <xf numFmtId="0" fontId="0" fillId="0" borderId="0" xfId="0" applyNumberFormat="1" applyAlignment="1"/>
  </cellXfs>
  <cellStyles count="1">
    <cellStyle name="Обычный" xfId="0" builtinId="0"/>
  </cellStyles>
  <dxfs count="870"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869"/>
      <tableStyleElement type="headerRow" dxfId="868"/>
      <tableStyleElement type="firstRowStripe" dxfId="867"/>
    </tableStyle>
    <tableStyle name="TableStyleQueryResult" pivot="0" count="3">
      <tableStyleElement type="wholeTable" dxfId="866"/>
      <tableStyleElement type="headerRow" dxfId="865"/>
      <tableStyleElement type="firstRowStripe" dxfId="86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onnections" Target="connection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0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1.xml><?xml version="1.0" encoding="utf-8"?>
<queryTable xmlns="http://schemas.openxmlformats.org/spreadsheetml/2006/main" name="ExternalData_1" connectionId="3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2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3.xml><?xml version="1.0" encoding="utf-8"?>
<queryTable xmlns="http://schemas.openxmlformats.org/spreadsheetml/2006/main" name="ExternalData_1" connectionId="5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4.xml><?xml version="1.0" encoding="utf-8"?>
<queryTable xmlns="http://schemas.openxmlformats.org/spreadsheetml/2006/main" name="ExternalData_1" connectionId="6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5.xml><?xml version="1.0" encoding="utf-8"?>
<queryTable xmlns="http://schemas.openxmlformats.org/spreadsheetml/2006/main" name="ExternalData_1" connectionId="7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6.xml><?xml version="1.0" encoding="utf-8"?>
<queryTable xmlns="http://schemas.openxmlformats.org/spreadsheetml/2006/main" name="ExternalData_1" connectionId="8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7.xml><?xml version="1.0" encoding="utf-8"?>
<queryTable xmlns="http://schemas.openxmlformats.org/spreadsheetml/2006/main" name="ExternalData_1" connectionId="9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8.xml><?xml version="1.0" encoding="utf-8"?>
<queryTable xmlns="http://schemas.openxmlformats.org/spreadsheetml/2006/main" name="ExternalData_1" connectionId="10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19.xml><?xml version="1.0" encoding="utf-8"?>
<queryTable xmlns="http://schemas.openxmlformats.org/spreadsheetml/2006/main" name="ExternalData_1" connectionId="11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.xml><?xml version="1.0" encoding="utf-8"?>
<queryTable xmlns="http://schemas.openxmlformats.org/spreadsheetml/2006/main" name="ExternalData_1" connectionId="12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0.xml><?xml version="1.0" encoding="utf-8"?>
<queryTable xmlns="http://schemas.openxmlformats.org/spreadsheetml/2006/main" name="ExternalData_1" connectionId="13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1.xml><?xml version="1.0" encoding="utf-8"?>
<queryTable xmlns="http://schemas.openxmlformats.org/spreadsheetml/2006/main" name="ExternalData_1" connectionId="14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2.xml><?xml version="1.0" encoding="utf-8"?>
<queryTable xmlns="http://schemas.openxmlformats.org/spreadsheetml/2006/main" name="ExternalData_1" connectionId="15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3.xml><?xml version="1.0" encoding="utf-8"?>
<queryTable xmlns="http://schemas.openxmlformats.org/spreadsheetml/2006/main" name="ExternalData_1" connectionId="16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4.xml><?xml version="1.0" encoding="utf-8"?>
<queryTable xmlns="http://schemas.openxmlformats.org/spreadsheetml/2006/main" name="ExternalData_1" connectionId="17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5.xml><?xml version="1.0" encoding="utf-8"?>
<queryTable xmlns="http://schemas.openxmlformats.org/spreadsheetml/2006/main" name="ExternalData_1" connectionId="18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6.xml><?xml version="1.0" encoding="utf-8"?>
<queryTable xmlns="http://schemas.openxmlformats.org/spreadsheetml/2006/main" name="ExternalData_1" connectionId="19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7.xml><?xml version="1.0" encoding="utf-8"?>
<queryTable xmlns="http://schemas.openxmlformats.org/spreadsheetml/2006/main" name="ExternalData_1" connectionId="20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8.xml><?xml version="1.0" encoding="utf-8"?>
<queryTable xmlns="http://schemas.openxmlformats.org/spreadsheetml/2006/main" name="ExternalData_1" connectionId="21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29.xml><?xml version="1.0" encoding="utf-8"?>
<queryTable xmlns="http://schemas.openxmlformats.org/spreadsheetml/2006/main" name="ExternalData_1" connectionId="22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.xml><?xml version="1.0" encoding="utf-8"?>
<queryTable xmlns="http://schemas.openxmlformats.org/spreadsheetml/2006/main" name="ExternalData_1" connectionId="23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0.xml><?xml version="1.0" encoding="utf-8"?>
<queryTable xmlns="http://schemas.openxmlformats.org/spreadsheetml/2006/main" name="ExternalData_1" connectionId="24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1.xml><?xml version="1.0" encoding="utf-8"?>
<queryTable xmlns="http://schemas.openxmlformats.org/spreadsheetml/2006/main" name="ExternalData_1" connectionId="25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2.xml><?xml version="1.0" encoding="utf-8"?>
<queryTable xmlns="http://schemas.openxmlformats.org/spreadsheetml/2006/main" name="ExternalData_1" connectionId="26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3.xml><?xml version="1.0" encoding="utf-8"?>
<queryTable xmlns="http://schemas.openxmlformats.org/spreadsheetml/2006/main" name="ExternalData_1" connectionId="27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4.xml><?xml version="1.0" encoding="utf-8"?>
<queryTable xmlns="http://schemas.openxmlformats.org/spreadsheetml/2006/main" name="ExternalData_1" connectionId="28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5.xml><?xml version="1.0" encoding="utf-8"?>
<queryTable xmlns="http://schemas.openxmlformats.org/spreadsheetml/2006/main" name="ExternalData_1" connectionId="29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36.xml><?xml version="1.0" encoding="utf-8"?>
<queryTable xmlns="http://schemas.openxmlformats.org/spreadsheetml/2006/main" name="ExternalData_1" connectionId="30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4.xml><?xml version="1.0" encoding="utf-8"?>
<queryTable xmlns="http://schemas.openxmlformats.org/spreadsheetml/2006/main" name="ExternalData_1" connectionId="31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5.xml><?xml version="1.0" encoding="utf-8"?>
<queryTable xmlns="http://schemas.openxmlformats.org/spreadsheetml/2006/main" name="ExternalData_1" connectionId="32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6.xml><?xml version="1.0" encoding="utf-8"?>
<queryTable xmlns="http://schemas.openxmlformats.org/spreadsheetml/2006/main" name="ExternalData_1" connectionId="33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7.xml><?xml version="1.0" encoding="utf-8"?>
<queryTable xmlns="http://schemas.openxmlformats.org/spreadsheetml/2006/main" name="ExternalData_1" connectionId="34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8.xml><?xml version="1.0" encoding="utf-8"?>
<queryTable xmlns="http://schemas.openxmlformats.org/spreadsheetml/2006/main" name="ExternalData_1" connectionId="35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queryTables/queryTable9.xml><?xml version="1.0" encoding="utf-8"?>
<queryTable xmlns="http://schemas.openxmlformats.org/spreadsheetml/2006/main" name="ExternalData_1" connectionId="36" autoFormatId="0" applyNumberFormats="0" applyBorderFormats="0" applyFontFormats="1" applyPatternFormats="1" applyAlignmentFormats="0" applyWidthHeightFormats="0">
  <queryTableRefresh preserveSortFilterLayout="0" nextId="23" unboundColumnsRight="2">
    <queryTableFields count="22">
      <queryTableField id="1" name="Call Chg" tableColumnId="40"/>
      <queryTableField id="2" name="Call Prior" tableColumnId="41"/>
      <queryTableField id="3" name="Call Settle" tableColumnId="42"/>
      <queryTableField id="4" name="Strike" tableColumnId="43"/>
      <queryTableField id="5" name="Put Settle" tableColumnId="44"/>
      <queryTableField id="6" name="Put Prior" tableColumnId="45"/>
      <queryTableField id="7" name="Put Chg" tableColumnId="46"/>
      <queryTableField id="8" name="Volatility Settle" tableColumnId="47"/>
      <queryTableField id="9" name="Volatility Prior" tableColumnId="48"/>
      <queryTableField id="10" name="Volatility Chg" tableColumnId="49"/>
      <queryTableField id="11" name="Basis Point Volatility Settle" tableColumnId="50"/>
      <queryTableField id="12" name="Basis Point Volatility Prior" tableColumnId="51"/>
      <queryTableField id="13" name="Basis Point Volatility Chg" tableColumnId="52"/>
      <queryTableField id="14" name="Black-Scholes Volatility Settle" tableColumnId="53"/>
      <queryTableField id="15" name="Black-Scholes Volatility Prior" tableColumnId="54"/>
      <queryTableField id="16" name="Black-Scholes Volatility Chg" tableColumnId="55"/>
      <queryTableField id="17" name="Open Interest Call" tableColumnId="56"/>
      <queryTableField id="18" name="Open Interest Call Chg" tableColumnId="57"/>
      <queryTableField id="19" name="Open Interest Put" tableColumnId="58"/>
      <queryTableField id="20" name="Open Interest Put Chg" tableColumnId="59"/>
      <queryTableField id="21" dataBound="0" tableColumnId="60"/>
      <queryTableField id="22" dataBound="0" tableColumnId="6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1" name="Table_0" displayName="Table_0" ref="A1:V62" tableType="queryTable" totalsRowShown="0" headerRowDxfId="843" dataDxfId="842">
  <autoFilter ref="A1:V62"/>
  <tableColumns count="22">
    <tableColumn id="40" uniqueName="40" name="Call Chg" queryTableFieldId="1" dataDxfId="863"/>
    <tableColumn id="41" uniqueName="41" name="Call Prior" queryTableFieldId="2" dataDxfId="862"/>
    <tableColumn id="42" uniqueName="42" name="Call Settle" queryTableFieldId="3" dataDxfId="861"/>
    <tableColumn id="43" uniqueName="43" name="Strike" queryTableFieldId="4" dataDxfId="860"/>
    <tableColumn id="44" uniqueName="44" name="Put Settle" queryTableFieldId="5" dataDxfId="859"/>
    <tableColumn id="45" uniqueName="45" name="Put Prior" queryTableFieldId="6" dataDxfId="858"/>
    <tableColumn id="46" uniqueName="46" name="Put Chg" queryTableFieldId="7" dataDxfId="857"/>
    <tableColumn id="47" uniqueName="47" name="Volatility Settle" queryTableFieldId="8" dataDxfId="856"/>
    <tableColumn id="48" uniqueName="48" name="Volatility Prior" queryTableFieldId="9" dataDxfId="855"/>
    <tableColumn id="49" uniqueName="49" name="Volatility Chg" queryTableFieldId="10" dataDxfId="854"/>
    <tableColumn id="50" uniqueName="50" name="Basis Point Volatility Settle" queryTableFieldId="11" dataDxfId="853"/>
    <tableColumn id="51" uniqueName="51" name="Basis Point Volatility Prior" queryTableFieldId="12" dataDxfId="852"/>
    <tableColumn id="52" uniqueName="52" name="Basis Point Volatility Chg" queryTableFieldId="13" dataDxfId="851"/>
    <tableColumn id="53" uniqueName="53" name="Black-Scholes Volatility Settle" queryTableFieldId="14" dataDxfId="850"/>
    <tableColumn id="54" uniqueName="54" name="Black-Scholes Volatility Prior" queryTableFieldId="15" dataDxfId="849"/>
    <tableColumn id="55" uniqueName="55" name="Black-Scholes Volatility Chg" queryTableFieldId="16" dataDxfId="848"/>
    <tableColumn id="56" uniqueName="56" name="Open Interest Call" queryTableFieldId="17" dataDxfId="847"/>
    <tableColumn id="57" uniqueName="57" name="Open Interest Call Chg" queryTableFieldId="18" dataDxfId="846"/>
    <tableColumn id="58" uniqueName="58" name="Open Interest Put" queryTableFieldId="19" dataDxfId="845"/>
    <tableColumn id="59" uniqueName="59" name="Open Interest Put Chg" queryTableFieldId="20" dataDxfId="844"/>
    <tableColumn id="60" uniqueName="60" name="Столбец1" queryTableFieldId="21" dataDxfId="841">
      <calculatedColumnFormula>Table_0[[#This Row],[Call Settle]]*10000*Table_0[[#This Row],[Open Interest Call]]</calculatedColumnFormula>
    </tableColumn>
    <tableColumn id="61" uniqueName="61" name="Столбец2" queryTableFieldId="22" dataDxfId="840">
      <calculatedColumnFormula>Table_0[[#This Row],[Put Settle]]*10000*Table_0[[#This Row],[Open Interest Put]]</calculatedColumnFormula>
    </tableColumn>
  </tableColumns>
  <tableStyleInfo name="TableStyleQueryResult" showFirstColumn="0" showLastColumn="0" showRowStripes="1" showColumnStripes="0"/>
</table>
</file>

<file path=xl/tables/table10.xml><?xml version="1.0" encoding="utf-8"?>
<table xmlns="http://schemas.openxmlformats.org/spreadsheetml/2006/main" id="10" name="Table_0__10" displayName="Table_0__10" ref="A1:V72" tableType="queryTable" totalsRowShown="0" headerRowDxfId="627" dataDxfId="626">
  <autoFilter ref="A1:V72"/>
  <tableColumns count="22">
    <tableColumn id="40" uniqueName="40" name="Call Chg" queryTableFieldId="1" dataDxfId="647"/>
    <tableColumn id="41" uniqueName="41" name="Call Prior" queryTableFieldId="2" dataDxfId="646"/>
    <tableColumn id="42" uniqueName="42" name="Call Settle" queryTableFieldId="3" dataDxfId="645"/>
    <tableColumn id="43" uniqueName="43" name="Strike" queryTableFieldId="4" dataDxfId="644"/>
    <tableColumn id="44" uniqueName="44" name="Put Settle" queryTableFieldId="5" dataDxfId="643"/>
    <tableColumn id="45" uniqueName="45" name="Put Prior" queryTableFieldId="6" dataDxfId="642"/>
    <tableColumn id="46" uniqueName="46" name="Put Chg" queryTableFieldId="7" dataDxfId="641"/>
    <tableColumn id="47" uniqueName="47" name="Volatility Settle" queryTableFieldId="8" dataDxfId="640"/>
    <tableColumn id="48" uniqueName="48" name="Volatility Prior" queryTableFieldId="9" dataDxfId="639"/>
    <tableColumn id="49" uniqueName="49" name="Volatility Chg" queryTableFieldId="10" dataDxfId="638"/>
    <tableColumn id="50" uniqueName="50" name="Basis Point Volatility Settle" queryTableFieldId="11" dataDxfId="637"/>
    <tableColumn id="51" uniqueName="51" name="Basis Point Volatility Prior" queryTableFieldId="12" dataDxfId="636"/>
    <tableColumn id="52" uniqueName="52" name="Basis Point Volatility Chg" queryTableFieldId="13" dataDxfId="635"/>
    <tableColumn id="53" uniqueName="53" name="Black-Scholes Volatility Settle" queryTableFieldId="14" dataDxfId="634"/>
    <tableColumn id="54" uniqueName="54" name="Black-Scholes Volatility Prior" queryTableFieldId="15" dataDxfId="633"/>
    <tableColumn id="55" uniqueName="55" name="Black-Scholes Volatility Chg" queryTableFieldId="16" dataDxfId="632"/>
    <tableColumn id="56" uniqueName="56" name="Open Interest Call" queryTableFieldId="17" dataDxfId="631"/>
    <tableColumn id="57" uniqueName="57" name="Open Interest Call Chg" queryTableFieldId="18" dataDxfId="630"/>
    <tableColumn id="58" uniqueName="58" name="Open Interest Put" queryTableFieldId="19" dataDxfId="629"/>
    <tableColumn id="59" uniqueName="59" name="Open Interest Put Chg" queryTableFieldId="20" dataDxfId="628"/>
    <tableColumn id="60" uniqueName="60" name="Столбец1" queryTableFieldId="21" dataDxfId="625">
      <calculatedColumnFormula>Table_0__10[[#This Row],[Call Settle]]*10000*Table_0__10[[#This Row],[Open Interest Call]]</calculatedColumnFormula>
    </tableColumn>
    <tableColumn id="61" uniqueName="61" name="Столбец2" queryTableFieldId="22" dataDxfId="624">
      <calculatedColumnFormula>Table_0__10[[#This Row],[Put Settle]]*10000*Table_0__10[[#This Row],[Open Interest Put]]</calculatedColumnFormula>
    </tableColumn>
  </tableColumns>
  <tableStyleInfo name="TableStyleQueryResult" showFirstColumn="0" showLastColumn="0" showRowStripes="1" showColumnStripes="0"/>
</table>
</file>

<file path=xl/tables/table11.xml><?xml version="1.0" encoding="utf-8"?>
<table xmlns="http://schemas.openxmlformats.org/spreadsheetml/2006/main" id="11" name="Table_0__11" displayName="Table_0__11" ref="A1:V70" tableType="queryTable" totalsRowShown="0" headerRowDxfId="603" dataDxfId="602">
  <autoFilter ref="A1:V70"/>
  <tableColumns count="22">
    <tableColumn id="40" uniqueName="40" name="Call Chg" queryTableFieldId="1" dataDxfId="623"/>
    <tableColumn id="41" uniqueName="41" name="Call Prior" queryTableFieldId="2" dataDxfId="622"/>
    <tableColumn id="42" uniqueName="42" name="Call Settle" queryTableFieldId="3" dataDxfId="621"/>
    <tableColumn id="43" uniqueName="43" name="Strike" queryTableFieldId="4" dataDxfId="620"/>
    <tableColumn id="44" uniqueName="44" name="Put Settle" queryTableFieldId="5" dataDxfId="619"/>
    <tableColumn id="45" uniqueName="45" name="Put Prior" queryTableFieldId="6" dataDxfId="618"/>
    <tableColumn id="46" uniqueName="46" name="Put Chg" queryTableFieldId="7" dataDxfId="617"/>
    <tableColumn id="47" uniqueName="47" name="Volatility Settle" queryTableFieldId="8" dataDxfId="616"/>
    <tableColumn id="48" uniqueName="48" name="Volatility Prior" queryTableFieldId="9" dataDxfId="615"/>
    <tableColumn id="49" uniqueName="49" name="Volatility Chg" queryTableFieldId="10" dataDxfId="614"/>
    <tableColumn id="50" uniqueName="50" name="Basis Point Volatility Settle" queryTableFieldId="11" dataDxfId="613"/>
    <tableColumn id="51" uniqueName="51" name="Basis Point Volatility Prior" queryTableFieldId="12" dataDxfId="612"/>
    <tableColumn id="52" uniqueName="52" name="Basis Point Volatility Chg" queryTableFieldId="13" dataDxfId="611"/>
    <tableColumn id="53" uniqueName="53" name="Black-Scholes Volatility Settle" queryTableFieldId="14" dataDxfId="610"/>
    <tableColumn id="54" uniqueName="54" name="Black-Scholes Volatility Prior" queryTableFieldId="15" dataDxfId="609"/>
    <tableColumn id="55" uniqueName="55" name="Black-Scholes Volatility Chg" queryTableFieldId="16" dataDxfId="608"/>
    <tableColumn id="56" uniqueName="56" name="Open Interest Call" queryTableFieldId="17" dataDxfId="607"/>
    <tableColumn id="57" uniqueName="57" name="Open Interest Call Chg" queryTableFieldId="18" dataDxfId="606"/>
    <tableColumn id="58" uniqueName="58" name="Open Interest Put" queryTableFieldId="19" dataDxfId="605"/>
    <tableColumn id="59" uniqueName="59" name="Open Interest Put Chg" queryTableFieldId="20" dataDxfId="604"/>
    <tableColumn id="60" uniqueName="60" name="Столбец1" queryTableFieldId="21" dataDxfId="601">
      <calculatedColumnFormula>Table_0__11[[#This Row],[Call Settle]]*10000*Table_0__11[[#This Row],[Open Interest Call]]</calculatedColumnFormula>
    </tableColumn>
    <tableColumn id="61" uniqueName="61" name="Столбец2" queryTableFieldId="22" dataDxfId="600">
      <calculatedColumnFormula>Table_0__11[[#This Row],[Put Settle]]*10000*Table_0__11[[#This Row],[Open Interest Put]]</calculatedColumnFormula>
    </tableColumn>
  </tableColumns>
  <tableStyleInfo name="TableStyleQueryResult" showFirstColumn="0" showLastColumn="0" showRowStripes="1" showColumnStripes="0"/>
</table>
</file>

<file path=xl/tables/table12.xml><?xml version="1.0" encoding="utf-8"?>
<table xmlns="http://schemas.openxmlformats.org/spreadsheetml/2006/main" id="12" name="Table_0__12" displayName="Table_0__12" ref="A1:V78" tableType="queryTable" totalsRowShown="0" headerRowDxfId="579" dataDxfId="578">
  <autoFilter ref="A1:V78"/>
  <tableColumns count="22">
    <tableColumn id="40" uniqueName="40" name="Call Chg" queryTableFieldId="1" dataDxfId="599"/>
    <tableColumn id="41" uniqueName="41" name="Call Prior" queryTableFieldId="2" dataDxfId="598"/>
    <tableColumn id="42" uniqueName="42" name="Call Settle" queryTableFieldId="3" dataDxfId="597"/>
    <tableColumn id="43" uniqueName="43" name="Strike" queryTableFieldId="4" dataDxfId="596"/>
    <tableColumn id="44" uniqueName="44" name="Put Settle" queryTableFieldId="5" dataDxfId="595"/>
    <tableColumn id="45" uniqueName="45" name="Put Prior" queryTableFieldId="6" dataDxfId="594"/>
    <tableColumn id="46" uniqueName="46" name="Put Chg" queryTableFieldId="7" dataDxfId="593"/>
    <tableColumn id="47" uniqueName="47" name="Volatility Settle" queryTableFieldId="8" dataDxfId="592"/>
    <tableColumn id="48" uniqueName="48" name="Volatility Prior" queryTableFieldId="9" dataDxfId="591"/>
    <tableColumn id="49" uniqueName="49" name="Volatility Chg" queryTableFieldId="10" dataDxfId="590"/>
    <tableColumn id="50" uniqueName="50" name="Basis Point Volatility Settle" queryTableFieldId="11" dataDxfId="589"/>
    <tableColumn id="51" uniqueName="51" name="Basis Point Volatility Prior" queryTableFieldId="12" dataDxfId="588"/>
    <tableColumn id="52" uniqueName="52" name="Basis Point Volatility Chg" queryTableFieldId="13" dataDxfId="587"/>
    <tableColumn id="53" uniqueName="53" name="Black-Scholes Volatility Settle" queryTableFieldId="14" dataDxfId="586"/>
    <tableColumn id="54" uniqueName="54" name="Black-Scholes Volatility Prior" queryTableFieldId="15" dataDxfId="585"/>
    <tableColumn id="55" uniqueName="55" name="Black-Scholes Volatility Chg" queryTableFieldId="16" dataDxfId="584"/>
    <tableColumn id="56" uniqueName="56" name="Open Interest Call" queryTableFieldId="17" dataDxfId="583"/>
    <tableColumn id="57" uniqueName="57" name="Open Interest Call Chg" queryTableFieldId="18" dataDxfId="582"/>
    <tableColumn id="58" uniqueName="58" name="Open Interest Put" queryTableFieldId="19" dataDxfId="581"/>
    <tableColumn id="59" uniqueName="59" name="Open Interest Put Chg" queryTableFieldId="20" dataDxfId="580"/>
    <tableColumn id="60" uniqueName="60" name="Столбец1" queryTableFieldId="21" dataDxfId="577">
      <calculatedColumnFormula>Table_0__12[[#This Row],[Call Settle]]*10000*Table_0__12[[#This Row],[Open Interest Call]]</calculatedColumnFormula>
    </tableColumn>
    <tableColumn id="61" uniqueName="61" name="Столбец2" queryTableFieldId="22" dataDxfId="576">
      <calculatedColumnFormula>Table_0__12[[#This Row],[Put Settle]]*10000*Table_0__12[[#This Row],[Open Interest Put]]</calculatedColumnFormula>
    </tableColumn>
  </tableColumns>
  <tableStyleInfo name="TableStyleQueryResult" showFirstColumn="0" showLastColumn="0" showRowStripes="1" showColumnStripes="0"/>
</table>
</file>

<file path=xl/tables/table13.xml><?xml version="1.0" encoding="utf-8"?>
<table xmlns="http://schemas.openxmlformats.org/spreadsheetml/2006/main" id="13" name="Table_0__13" displayName="Table_0__13" ref="A1:V59" tableType="queryTable" totalsRowShown="0" headerRowDxfId="555" dataDxfId="554">
  <autoFilter ref="A1:V59"/>
  <tableColumns count="22">
    <tableColumn id="40" uniqueName="40" name="Call Chg" queryTableFieldId="1" dataDxfId="575"/>
    <tableColumn id="41" uniqueName="41" name="Call Prior" queryTableFieldId="2" dataDxfId="574"/>
    <tableColumn id="42" uniqueName="42" name="Call Settle" queryTableFieldId="3" dataDxfId="573"/>
    <tableColumn id="43" uniqueName="43" name="Strike" queryTableFieldId="4" dataDxfId="572"/>
    <tableColumn id="44" uniqueName="44" name="Put Settle" queryTableFieldId="5" dataDxfId="571"/>
    <tableColumn id="45" uniqueName="45" name="Put Prior" queryTableFieldId="6" dataDxfId="570"/>
    <tableColumn id="46" uniqueName="46" name="Put Chg" queryTableFieldId="7" dataDxfId="569"/>
    <tableColumn id="47" uniqueName="47" name="Volatility Settle" queryTableFieldId="8" dataDxfId="568"/>
    <tableColumn id="48" uniqueName="48" name="Volatility Prior" queryTableFieldId="9" dataDxfId="567"/>
    <tableColumn id="49" uniqueName="49" name="Volatility Chg" queryTableFieldId="10" dataDxfId="566"/>
    <tableColumn id="50" uniqueName="50" name="Basis Point Volatility Settle" queryTableFieldId="11" dataDxfId="565"/>
    <tableColumn id="51" uniqueName="51" name="Basis Point Volatility Prior" queryTableFieldId="12" dataDxfId="564"/>
    <tableColumn id="52" uniqueName="52" name="Basis Point Volatility Chg" queryTableFieldId="13" dataDxfId="563"/>
    <tableColumn id="53" uniqueName="53" name="Black-Scholes Volatility Settle" queryTableFieldId="14" dataDxfId="562"/>
    <tableColumn id="54" uniqueName="54" name="Black-Scholes Volatility Prior" queryTableFieldId="15" dataDxfId="561"/>
    <tableColumn id="55" uniqueName="55" name="Black-Scholes Volatility Chg" queryTableFieldId="16" dataDxfId="560"/>
    <tableColumn id="56" uniqueName="56" name="Open Interest Call" queryTableFieldId="17" dataDxfId="559"/>
    <tableColumn id="57" uniqueName="57" name="Open Interest Call Chg" queryTableFieldId="18" dataDxfId="558"/>
    <tableColumn id="58" uniqueName="58" name="Open Interest Put" queryTableFieldId="19" dataDxfId="557"/>
    <tableColumn id="59" uniqueName="59" name="Open Interest Put Chg" queryTableFieldId="20" dataDxfId="556"/>
    <tableColumn id="60" uniqueName="60" name="Столбец1" queryTableFieldId="21" dataDxfId="553">
      <calculatedColumnFormula>Table_0__13[[#This Row],[Call Settle]]*10000*Table_0__13[[#This Row],[Open Interest Call]]</calculatedColumnFormula>
    </tableColumn>
    <tableColumn id="61" uniqueName="61" name="Столбец2" queryTableFieldId="22" dataDxfId="552">
      <calculatedColumnFormula>Table_0__13[[#This Row],[Put Settle]]*10000*Table_0__13[[#This Row],[Open Interest Put]]</calculatedColumnFormula>
    </tableColumn>
  </tableColumns>
  <tableStyleInfo name="TableStyleQueryResult" showFirstColumn="0" showLastColumn="0" showRowStripes="1" showColumnStripes="0"/>
</table>
</file>

<file path=xl/tables/table14.xml><?xml version="1.0" encoding="utf-8"?>
<table xmlns="http://schemas.openxmlformats.org/spreadsheetml/2006/main" id="14" name="Table_0__14" displayName="Table_0__14" ref="A1:V49" tableType="queryTable" totalsRowShown="0" headerRowDxfId="531" dataDxfId="530">
  <autoFilter ref="A1:V49"/>
  <tableColumns count="22">
    <tableColumn id="40" uniqueName="40" name="Call Chg" queryTableFieldId="1" dataDxfId="551"/>
    <tableColumn id="41" uniqueName="41" name="Call Prior" queryTableFieldId="2" dataDxfId="550"/>
    <tableColumn id="42" uniqueName="42" name="Call Settle" queryTableFieldId="3" dataDxfId="549"/>
    <tableColumn id="43" uniqueName="43" name="Strike" queryTableFieldId="4" dataDxfId="548"/>
    <tableColumn id="44" uniqueName="44" name="Put Settle" queryTableFieldId="5" dataDxfId="547"/>
    <tableColumn id="45" uniqueName="45" name="Put Prior" queryTableFieldId="6" dataDxfId="546"/>
    <tableColumn id="46" uniqueName="46" name="Put Chg" queryTableFieldId="7" dataDxfId="545"/>
    <tableColumn id="47" uniqueName="47" name="Volatility Settle" queryTableFieldId="8" dataDxfId="544"/>
    <tableColumn id="48" uniqueName="48" name="Volatility Prior" queryTableFieldId="9" dataDxfId="543"/>
    <tableColumn id="49" uniqueName="49" name="Volatility Chg" queryTableFieldId="10" dataDxfId="542"/>
    <tableColumn id="50" uniqueName="50" name="Basis Point Volatility Settle" queryTableFieldId="11" dataDxfId="541"/>
    <tableColumn id="51" uniqueName="51" name="Basis Point Volatility Prior" queryTableFieldId="12" dataDxfId="540"/>
    <tableColumn id="52" uniqueName="52" name="Basis Point Volatility Chg" queryTableFieldId="13" dataDxfId="539"/>
    <tableColumn id="53" uniqueName="53" name="Black-Scholes Volatility Settle" queryTableFieldId="14" dataDxfId="538"/>
    <tableColumn id="54" uniqueName="54" name="Black-Scholes Volatility Prior" queryTableFieldId="15" dataDxfId="537"/>
    <tableColumn id="55" uniqueName="55" name="Black-Scholes Volatility Chg" queryTableFieldId="16" dataDxfId="536"/>
    <tableColumn id="56" uniqueName="56" name="Open Interest Call" queryTableFieldId="17" dataDxfId="535"/>
    <tableColumn id="57" uniqueName="57" name="Open Interest Call Chg" queryTableFieldId="18" dataDxfId="534"/>
    <tableColumn id="58" uniqueName="58" name="Open Interest Put" queryTableFieldId="19" dataDxfId="533"/>
    <tableColumn id="59" uniqueName="59" name="Open Interest Put Chg" queryTableFieldId="20" dataDxfId="532"/>
    <tableColumn id="60" uniqueName="60" name="Столбец1" queryTableFieldId="21" dataDxfId="529">
      <calculatedColumnFormula>Table_0__14[[#This Row],[Call Settle]]*10000*Table_0__14[[#This Row],[Open Interest Call]]</calculatedColumnFormula>
    </tableColumn>
    <tableColumn id="61" uniqueName="61" name="Столбец2" queryTableFieldId="22" dataDxfId="528">
      <calculatedColumnFormula>Table_0__14[[#This Row],[Put Settle]]*10000*Table_0__14[[#This Row],[Open Interest Put]]</calculatedColumnFormula>
    </tableColumn>
  </tableColumns>
  <tableStyleInfo name="TableStyleQueryResult" showFirstColumn="0" showLastColumn="0" showRowStripes="1" showColumnStripes="0"/>
</table>
</file>

<file path=xl/tables/table15.xml><?xml version="1.0" encoding="utf-8"?>
<table xmlns="http://schemas.openxmlformats.org/spreadsheetml/2006/main" id="15" name="Table_0__15" displayName="Table_0__15" ref="A1:V53" tableType="queryTable" totalsRowShown="0" headerRowDxfId="507" dataDxfId="506">
  <autoFilter ref="A1:V53"/>
  <tableColumns count="22">
    <tableColumn id="40" uniqueName="40" name="Call Chg" queryTableFieldId="1" dataDxfId="527"/>
    <tableColumn id="41" uniqueName="41" name="Call Prior" queryTableFieldId="2" dataDxfId="526"/>
    <tableColumn id="42" uniqueName="42" name="Call Settle" queryTableFieldId="3" dataDxfId="525"/>
    <tableColumn id="43" uniqueName="43" name="Strike" queryTableFieldId="4" dataDxfId="524"/>
    <tableColumn id="44" uniqueName="44" name="Put Settle" queryTableFieldId="5" dataDxfId="523"/>
    <tableColumn id="45" uniqueName="45" name="Put Prior" queryTableFieldId="6" dataDxfId="522"/>
    <tableColumn id="46" uniqueName="46" name="Put Chg" queryTableFieldId="7" dataDxfId="521"/>
    <tableColumn id="47" uniqueName="47" name="Volatility Settle" queryTableFieldId="8" dataDxfId="520"/>
    <tableColumn id="48" uniqueName="48" name="Volatility Prior" queryTableFieldId="9" dataDxfId="519"/>
    <tableColumn id="49" uniqueName="49" name="Volatility Chg" queryTableFieldId="10" dataDxfId="518"/>
    <tableColumn id="50" uniqueName="50" name="Basis Point Volatility Settle" queryTableFieldId="11" dataDxfId="517"/>
    <tableColumn id="51" uniqueName="51" name="Basis Point Volatility Prior" queryTableFieldId="12" dataDxfId="516"/>
    <tableColumn id="52" uniqueName="52" name="Basis Point Volatility Chg" queryTableFieldId="13" dataDxfId="515"/>
    <tableColumn id="53" uniqueName="53" name="Black-Scholes Volatility Settle" queryTableFieldId="14" dataDxfId="514"/>
    <tableColumn id="54" uniqueName="54" name="Black-Scholes Volatility Prior" queryTableFieldId="15" dataDxfId="513"/>
    <tableColumn id="55" uniqueName="55" name="Black-Scholes Volatility Chg" queryTableFieldId="16" dataDxfId="512"/>
    <tableColumn id="56" uniqueName="56" name="Open Interest Call" queryTableFieldId="17" dataDxfId="511"/>
    <tableColumn id="57" uniqueName="57" name="Open Interest Call Chg" queryTableFieldId="18" dataDxfId="510"/>
    <tableColumn id="58" uniqueName="58" name="Open Interest Put" queryTableFieldId="19" dataDxfId="509"/>
    <tableColumn id="59" uniqueName="59" name="Open Interest Put Chg" queryTableFieldId="20" dataDxfId="508"/>
    <tableColumn id="60" uniqueName="60" name="Столбец1" queryTableFieldId="21" dataDxfId="505">
      <calculatedColumnFormula>Table_0__15[[#This Row],[Call Settle]]*10000*Table_0__15[[#This Row],[Open Interest Call]]</calculatedColumnFormula>
    </tableColumn>
    <tableColumn id="61" uniqueName="61" name="Столбец2" queryTableFieldId="22" dataDxfId="504">
      <calculatedColumnFormula>Table_0__15[[#This Row],[Put Settle]]*10000*Table_0__15[[#This Row],[Open Interest Put]]</calculatedColumnFormula>
    </tableColumn>
  </tableColumns>
  <tableStyleInfo name="TableStyleQueryResult" showFirstColumn="0" showLastColumn="0" showRowStripes="1" showColumnStripes="0"/>
</table>
</file>

<file path=xl/tables/table16.xml><?xml version="1.0" encoding="utf-8"?>
<table xmlns="http://schemas.openxmlformats.org/spreadsheetml/2006/main" id="16" name="Table_0__16" displayName="Table_0__16" ref="A1:V50" tableType="queryTable" totalsRowShown="0" headerRowDxfId="483" dataDxfId="482">
  <autoFilter ref="A1:V50"/>
  <tableColumns count="22">
    <tableColumn id="40" uniqueName="40" name="Call Chg" queryTableFieldId="1" dataDxfId="503"/>
    <tableColumn id="41" uniqueName="41" name="Call Prior" queryTableFieldId="2" dataDxfId="502"/>
    <tableColumn id="42" uniqueName="42" name="Call Settle" queryTableFieldId="3" dataDxfId="501"/>
    <tableColumn id="43" uniqueName="43" name="Strike" queryTableFieldId="4" dataDxfId="500"/>
    <tableColumn id="44" uniqueName="44" name="Put Settle" queryTableFieldId="5" dataDxfId="499"/>
    <tableColumn id="45" uniqueName="45" name="Put Prior" queryTableFieldId="6" dataDxfId="498"/>
    <tableColumn id="46" uniqueName="46" name="Put Chg" queryTableFieldId="7" dataDxfId="497"/>
    <tableColumn id="47" uniqueName="47" name="Volatility Settle" queryTableFieldId="8" dataDxfId="496"/>
    <tableColumn id="48" uniqueName="48" name="Volatility Prior" queryTableFieldId="9" dataDxfId="495"/>
    <tableColumn id="49" uniqueName="49" name="Volatility Chg" queryTableFieldId="10" dataDxfId="494"/>
    <tableColumn id="50" uniqueName="50" name="Basis Point Volatility Settle" queryTableFieldId="11" dataDxfId="493"/>
    <tableColumn id="51" uniqueName="51" name="Basis Point Volatility Prior" queryTableFieldId="12" dataDxfId="492"/>
    <tableColumn id="52" uniqueName="52" name="Basis Point Volatility Chg" queryTableFieldId="13" dataDxfId="491"/>
    <tableColumn id="53" uniqueName="53" name="Black-Scholes Volatility Settle" queryTableFieldId="14" dataDxfId="490"/>
    <tableColumn id="54" uniqueName="54" name="Black-Scholes Volatility Prior" queryTableFieldId="15" dataDxfId="489"/>
    <tableColumn id="55" uniqueName="55" name="Black-Scholes Volatility Chg" queryTableFieldId="16" dataDxfId="488"/>
    <tableColumn id="56" uniqueName="56" name="Open Interest Call" queryTableFieldId="17" dataDxfId="487"/>
    <tableColumn id="57" uniqueName="57" name="Open Interest Call Chg" queryTableFieldId="18" dataDxfId="486"/>
    <tableColumn id="58" uniqueName="58" name="Open Interest Put" queryTableFieldId="19" dataDxfId="485"/>
    <tableColumn id="59" uniqueName="59" name="Open Interest Put Chg" queryTableFieldId="20" dataDxfId="484"/>
    <tableColumn id="60" uniqueName="60" name="Столбец1" queryTableFieldId="21" dataDxfId="481">
      <calculatedColumnFormula>Table_0__16[[#This Row],[Call Settle]]*10000*Table_0__16[[#This Row],[Open Interest Call]]</calculatedColumnFormula>
    </tableColumn>
    <tableColumn id="61" uniqueName="61" name="Столбец2" queryTableFieldId="22" dataDxfId="480">
      <calculatedColumnFormula>Table_0__16[[#This Row],[Put Settle]]*10000*Table_0__16[[#This Row],[Open Interest Put]]</calculatedColumnFormula>
    </tableColumn>
  </tableColumns>
  <tableStyleInfo name="TableStyleQueryResult" showFirstColumn="0" showLastColumn="0" showRowStripes="1" showColumnStripes="0"/>
</table>
</file>

<file path=xl/tables/table17.xml><?xml version="1.0" encoding="utf-8"?>
<table xmlns="http://schemas.openxmlformats.org/spreadsheetml/2006/main" id="17" name="Table_0__17" displayName="Table_0__17" ref="A1:V50" tableType="queryTable" totalsRowShown="0" headerRowDxfId="459" dataDxfId="458">
  <autoFilter ref="A1:V50"/>
  <tableColumns count="22">
    <tableColumn id="40" uniqueName="40" name="Call Chg" queryTableFieldId="1" dataDxfId="479"/>
    <tableColumn id="41" uniqueName="41" name="Call Prior" queryTableFieldId="2" dataDxfId="478"/>
    <tableColumn id="42" uniqueName="42" name="Call Settle" queryTableFieldId="3" dataDxfId="477"/>
    <tableColumn id="43" uniqueName="43" name="Strike" queryTableFieldId="4" dataDxfId="476"/>
    <tableColumn id="44" uniqueName="44" name="Put Settle" queryTableFieldId="5" dataDxfId="475"/>
    <tableColumn id="45" uniqueName="45" name="Put Prior" queryTableFieldId="6" dataDxfId="474"/>
    <tableColumn id="46" uniqueName="46" name="Put Chg" queryTableFieldId="7" dataDxfId="473"/>
    <tableColumn id="47" uniqueName="47" name="Volatility Settle" queryTableFieldId="8" dataDxfId="472"/>
    <tableColumn id="48" uniqueName="48" name="Volatility Prior" queryTableFieldId="9" dataDxfId="471"/>
    <tableColumn id="49" uniqueName="49" name="Volatility Chg" queryTableFieldId="10" dataDxfId="470"/>
    <tableColumn id="50" uniqueName="50" name="Basis Point Volatility Settle" queryTableFieldId="11" dataDxfId="469"/>
    <tableColumn id="51" uniqueName="51" name="Basis Point Volatility Prior" queryTableFieldId="12" dataDxfId="468"/>
    <tableColumn id="52" uniqueName="52" name="Basis Point Volatility Chg" queryTableFieldId="13" dataDxfId="467"/>
    <tableColumn id="53" uniqueName="53" name="Black-Scholes Volatility Settle" queryTableFieldId="14" dataDxfId="466"/>
    <tableColumn id="54" uniqueName="54" name="Black-Scholes Volatility Prior" queryTableFieldId="15" dataDxfId="465"/>
    <tableColumn id="55" uniqueName="55" name="Black-Scholes Volatility Chg" queryTableFieldId="16" dataDxfId="464"/>
    <tableColumn id="56" uniqueName="56" name="Open Interest Call" queryTableFieldId="17" dataDxfId="463"/>
    <tableColumn id="57" uniqueName="57" name="Open Interest Call Chg" queryTableFieldId="18" dataDxfId="462"/>
    <tableColumn id="58" uniqueName="58" name="Open Interest Put" queryTableFieldId="19" dataDxfId="461"/>
    <tableColumn id="59" uniqueName="59" name="Open Interest Put Chg" queryTableFieldId="20" dataDxfId="460"/>
    <tableColumn id="60" uniqueName="60" name="Столбец1" queryTableFieldId="21" dataDxfId="457">
      <calculatedColumnFormula>Table_0__17[[#This Row],[Call Settle]]*10000*Table_0__17[[#This Row],[Open Interest Call]]</calculatedColumnFormula>
    </tableColumn>
    <tableColumn id="61" uniqueName="61" name="Столбец2" queryTableFieldId="22" dataDxfId="456">
      <calculatedColumnFormula>Table_0__17[[#This Row],[Put Settle]]*10000*Table_0__17[[#This Row],[Open Interest Put]]</calculatedColumnFormula>
    </tableColumn>
  </tableColumns>
  <tableStyleInfo name="TableStyleQueryResult" showFirstColumn="0" showLastColumn="0" showRowStripes="1" showColumnStripes="0"/>
</table>
</file>

<file path=xl/tables/table18.xml><?xml version="1.0" encoding="utf-8"?>
<table xmlns="http://schemas.openxmlformats.org/spreadsheetml/2006/main" id="18" name="Table_0__18" displayName="Table_0__18" ref="A1:V53" tableType="queryTable" totalsRowShown="0" headerRowDxfId="435" dataDxfId="434">
  <autoFilter ref="A1:V53"/>
  <tableColumns count="22">
    <tableColumn id="40" uniqueName="40" name="Call Chg" queryTableFieldId="1" dataDxfId="455"/>
    <tableColumn id="41" uniqueName="41" name="Call Prior" queryTableFieldId="2" dataDxfId="454"/>
    <tableColumn id="42" uniqueName="42" name="Call Settle" queryTableFieldId="3" dataDxfId="453"/>
    <tableColumn id="43" uniqueName="43" name="Strike" queryTableFieldId="4" dataDxfId="452"/>
    <tableColumn id="44" uniqueName="44" name="Put Settle" queryTableFieldId="5" dataDxfId="451"/>
    <tableColumn id="45" uniqueName="45" name="Put Prior" queryTableFieldId="6" dataDxfId="450"/>
    <tableColumn id="46" uniqueName="46" name="Put Chg" queryTableFieldId="7" dataDxfId="449"/>
    <tableColumn id="47" uniqueName="47" name="Volatility Settle" queryTableFieldId="8" dataDxfId="448"/>
    <tableColumn id="48" uniqueName="48" name="Volatility Prior" queryTableFieldId="9" dataDxfId="447"/>
    <tableColumn id="49" uniqueName="49" name="Volatility Chg" queryTableFieldId="10" dataDxfId="446"/>
    <tableColumn id="50" uniqueName="50" name="Basis Point Volatility Settle" queryTableFieldId="11" dataDxfId="445"/>
    <tableColumn id="51" uniqueName="51" name="Basis Point Volatility Prior" queryTableFieldId="12" dataDxfId="444"/>
    <tableColumn id="52" uniqueName="52" name="Basis Point Volatility Chg" queryTableFieldId="13" dataDxfId="443"/>
    <tableColumn id="53" uniqueName="53" name="Black-Scholes Volatility Settle" queryTableFieldId="14" dataDxfId="442"/>
    <tableColumn id="54" uniqueName="54" name="Black-Scholes Volatility Prior" queryTableFieldId="15" dataDxfId="441"/>
    <tableColumn id="55" uniqueName="55" name="Black-Scholes Volatility Chg" queryTableFieldId="16" dataDxfId="440"/>
    <tableColumn id="56" uniqueName="56" name="Open Interest Call" queryTableFieldId="17" dataDxfId="439"/>
    <tableColumn id="57" uniqueName="57" name="Open Interest Call Chg" queryTableFieldId="18" dataDxfId="438"/>
    <tableColumn id="58" uniqueName="58" name="Open Interest Put" queryTableFieldId="19" dataDxfId="437"/>
    <tableColumn id="59" uniqueName="59" name="Open Interest Put Chg" queryTableFieldId="20" dataDxfId="436"/>
    <tableColumn id="60" uniqueName="60" name="Столбец1" queryTableFieldId="21" dataDxfId="433">
      <calculatedColumnFormula>Table_0__18[[#This Row],[Call Settle]]*10000*Table_0__18[[#This Row],[Open Interest Call]]</calculatedColumnFormula>
    </tableColumn>
    <tableColumn id="61" uniqueName="61" name="Столбец2" queryTableFieldId="22" dataDxfId="432">
      <calculatedColumnFormula>Table_0__18[[#This Row],[Put Settle]]*10000*Table_0__18[[#This Row],[Open Interest Put]]</calculatedColumnFormula>
    </tableColumn>
  </tableColumns>
  <tableStyleInfo name="TableStyleQueryResult" showFirstColumn="0" showLastColumn="0" showRowStripes="1" showColumnStripes="0"/>
</table>
</file>

<file path=xl/tables/table19.xml><?xml version="1.0" encoding="utf-8"?>
<table xmlns="http://schemas.openxmlformats.org/spreadsheetml/2006/main" id="19" name="Table_0__19" displayName="Table_0__19" ref="A1:V68" tableType="queryTable" totalsRowShown="0" headerRowDxfId="411" dataDxfId="410">
  <autoFilter ref="A1:V68"/>
  <tableColumns count="22">
    <tableColumn id="40" uniqueName="40" name="Call Chg" queryTableFieldId="1" dataDxfId="431"/>
    <tableColumn id="41" uniqueName="41" name="Call Prior" queryTableFieldId="2" dataDxfId="430"/>
    <tableColumn id="42" uniqueName="42" name="Call Settle" queryTableFieldId="3" dataDxfId="429"/>
    <tableColumn id="43" uniqueName="43" name="Strike" queryTableFieldId="4" dataDxfId="428"/>
    <tableColumn id="44" uniqueName="44" name="Put Settle" queryTableFieldId="5" dataDxfId="427"/>
    <tableColumn id="45" uniqueName="45" name="Put Prior" queryTableFieldId="6" dataDxfId="426"/>
    <tableColumn id="46" uniqueName="46" name="Put Chg" queryTableFieldId="7" dataDxfId="425"/>
    <tableColumn id="47" uniqueName="47" name="Volatility Settle" queryTableFieldId="8" dataDxfId="424"/>
    <tableColumn id="48" uniqueName="48" name="Volatility Prior" queryTableFieldId="9" dataDxfId="423"/>
    <tableColumn id="49" uniqueName="49" name="Volatility Chg" queryTableFieldId="10" dataDxfId="422"/>
    <tableColumn id="50" uniqueName="50" name="Basis Point Volatility Settle" queryTableFieldId="11" dataDxfId="421"/>
    <tableColumn id="51" uniqueName="51" name="Basis Point Volatility Prior" queryTableFieldId="12" dataDxfId="420"/>
    <tableColumn id="52" uniqueName="52" name="Basis Point Volatility Chg" queryTableFieldId="13" dataDxfId="419"/>
    <tableColumn id="53" uniqueName="53" name="Black-Scholes Volatility Settle" queryTableFieldId="14" dataDxfId="418"/>
    <tableColumn id="54" uniqueName="54" name="Black-Scholes Volatility Prior" queryTableFieldId="15" dataDxfId="417"/>
    <tableColumn id="55" uniqueName="55" name="Black-Scholes Volatility Chg" queryTableFieldId="16" dataDxfId="416"/>
    <tableColumn id="56" uniqueName="56" name="Open Interest Call" queryTableFieldId="17" dataDxfId="415"/>
    <tableColumn id="57" uniqueName="57" name="Open Interest Call Chg" queryTableFieldId="18" dataDxfId="414"/>
    <tableColumn id="58" uniqueName="58" name="Open Interest Put" queryTableFieldId="19" dataDxfId="413"/>
    <tableColumn id="59" uniqueName="59" name="Open Interest Put Chg" queryTableFieldId="20" dataDxfId="412"/>
    <tableColumn id="60" uniqueName="60" name="Столбец1" queryTableFieldId="21" dataDxfId="409">
      <calculatedColumnFormula>Table_0__19[[#This Row],[Call Settle]]*10000*Table_0__19[[#This Row],[Open Interest Call]]</calculatedColumnFormula>
    </tableColumn>
    <tableColumn id="61" uniqueName="61" name="Столбец2" queryTableFieldId="22" dataDxfId="408">
      <calculatedColumnFormula>Table_0__19[[#This Row],[Put Settle]]*10000*Table_0__19[[#This Row],[Open Interest Put]]</calculatedColumnFormula>
    </tableColumn>
  </tableColumns>
  <tableStyleInfo name="TableStyleQueryResult" showFirstColumn="0" showLastColumn="0" showRowStripes="1" showColumnStripes="0"/>
</table>
</file>

<file path=xl/tables/table2.xml><?xml version="1.0" encoding="utf-8"?>
<table xmlns="http://schemas.openxmlformats.org/spreadsheetml/2006/main" id="2" name="Table_0__2" displayName="Table_0__2" ref="A1:V52" tableType="queryTable" totalsRowShown="0" headerRowDxfId="819" dataDxfId="818">
  <autoFilter ref="A1:V52"/>
  <tableColumns count="22">
    <tableColumn id="40" uniqueName="40" name="Call Chg" queryTableFieldId="1" dataDxfId="839"/>
    <tableColumn id="41" uniqueName="41" name="Call Prior" queryTableFieldId="2" dataDxfId="838"/>
    <tableColumn id="42" uniqueName="42" name="Call Settle" queryTableFieldId="3" dataDxfId="837"/>
    <tableColumn id="43" uniqueName="43" name="Strike" queryTableFieldId="4" dataDxfId="836"/>
    <tableColumn id="44" uniqueName="44" name="Put Settle" queryTableFieldId="5" dataDxfId="835"/>
    <tableColumn id="45" uniqueName="45" name="Put Prior" queryTableFieldId="6" dataDxfId="834"/>
    <tableColumn id="46" uniqueName="46" name="Put Chg" queryTableFieldId="7" dataDxfId="833"/>
    <tableColumn id="47" uniqueName="47" name="Volatility Settle" queryTableFieldId="8" dataDxfId="832"/>
    <tableColumn id="48" uniqueName="48" name="Volatility Prior" queryTableFieldId="9" dataDxfId="831"/>
    <tableColumn id="49" uniqueName="49" name="Volatility Chg" queryTableFieldId="10" dataDxfId="830"/>
    <tableColumn id="50" uniqueName="50" name="Basis Point Volatility Settle" queryTableFieldId="11" dataDxfId="829"/>
    <tableColumn id="51" uniqueName="51" name="Basis Point Volatility Prior" queryTableFieldId="12" dataDxfId="828"/>
    <tableColumn id="52" uniqueName="52" name="Basis Point Volatility Chg" queryTableFieldId="13" dataDxfId="827"/>
    <tableColumn id="53" uniqueName="53" name="Black-Scholes Volatility Settle" queryTableFieldId="14" dataDxfId="826"/>
    <tableColumn id="54" uniqueName="54" name="Black-Scholes Volatility Prior" queryTableFieldId="15" dataDxfId="825"/>
    <tableColumn id="55" uniqueName="55" name="Black-Scholes Volatility Chg" queryTableFieldId="16" dataDxfId="824"/>
    <tableColumn id="56" uniqueName="56" name="Open Interest Call" queryTableFieldId="17" dataDxfId="823"/>
    <tableColumn id="57" uniqueName="57" name="Open Interest Call Chg" queryTableFieldId="18" dataDxfId="822"/>
    <tableColumn id="58" uniqueName="58" name="Open Interest Put" queryTableFieldId="19" dataDxfId="821"/>
    <tableColumn id="59" uniqueName="59" name="Open Interest Put Chg" queryTableFieldId="20" dataDxfId="820"/>
    <tableColumn id="60" uniqueName="60" name="Столбец1" queryTableFieldId="21" dataDxfId="817">
      <calculatedColumnFormula>Table_0__2[[#This Row],[Call Settle]]*10000*Table_0__2[[#This Row],[Open Interest Call]]</calculatedColumnFormula>
    </tableColumn>
    <tableColumn id="61" uniqueName="61" name="Столбец2" queryTableFieldId="22" dataDxfId="816">
      <calculatedColumnFormula>Table_0__2[[#This Row],[Put Settle]]*10000*Table_0__2[[#This Row],[Open Interest Put]]</calculatedColumnFormula>
    </tableColumn>
  </tableColumns>
  <tableStyleInfo name="TableStyleQueryResult" showFirstColumn="0" showLastColumn="0" showRowStripes="1" showColumnStripes="0"/>
</table>
</file>

<file path=xl/tables/table20.xml><?xml version="1.0" encoding="utf-8"?>
<table xmlns="http://schemas.openxmlformats.org/spreadsheetml/2006/main" id="20" name="Table_0__20" displayName="Table_0__20" ref="A1:V59" tableType="queryTable" totalsRowShown="0" headerRowDxfId="387" dataDxfId="386">
  <autoFilter ref="A1:V59"/>
  <tableColumns count="22">
    <tableColumn id="40" uniqueName="40" name="Call Chg" queryTableFieldId="1" dataDxfId="407"/>
    <tableColumn id="41" uniqueName="41" name="Call Prior" queryTableFieldId="2" dataDxfId="406"/>
    <tableColumn id="42" uniqueName="42" name="Call Settle" queryTableFieldId="3" dataDxfId="405"/>
    <tableColumn id="43" uniqueName="43" name="Strike" queryTableFieldId="4" dataDxfId="404"/>
    <tableColumn id="44" uniqueName="44" name="Put Settle" queryTableFieldId="5" dataDxfId="403"/>
    <tableColumn id="45" uniqueName="45" name="Put Prior" queryTableFieldId="6" dataDxfId="402"/>
    <tableColumn id="46" uniqueName="46" name="Put Chg" queryTableFieldId="7" dataDxfId="401"/>
    <tableColumn id="47" uniqueName="47" name="Volatility Settle" queryTableFieldId="8" dataDxfId="400"/>
    <tableColumn id="48" uniqueName="48" name="Volatility Prior" queryTableFieldId="9" dataDxfId="399"/>
    <tableColumn id="49" uniqueName="49" name="Volatility Chg" queryTableFieldId="10" dataDxfId="398"/>
    <tableColumn id="50" uniqueName="50" name="Basis Point Volatility Settle" queryTableFieldId="11" dataDxfId="397"/>
    <tableColumn id="51" uniqueName="51" name="Basis Point Volatility Prior" queryTableFieldId="12" dataDxfId="396"/>
    <tableColumn id="52" uniqueName="52" name="Basis Point Volatility Chg" queryTableFieldId="13" dataDxfId="395"/>
    <tableColumn id="53" uniqueName="53" name="Black-Scholes Volatility Settle" queryTableFieldId="14" dataDxfId="394"/>
    <tableColumn id="54" uniqueName="54" name="Black-Scholes Volatility Prior" queryTableFieldId="15" dataDxfId="393"/>
    <tableColumn id="55" uniqueName="55" name="Black-Scholes Volatility Chg" queryTableFieldId="16" dataDxfId="392"/>
    <tableColumn id="56" uniqueName="56" name="Open Interest Call" queryTableFieldId="17" dataDxfId="391"/>
    <tableColumn id="57" uniqueName="57" name="Open Interest Call Chg" queryTableFieldId="18" dataDxfId="390"/>
    <tableColumn id="58" uniqueName="58" name="Open Interest Put" queryTableFieldId="19" dataDxfId="389"/>
    <tableColumn id="59" uniqueName="59" name="Open Interest Put Chg" queryTableFieldId="20" dataDxfId="388"/>
    <tableColumn id="60" uniqueName="60" name="Столбец1" queryTableFieldId="21" dataDxfId="385">
      <calculatedColumnFormula>Table_0__20[[#This Row],[Call Settle]]*10000*Table_0__20[[#This Row],[Open Interest Call]]</calculatedColumnFormula>
    </tableColumn>
    <tableColumn id="61" uniqueName="61" name="Столбец2" queryTableFieldId="22" dataDxfId="384">
      <calculatedColumnFormula>Table_0__20[[#This Row],[Put Settle]]*10000*Table_0__20[[#This Row],[Open Interest Put]]</calculatedColumnFormula>
    </tableColumn>
  </tableColumns>
  <tableStyleInfo name="TableStyleQueryResult" showFirstColumn="0" showLastColumn="0" showRowStripes="1" showColumnStripes="0"/>
</table>
</file>

<file path=xl/tables/table21.xml><?xml version="1.0" encoding="utf-8"?>
<table xmlns="http://schemas.openxmlformats.org/spreadsheetml/2006/main" id="21" name="Table_0__21" displayName="Table_0__21" ref="A1:V63" tableType="queryTable" totalsRowShown="0" headerRowDxfId="363" dataDxfId="362">
  <autoFilter ref="A1:V63"/>
  <tableColumns count="22">
    <tableColumn id="40" uniqueName="40" name="Call Chg" queryTableFieldId="1" dataDxfId="383"/>
    <tableColumn id="41" uniqueName="41" name="Call Prior" queryTableFieldId="2" dataDxfId="382"/>
    <tableColumn id="42" uniqueName="42" name="Call Settle" queryTableFieldId="3" dataDxfId="381"/>
    <tableColumn id="43" uniqueName="43" name="Strike" queryTableFieldId="4" dataDxfId="380"/>
    <tableColumn id="44" uniqueName="44" name="Put Settle" queryTableFieldId="5" dataDxfId="379"/>
    <tableColumn id="45" uniqueName="45" name="Put Prior" queryTableFieldId="6" dataDxfId="378"/>
    <tableColumn id="46" uniqueName="46" name="Put Chg" queryTableFieldId="7" dataDxfId="377"/>
    <tableColumn id="47" uniqueName="47" name="Volatility Settle" queryTableFieldId="8" dataDxfId="376"/>
    <tableColumn id="48" uniqueName="48" name="Volatility Prior" queryTableFieldId="9" dataDxfId="375"/>
    <tableColumn id="49" uniqueName="49" name="Volatility Chg" queryTableFieldId="10" dataDxfId="374"/>
    <tableColumn id="50" uniqueName="50" name="Basis Point Volatility Settle" queryTableFieldId="11" dataDxfId="373"/>
    <tableColumn id="51" uniqueName="51" name="Basis Point Volatility Prior" queryTableFieldId="12" dataDxfId="372"/>
    <tableColumn id="52" uniqueName="52" name="Basis Point Volatility Chg" queryTableFieldId="13" dataDxfId="371"/>
    <tableColumn id="53" uniqueName="53" name="Black-Scholes Volatility Settle" queryTableFieldId="14" dataDxfId="370"/>
    <tableColumn id="54" uniqueName="54" name="Black-Scholes Volatility Prior" queryTableFieldId="15" dataDxfId="369"/>
    <tableColumn id="55" uniqueName="55" name="Black-Scholes Volatility Chg" queryTableFieldId="16" dataDxfId="368"/>
    <tableColumn id="56" uniqueName="56" name="Open Interest Call" queryTableFieldId="17" dataDxfId="367"/>
    <tableColumn id="57" uniqueName="57" name="Open Interest Call Chg" queryTableFieldId="18" dataDxfId="366"/>
    <tableColumn id="58" uniqueName="58" name="Open Interest Put" queryTableFieldId="19" dataDxfId="365"/>
    <tableColumn id="59" uniqueName="59" name="Open Interest Put Chg" queryTableFieldId="20" dataDxfId="364"/>
    <tableColumn id="60" uniqueName="60" name="Столбец1" queryTableFieldId="21" dataDxfId="361">
      <calculatedColumnFormula>Table_0__21[[#This Row],[Call Settle]]*10000*Table_0__21[[#This Row],[Open Interest Call]]</calculatedColumnFormula>
    </tableColumn>
    <tableColumn id="61" uniqueName="61" name="Столбец2" queryTableFieldId="22" dataDxfId="360">
      <calculatedColumnFormula>Table_0__21[[#This Row],[Put Settle]]*10000*Table_0__21[[#This Row],[Open Interest Put]]</calculatedColumnFormula>
    </tableColumn>
  </tableColumns>
  <tableStyleInfo name="TableStyleQueryResult" showFirstColumn="0" showLastColumn="0" showRowStripes="1" showColumnStripes="0"/>
</table>
</file>

<file path=xl/tables/table22.xml><?xml version="1.0" encoding="utf-8"?>
<table xmlns="http://schemas.openxmlformats.org/spreadsheetml/2006/main" id="22" name="Table_0__22" displayName="Table_0__22" ref="A1:V57" tableType="queryTable" totalsRowShown="0" headerRowDxfId="339" dataDxfId="338">
  <autoFilter ref="A1:V57"/>
  <tableColumns count="22">
    <tableColumn id="40" uniqueName="40" name="Call Chg" queryTableFieldId="1" dataDxfId="359"/>
    <tableColumn id="41" uniqueName="41" name="Call Prior" queryTableFieldId="2" dataDxfId="358"/>
    <tableColumn id="42" uniqueName="42" name="Call Settle" queryTableFieldId="3" dataDxfId="357"/>
    <tableColumn id="43" uniqueName="43" name="Strike" queryTableFieldId="4" dataDxfId="356"/>
    <tableColumn id="44" uniqueName="44" name="Put Settle" queryTableFieldId="5" dataDxfId="355"/>
    <tableColumn id="45" uniqueName="45" name="Put Prior" queryTableFieldId="6" dataDxfId="354"/>
    <tableColumn id="46" uniqueName="46" name="Put Chg" queryTableFieldId="7" dataDxfId="353"/>
    <tableColumn id="47" uniqueName="47" name="Volatility Settle" queryTableFieldId="8" dataDxfId="352"/>
    <tableColumn id="48" uniqueName="48" name="Volatility Prior" queryTableFieldId="9" dataDxfId="351"/>
    <tableColumn id="49" uniqueName="49" name="Volatility Chg" queryTableFieldId="10" dataDxfId="350"/>
    <tableColumn id="50" uniqueName="50" name="Basis Point Volatility Settle" queryTableFieldId="11" dataDxfId="349"/>
    <tableColumn id="51" uniqueName="51" name="Basis Point Volatility Prior" queryTableFieldId="12" dataDxfId="348"/>
    <tableColumn id="52" uniqueName="52" name="Basis Point Volatility Chg" queryTableFieldId="13" dataDxfId="347"/>
    <tableColumn id="53" uniqueName="53" name="Black-Scholes Volatility Settle" queryTableFieldId="14" dataDxfId="346"/>
    <tableColumn id="54" uniqueName="54" name="Black-Scholes Volatility Prior" queryTableFieldId="15" dataDxfId="345"/>
    <tableColumn id="55" uniqueName="55" name="Black-Scholes Volatility Chg" queryTableFieldId="16" dataDxfId="344"/>
    <tableColumn id="56" uniqueName="56" name="Open Interest Call" queryTableFieldId="17" dataDxfId="343"/>
    <tableColumn id="57" uniqueName="57" name="Open Interest Call Chg" queryTableFieldId="18" dataDxfId="342"/>
    <tableColumn id="58" uniqueName="58" name="Open Interest Put" queryTableFieldId="19" dataDxfId="341"/>
    <tableColumn id="59" uniqueName="59" name="Open Interest Put Chg" queryTableFieldId="20" dataDxfId="340"/>
    <tableColumn id="60" uniqueName="60" name="Столбец1" queryTableFieldId="21" dataDxfId="337">
      <calculatedColumnFormula>Table_0__22[[#This Row],[Call Settle]]*10000*Table_0__22[[#This Row],[Open Interest Call]]</calculatedColumnFormula>
    </tableColumn>
    <tableColumn id="61" uniqueName="61" name="Столбец2" queryTableFieldId="22" dataDxfId="336">
      <calculatedColumnFormula>Table_0__22[[#This Row],[Put Settle]]*10000*Table_0__22[[#This Row],[Open Interest Put]]</calculatedColumnFormula>
    </tableColumn>
  </tableColumns>
  <tableStyleInfo name="TableStyleQueryResult" showFirstColumn="0" showLastColumn="0" showRowStripes="1" showColumnStripes="0"/>
</table>
</file>

<file path=xl/tables/table23.xml><?xml version="1.0" encoding="utf-8"?>
<table xmlns="http://schemas.openxmlformats.org/spreadsheetml/2006/main" id="23" name="Table_0__23" displayName="Table_0__23" ref="A1:V57" tableType="queryTable" totalsRowShown="0" headerRowDxfId="315" dataDxfId="314">
  <autoFilter ref="A1:V57"/>
  <tableColumns count="22">
    <tableColumn id="40" uniqueName="40" name="Call Chg" queryTableFieldId="1" dataDxfId="335"/>
    <tableColumn id="41" uniqueName="41" name="Call Prior" queryTableFieldId="2" dataDxfId="334"/>
    <tableColumn id="42" uniqueName="42" name="Call Settle" queryTableFieldId="3" dataDxfId="333"/>
    <tableColumn id="43" uniqueName="43" name="Strike" queryTableFieldId="4" dataDxfId="332"/>
    <tableColumn id="44" uniqueName="44" name="Put Settle" queryTableFieldId="5" dataDxfId="331"/>
    <tableColumn id="45" uniqueName="45" name="Put Prior" queryTableFieldId="6" dataDxfId="330"/>
    <tableColumn id="46" uniqueName="46" name="Put Chg" queryTableFieldId="7" dataDxfId="329"/>
    <tableColumn id="47" uniqueName="47" name="Volatility Settle" queryTableFieldId="8" dataDxfId="328"/>
    <tableColumn id="48" uniqueName="48" name="Volatility Prior" queryTableFieldId="9" dataDxfId="327"/>
    <tableColumn id="49" uniqueName="49" name="Volatility Chg" queryTableFieldId="10" dataDxfId="326"/>
    <tableColumn id="50" uniqueName="50" name="Basis Point Volatility Settle" queryTableFieldId="11" dataDxfId="325"/>
    <tableColumn id="51" uniqueName="51" name="Basis Point Volatility Prior" queryTableFieldId="12" dataDxfId="324"/>
    <tableColumn id="52" uniqueName="52" name="Basis Point Volatility Chg" queryTableFieldId="13" dataDxfId="323"/>
    <tableColumn id="53" uniqueName="53" name="Black-Scholes Volatility Settle" queryTableFieldId="14" dataDxfId="322"/>
    <tableColumn id="54" uniqueName="54" name="Black-Scholes Volatility Prior" queryTableFieldId="15" dataDxfId="321"/>
    <tableColumn id="55" uniqueName="55" name="Black-Scholes Volatility Chg" queryTableFieldId="16" dataDxfId="320"/>
    <tableColumn id="56" uniqueName="56" name="Open Interest Call" queryTableFieldId="17" dataDxfId="319"/>
    <tableColumn id="57" uniqueName="57" name="Open Interest Call Chg" queryTableFieldId="18" dataDxfId="318"/>
    <tableColumn id="58" uniqueName="58" name="Open Interest Put" queryTableFieldId="19" dataDxfId="317"/>
    <tableColumn id="59" uniqueName="59" name="Open Interest Put Chg" queryTableFieldId="20" dataDxfId="316"/>
    <tableColumn id="60" uniqueName="60" name="Столбец1" queryTableFieldId="21" dataDxfId="313">
      <calculatedColumnFormula>Table_0__23[[#This Row],[Call Settle]]*10000*Table_0__23[[#This Row],[Open Interest Call]]</calculatedColumnFormula>
    </tableColumn>
    <tableColumn id="61" uniqueName="61" name="Столбец2" queryTableFieldId="22" dataDxfId="312">
      <calculatedColumnFormula>Table_0__23[[#This Row],[Put Settle]]*10000*Table_0__23[[#This Row],[Open Interest Put]]</calculatedColumnFormula>
    </tableColumn>
  </tableColumns>
  <tableStyleInfo name="TableStyleQueryResult" showFirstColumn="0" showLastColumn="0" showRowStripes="1" showColumnStripes="0"/>
</table>
</file>

<file path=xl/tables/table24.xml><?xml version="1.0" encoding="utf-8"?>
<table xmlns="http://schemas.openxmlformats.org/spreadsheetml/2006/main" id="24" name="Table_0__24" displayName="Table_0__24" ref="A1:V62" tableType="queryTable" totalsRowShown="0" headerRowDxfId="291" dataDxfId="290">
  <autoFilter ref="A1:V62"/>
  <tableColumns count="22">
    <tableColumn id="40" uniqueName="40" name="Call Chg" queryTableFieldId="1" dataDxfId="311"/>
    <tableColumn id="41" uniqueName="41" name="Call Prior" queryTableFieldId="2" dataDxfId="310"/>
    <tableColumn id="42" uniqueName="42" name="Call Settle" queryTableFieldId="3" dataDxfId="309"/>
    <tableColumn id="43" uniqueName="43" name="Strike" queryTableFieldId="4" dataDxfId="308"/>
    <tableColumn id="44" uniqueName="44" name="Put Settle" queryTableFieldId="5" dataDxfId="307"/>
    <tableColumn id="45" uniqueName="45" name="Put Prior" queryTableFieldId="6" dataDxfId="306"/>
    <tableColumn id="46" uniqueName="46" name="Put Chg" queryTableFieldId="7" dataDxfId="305"/>
    <tableColumn id="47" uniqueName="47" name="Volatility Settle" queryTableFieldId="8" dataDxfId="304"/>
    <tableColumn id="48" uniqueName="48" name="Volatility Prior" queryTableFieldId="9" dataDxfId="303"/>
    <tableColumn id="49" uniqueName="49" name="Volatility Chg" queryTableFieldId="10" dataDxfId="302"/>
    <tableColumn id="50" uniqueName="50" name="Basis Point Volatility Settle" queryTableFieldId="11" dataDxfId="301"/>
    <tableColumn id="51" uniqueName="51" name="Basis Point Volatility Prior" queryTableFieldId="12" dataDxfId="300"/>
    <tableColumn id="52" uniqueName="52" name="Basis Point Volatility Chg" queryTableFieldId="13" dataDxfId="299"/>
    <tableColumn id="53" uniqueName="53" name="Black-Scholes Volatility Settle" queryTableFieldId="14" dataDxfId="298"/>
    <tableColumn id="54" uniqueName="54" name="Black-Scholes Volatility Prior" queryTableFieldId="15" dataDxfId="297"/>
    <tableColumn id="55" uniqueName="55" name="Black-Scholes Volatility Chg" queryTableFieldId="16" dataDxfId="296"/>
    <tableColumn id="56" uniqueName="56" name="Open Interest Call" queryTableFieldId="17" dataDxfId="295"/>
    <tableColumn id="57" uniqueName="57" name="Open Interest Call Chg" queryTableFieldId="18" dataDxfId="294"/>
    <tableColumn id="58" uniqueName="58" name="Open Interest Put" queryTableFieldId="19" dataDxfId="293"/>
    <tableColumn id="59" uniqueName="59" name="Open Interest Put Chg" queryTableFieldId="20" dataDxfId="292"/>
    <tableColumn id="60" uniqueName="60" name="Столбец1" queryTableFieldId="21" dataDxfId="289">
      <calculatedColumnFormula>Table_0__24[[#This Row],[Call Settle]]*10000*Table_0__24[[#This Row],[Open Interest Call]]</calculatedColumnFormula>
    </tableColumn>
    <tableColumn id="61" uniqueName="61" name="Столбец2" queryTableFieldId="22" dataDxfId="288">
      <calculatedColumnFormula>Table_0__24[[#This Row],[Put Settle]]*10000*Table_0__24[[#This Row],[Open Interest Put]]</calculatedColumnFormula>
    </tableColumn>
  </tableColumns>
  <tableStyleInfo name="TableStyleQueryResult" showFirstColumn="0" showLastColumn="0" showRowStripes="1" showColumnStripes="0"/>
</table>
</file>

<file path=xl/tables/table25.xml><?xml version="1.0" encoding="utf-8"?>
<table xmlns="http://schemas.openxmlformats.org/spreadsheetml/2006/main" id="25" name="Table_0__25" displayName="Table_0__25" ref="A1:V71" tableType="queryTable" totalsRowShown="0" headerRowDxfId="267" dataDxfId="266">
  <autoFilter ref="A1:V71"/>
  <tableColumns count="22">
    <tableColumn id="40" uniqueName="40" name="Call Chg" queryTableFieldId="1" dataDxfId="287"/>
    <tableColumn id="41" uniqueName="41" name="Call Prior" queryTableFieldId="2" dataDxfId="286"/>
    <tableColumn id="42" uniqueName="42" name="Call Settle" queryTableFieldId="3" dataDxfId="285"/>
    <tableColumn id="43" uniqueName="43" name="Strike" queryTableFieldId="4" dataDxfId="284"/>
    <tableColumn id="44" uniqueName="44" name="Put Settle" queryTableFieldId="5" dataDxfId="283"/>
    <tableColumn id="45" uniqueName="45" name="Put Prior" queryTableFieldId="6" dataDxfId="282"/>
    <tableColumn id="46" uniqueName="46" name="Put Chg" queryTableFieldId="7" dataDxfId="281"/>
    <tableColumn id="47" uniqueName="47" name="Volatility Settle" queryTableFieldId="8" dataDxfId="280"/>
    <tableColumn id="48" uniqueName="48" name="Volatility Prior" queryTableFieldId="9" dataDxfId="279"/>
    <tableColumn id="49" uniqueName="49" name="Volatility Chg" queryTableFieldId="10" dataDxfId="278"/>
    <tableColumn id="50" uniqueName="50" name="Basis Point Volatility Settle" queryTableFieldId="11" dataDxfId="277"/>
    <tableColumn id="51" uniqueName="51" name="Basis Point Volatility Prior" queryTableFieldId="12" dataDxfId="276"/>
    <tableColumn id="52" uniqueName="52" name="Basis Point Volatility Chg" queryTableFieldId="13" dataDxfId="275"/>
    <tableColumn id="53" uniqueName="53" name="Black-Scholes Volatility Settle" queryTableFieldId="14" dataDxfId="274"/>
    <tableColumn id="54" uniqueName="54" name="Black-Scholes Volatility Prior" queryTableFieldId="15" dataDxfId="273"/>
    <tableColumn id="55" uniqueName="55" name="Black-Scholes Volatility Chg" queryTableFieldId="16" dataDxfId="272"/>
    <tableColumn id="56" uniqueName="56" name="Open Interest Call" queryTableFieldId="17" dataDxfId="271"/>
    <tableColumn id="57" uniqueName="57" name="Open Interest Call Chg" queryTableFieldId="18" dataDxfId="270"/>
    <tableColumn id="58" uniqueName="58" name="Open Interest Put" queryTableFieldId="19" dataDxfId="269"/>
    <tableColumn id="59" uniqueName="59" name="Open Interest Put Chg" queryTableFieldId="20" dataDxfId="268"/>
    <tableColumn id="60" uniqueName="60" name="Столбец1" queryTableFieldId="21" dataDxfId="265">
      <calculatedColumnFormula>Table_0__25[[#This Row],[Call Settle]]*1000000*Table_0__25[[#This Row],[Open Interest Call]]</calculatedColumnFormula>
    </tableColumn>
    <tableColumn id="61" uniqueName="61" name="Столбец2" queryTableFieldId="22" dataDxfId="264">
      <calculatedColumnFormula>Table_0__25[[#This Row],[Put Settle]]*1000000*Table_0__25[[#This Row],[Open Interest Put]]</calculatedColumnFormula>
    </tableColumn>
  </tableColumns>
  <tableStyleInfo name="TableStyleQueryResult" showFirstColumn="0" showLastColumn="0" showRowStripes="1" showColumnStripes="0"/>
</table>
</file>

<file path=xl/tables/table26.xml><?xml version="1.0" encoding="utf-8"?>
<table xmlns="http://schemas.openxmlformats.org/spreadsheetml/2006/main" id="26" name="Table_0__26" displayName="Table_0__26" ref="A1:V59" tableType="queryTable" totalsRowShown="0" headerRowDxfId="243" dataDxfId="242">
  <autoFilter ref="A1:V59"/>
  <tableColumns count="22">
    <tableColumn id="40" uniqueName="40" name="Call Chg" queryTableFieldId="1" dataDxfId="263"/>
    <tableColumn id="41" uniqueName="41" name="Call Prior" queryTableFieldId="2" dataDxfId="262"/>
    <tableColumn id="42" uniqueName="42" name="Call Settle" queryTableFieldId="3" dataDxfId="261"/>
    <tableColumn id="43" uniqueName="43" name="Strike" queryTableFieldId="4" dataDxfId="260"/>
    <tableColumn id="44" uniqueName="44" name="Put Settle" queryTableFieldId="5" dataDxfId="259"/>
    <tableColumn id="45" uniqueName="45" name="Put Prior" queryTableFieldId="6" dataDxfId="258"/>
    <tableColumn id="46" uniqueName="46" name="Put Chg" queryTableFieldId="7" dataDxfId="257"/>
    <tableColumn id="47" uniqueName="47" name="Volatility Settle" queryTableFieldId="8" dataDxfId="256"/>
    <tableColumn id="48" uniqueName="48" name="Volatility Prior" queryTableFieldId="9" dataDxfId="255"/>
    <tableColumn id="49" uniqueName="49" name="Volatility Chg" queryTableFieldId="10" dataDxfId="254"/>
    <tableColumn id="50" uniqueName="50" name="Basis Point Volatility Settle" queryTableFieldId="11" dataDxfId="253"/>
    <tableColumn id="51" uniqueName="51" name="Basis Point Volatility Prior" queryTableFieldId="12" dataDxfId="252"/>
    <tableColumn id="52" uniqueName="52" name="Basis Point Volatility Chg" queryTableFieldId="13" dataDxfId="251"/>
    <tableColumn id="53" uniqueName="53" name="Black-Scholes Volatility Settle" queryTableFieldId="14" dataDxfId="250"/>
    <tableColumn id="54" uniqueName="54" name="Black-Scholes Volatility Prior" queryTableFieldId="15" dataDxfId="249"/>
    <tableColumn id="55" uniqueName="55" name="Black-Scholes Volatility Chg" queryTableFieldId="16" dataDxfId="248"/>
    <tableColumn id="56" uniqueName="56" name="Open Interest Call" queryTableFieldId="17" dataDxfId="247"/>
    <tableColumn id="57" uniqueName="57" name="Open Interest Call Chg" queryTableFieldId="18" dataDxfId="246"/>
    <tableColumn id="58" uniqueName="58" name="Open Interest Put" queryTableFieldId="19" dataDxfId="245"/>
    <tableColumn id="59" uniqueName="59" name="Open Interest Put Chg" queryTableFieldId="20" dataDxfId="244"/>
    <tableColumn id="60" uniqueName="60" name="Столбец1" queryTableFieldId="21" dataDxfId="241">
      <calculatedColumnFormula>Table_0__26[[#This Row],[Call Settle]]*1000000*Table_0__26[[#This Row],[Open Interest Call]]</calculatedColumnFormula>
    </tableColumn>
    <tableColumn id="61" uniqueName="61" name="Столбец2" queryTableFieldId="22" dataDxfId="240">
      <calculatedColumnFormula>Table_0__26[[#This Row],[Put Settle]]*1000000*Table_0__26[[#This Row],[Open Interest Put]]</calculatedColumnFormula>
    </tableColumn>
  </tableColumns>
  <tableStyleInfo name="TableStyleQueryResult" showFirstColumn="0" showLastColumn="0" showRowStripes="1" showColumnStripes="0"/>
</table>
</file>

<file path=xl/tables/table27.xml><?xml version="1.0" encoding="utf-8"?>
<table xmlns="http://schemas.openxmlformats.org/spreadsheetml/2006/main" id="27" name="Table_0__27" displayName="Table_0__27" ref="A1:V81" tableType="queryTable" totalsRowShown="0" headerRowDxfId="219" dataDxfId="218">
  <autoFilter ref="A1:V81"/>
  <tableColumns count="22">
    <tableColumn id="40" uniqueName="40" name="Call Chg" queryTableFieldId="1" dataDxfId="239"/>
    <tableColumn id="41" uniqueName="41" name="Call Prior" queryTableFieldId="2" dataDxfId="238"/>
    <tableColumn id="42" uniqueName="42" name="Call Settle" queryTableFieldId="3" dataDxfId="237"/>
    <tableColumn id="43" uniqueName="43" name="Strike" queryTableFieldId="4" dataDxfId="236"/>
    <tableColumn id="44" uniqueName="44" name="Put Settle" queryTableFieldId="5" dataDxfId="235"/>
    <tableColumn id="45" uniqueName="45" name="Put Prior" queryTableFieldId="6" dataDxfId="234"/>
    <tableColumn id="46" uniqueName="46" name="Put Chg" queryTableFieldId="7" dataDxfId="233"/>
    <tableColumn id="47" uniqueName="47" name="Volatility Settle" queryTableFieldId="8" dataDxfId="232"/>
    <tableColumn id="48" uniqueName="48" name="Volatility Prior" queryTableFieldId="9" dataDxfId="231"/>
    <tableColumn id="49" uniqueName="49" name="Volatility Chg" queryTableFieldId="10" dataDxfId="230"/>
    <tableColumn id="50" uniqueName="50" name="Basis Point Volatility Settle" queryTableFieldId="11" dataDxfId="229"/>
    <tableColumn id="51" uniqueName="51" name="Basis Point Volatility Prior" queryTableFieldId="12" dataDxfId="228"/>
    <tableColumn id="52" uniqueName="52" name="Basis Point Volatility Chg" queryTableFieldId="13" dataDxfId="227"/>
    <tableColumn id="53" uniqueName="53" name="Black-Scholes Volatility Settle" queryTableFieldId="14" dataDxfId="226"/>
    <tableColumn id="54" uniqueName="54" name="Black-Scholes Volatility Prior" queryTableFieldId="15" dataDxfId="225"/>
    <tableColumn id="55" uniqueName="55" name="Black-Scholes Volatility Chg" queryTableFieldId="16" dataDxfId="224"/>
    <tableColumn id="56" uniqueName="56" name="Open Interest Call" queryTableFieldId="17" dataDxfId="223"/>
    <tableColumn id="57" uniqueName="57" name="Open Interest Call Chg" queryTableFieldId="18" dataDxfId="222"/>
    <tableColumn id="58" uniqueName="58" name="Open Interest Put" queryTableFieldId="19" dataDxfId="221"/>
    <tableColumn id="59" uniqueName="59" name="Open Interest Put Chg" queryTableFieldId="20" dataDxfId="220"/>
    <tableColumn id="60" uniqueName="60" name="Столбец1" queryTableFieldId="21" dataDxfId="217">
      <calculatedColumnFormula>Table_0__27[[#This Row],[Call Settle]]*1000000*Table_0__27[[#This Row],[Open Interest Call]]</calculatedColumnFormula>
    </tableColumn>
    <tableColumn id="61" uniqueName="61" name="Столбец2" queryTableFieldId="22" dataDxfId="216">
      <calculatedColumnFormula>Table_0__27[[#This Row],[Put Settle]]*1000000*Table_0__27[[#This Row],[Open Interest Put]]</calculatedColumnFormula>
    </tableColumn>
  </tableColumns>
  <tableStyleInfo name="TableStyleQueryResult" showFirstColumn="0" showLastColumn="0" showRowStripes="1" showColumnStripes="0"/>
</table>
</file>

<file path=xl/tables/table28.xml><?xml version="1.0" encoding="utf-8"?>
<table xmlns="http://schemas.openxmlformats.org/spreadsheetml/2006/main" id="28" name="Table_0__28" displayName="Table_0__28" ref="A1:V59" tableType="queryTable" totalsRowShown="0" headerRowDxfId="195" dataDxfId="194">
  <autoFilter ref="A1:V59"/>
  <tableColumns count="22">
    <tableColumn id="40" uniqueName="40" name="Call Chg" queryTableFieldId="1" dataDxfId="215"/>
    <tableColumn id="41" uniqueName="41" name="Call Prior" queryTableFieldId="2" dataDxfId="214"/>
    <tableColumn id="42" uniqueName="42" name="Call Settle" queryTableFieldId="3" dataDxfId="213"/>
    <tableColumn id="43" uniqueName="43" name="Strike" queryTableFieldId="4" dataDxfId="212"/>
    <tableColumn id="44" uniqueName="44" name="Put Settle" queryTableFieldId="5" dataDxfId="211"/>
    <tableColumn id="45" uniqueName="45" name="Put Prior" queryTableFieldId="6" dataDxfId="210"/>
    <tableColumn id="46" uniqueName="46" name="Put Chg" queryTableFieldId="7" dataDxfId="209"/>
    <tableColumn id="47" uniqueName="47" name="Volatility Settle" queryTableFieldId="8" dataDxfId="208"/>
    <tableColumn id="48" uniqueName="48" name="Volatility Prior" queryTableFieldId="9" dataDxfId="207"/>
    <tableColumn id="49" uniqueName="49" name="Volatility Chg" queryTableFieldId="10" dataDxfId="206"/>
    <tableColumn id="50" uniqueName="50" name="Basis Point Volatility Settle" queryTableFieldId="11" dataDxfId="205"/>
    <tableColumn id="51" uniqueName="51" name="Basis Point Volatility Prior" queryTableFieldId="12" dataDxfId="204"/>
    <tableColumn id="52" uniqueName="52" name="Basis Point Volatility Chg" queryTableFieldId="13" dataDxfId="203"/>
    <tableColumn id="53" uniqueName="53" name="Black-Scholes Volatility Settle" queryTableFieldId="14" dataDxfId="202"/>
    <tableColumn id="54" uniqueName="54" name="Black-Scholes Volatility Prior" queryTableFieldId="15" dataDxfId="201"/>
    <tableColumn id="55" uniqueName="55" name="Black-Scholes Volatility Chg" queryTableFieldId="16" dataDxfId="200"/>
    <tableColumn id="56" uniqueName="56" name="Open Interest Call" queryTableFieldId="17" dataDxfId="199"/>
    <tableColumn id="57" uniqueName="57" name="Open Interest Call Chg" queryTableFieldId="18" dataDxfId="198"/>
    <tableColumn id="58" uniqueName="58" name="Open Interest Put" queryTableFieldId="19" dataDxfId="197"/>
    <tableColumn id="59" uniqueName="59" name="Open Interest Put Chg" queryTableFieldId="20" dataDxfId="196"/>
    <tableColumn id="60" uniqueName="60" name="Столбец1" queryTableFieldId="21" dataDxfId="193">
      <calculatedColumnFormula>Table_0__28[[#This Row],[Call Settle]]*1000000*Table_0__28[[#This Row],[Open Interest Call]]</calculatedColumnFormula>
    </tableColumn>
    <tableColumn id="61" uniqueName="61" name="Столбец2" queryTableFieldId="22" dataDxfId="192">
      <calculatedColumnFormula>Table_0__28[[#This Row],[Put Settle]]*1000000*Table_0__28[[#This Row],[Open Interest Put]]</calculatedColumnFormula>
    </tableColumn>
  </tableColumns>
  <tableStyleInfo name="TableStyleQueryResult" showFirstColumn="0" showLastColumn="0" showRowStripes="1" showColumnStripes="0"/>
</table>
</file>

<file path=xl/tables/table29.xml><?xml version="1.0" encoding="utf-8"?>
<table xmlns="http://schemas.openxmlformats.org/spreadsheetml/2006/main" id="29" name="Table_0__29" displayName="Table_0__29" ref="A1:V59" tableType="queryTable" totalsRowShown="0" headerRowDxfId="171" dataDxfId="170">
  <autoFilter ref="A1:V59"/>
  <tableColumns count="22">
    <tableColumn id="40" uniqueName="40" name="Call Chg" queryTableFieldId="1" dataDxfId="191"/>
    <tableColumn id="41" uniqueName="41" name="Call Prior" queryTableFieldId="2" dataDxfId="190"/>
    <tableColumn id="42" uniqueName="42" name="Call Settle" queryTableFieldId="3" dataDxfId="189"/>
    <tableColumn id="43" uniqueName="43" name="Strike" queryTableFieldId="4" dataDxfId="188"/>
    <tableColumn id="44" uniqueName="44" name="Put Settle" queryTableFieldId="5" dataDxfId="187"/>
    <tableColumn id="45" uniqueName="45" name="Put Prior" queryTableFieldId="6" dataDxfId="186"/>
    <tableColumn id="46" uniqueName="46" name="Put Chg" queryTableFieldId="7" dataDxfId="185"/>
    <tableColumn id="47" uniqueName="47" name="Volatility Settle" queryTableFieldId="8" dataDxfId="184"/>
    <tableColumn id="48" uniqueName="48" name="Volatility Prior" queryTableFieldId="9" dataDxfId="183"/>
    <tableColumn id="49" uniqueName="49" name="Volatility Chg" queryTableFieldId="10" dataDxfId="182"/>
    <tableColumn id="50" uniqueName="50" name="Basis Point Volatility Settle" queryTableFieldId="11" dataDxfId="181"/>
    <tableColumn id="51" uniqueName="51" name="Basis Point Volatility Prior" queryTableFieldId="12" dataDxfId="180"/>
    <tableColumn id="52" uniqueName="52" name="Basis Point Volatility Chg" queryTableFieldId="13" dataDxfId="179"/>
    <tableColumn id="53" uniqueName="53" name="Black-Scholes Volatility Settle" queryTableFieldId="14" dataDxfId="178"/>
    <tableColumn id="54" uniqueName="54" name="Black-Scholes Volatility Prior" queryTableFieldId="15" dataDxfId="177"/>
    <tableColumn id="55" uniqueName="55" name="Black-Scholes Volatility Chg" queryTableFieldId="16" dataDxfId="176"/>
    <tableColumn id="56" uniqueName="56" name="Open Interest Call" queryTableFieldId="17" dataDxfId="175"/>
    <tableColumn id="57" uniqueName="57" name="Open Interest Call Chg" queryTableFieldId="18" dataDxfId="174"/>
    <tableColumn id="58" uniqueName="58" name="Open Interest Put" queryTableFieldId="19" dataDxfId="173"/>
    <tableColumn id="59" uniqueName="59" name="Open Interest Put Chg" queryTableFieldId="20" dataDxfId="172"/>
    <tableColumn id="60" uniqueName="60" name="Столбец1" queryTableFieldId="21" dataDxfId="169">
      <calculatedColumnFormula>Table_0__29[[#This Row],[Call Settle]]*1000000*Table_0__29[[#This Row],[Open Interest Call]]</calculatedColumnFormula>
    </tableColumn>
    <tableColumn id="61" uniqueName="61" name="Столбец2" queryTableFieldId="22" dataDxfId="168">
      <calculatedColumnFormula>Table_0__29[[#This Row],[Put Settle]]*1000000*Table_0__29[[#This Row],[Open Interest Put]]</calculatedColumnFormula>
    </tableColumn>
  </tableColumns>
  <tableStyleInfo name="TableStyleQueryResult" showFirstColumn="0" showLastColumn="0" showRowStripes="1" showColumnStripes="0"/>
</table>
</file>

<file path=xl/tables/table3.xml><?xml version="1.0" encoding="utf-8"?>
<table xmlns="http://schemas.openxmlformats.org/spreadsheetml/2006/main" id="3" name="Table_0__3" displayName="Table_0__3" ref="A1:V53" tableType="queryTable" totalsRowShown="0" headerRowDxfId="795" dataDxfId="794">
  <autoFilter ref="A1:V53"/>
  <tableColumns count="22">
    <tableColumn id="40" uniqueName="40" name="Call Chg" queryTableFieldId="1" dataDxfId="815"/>
    <tableColumn id="41" uniqueName="41" name="Call Prior" queryTableFieldId="2" dataDxfId="814"/>
    <tableColumn id="42" uniqueName="42" name="Call Settle" queryTableFieldId="3" dataDxfId="813"/>
    <tableColumn id="43" uniqueName="43" name="Strike" queryTableFieldId="4" dataDxfId="812"/>
    <tableColumn id="44" uniqueName="44" name="Put Settle" queryTableFieldId="5" dataDxfId="811"/>
    <tableColumn id="45" uniqueName="45" name="Put Prior" queryTableFieldId="6" dataDxfId="810"/>
    <tableColumn id="46" uniqueName="46" name="Put Chg" queryTableFieldId="7" dataDxfId="809"/>
    <tableColumn id="47" uniqueName="47" name="Volatility Settle" queryTableFieldId="8" dataDxfId="808"/>
    <tableColumn id="48" uniqueName="48" name="Volatility Prior" queryTableFieldId="9" dataDxfId="807"/>
    <tableColumn id="49" uniqueName="49" name="Volatility Chg" queryTableFieldId="10" dataDxfId="806"/>
    <tableColumn id="50" uniqueName="50" name="Basis Point Volatility Settle" queryTableFieldId="11" dataDxfId="805"/>
    <tableColumn id="51" uniqueName="51" name="Basis Point Volatility Prior" queryTableFieldId="12" dataDxfId="804"/>
    <tableColumn id="52" uniqueName="52" name="Basis Point Volatility Chg" queryTableFieldId="13" dataDxfId="803"/>
    <tableColumn id="53" uniqueName="53" name="Black-Scholes Volatility Settle" queryTableFieldId="14" dataDxfId="802"/>
    <tableColumn id="54" uniqueName="54" name="Black-Scholes Volatility Prior" queryTableFieldId="15" dataDxfId="801"/>
    <tableColumn id="55" uniqueName="55" name="Black-Scholes Volatility Chg" queryTableFieldId="16" dataDxfId="800"/>
    <tableColumn id="56" uniqueName="56" name="Open Interest Call" queryTableFieldId="17" dataDxfId="799"/>
    <tableColumn id="57" uniqueName="57" name="Open Interest Call Chg" queryTableFieldId="18" dataDxfId="798"/>
    <tableColumn id="58" uniqueName="58" name="Open Interest Put" queryTableFieldId="19" dataDxfId="797"/>
    <tableColumn id="59" uniqueName="59" name="Open Interest Put Chg" queryTableFieldId="20" dataDxfId="796"/>
    <tableColumn id="60" uniqueName="60" name="Столбец1" queryTableFieldId="21" dataDxfId="793">
      <calculatedColumnFormula>Table_0__3[[#This Row],[Call Settle]]*10000*Table_0__3[[#This Row],[Open Interest Call]]</calculatedColumnFormula>
    </tableColumn>
    <tableColumn id="61" uniqueName="61" name="Столбец2" queryTableFieldId="22" dataDxfId="792">
      <calculatedColumnFormula>Table_0__3[[#This Row],[Put Settle]]*10000*Table_0__3[[#This Row],[Open Interest Put]]</calculatedColumnFormula>
    </tableColumn>
  </tableColumns>
  <tableStyleInfo name="TableStyleQueryResult" showFirstColumn="0" showLastColumn="0" showRowStripes="1" showColumnStripes="0"/>
</table>
</file>

<file path=xl/tables/table30.xml><?xml version="1.0" encoding="utf-8"?>
<table xmlns="http://schemas.openxmlformats.org/spreadsheetml/2006/main" id="30" name="Table_0__30" displayName="Table_0__30" ref="A1:V72" tableType="queryTable" totalsRowShown="0" headerRowDxfId="147" dataDxfId="146">
  <autoFilter ref="A1:V72"/>
  <tableColumns count="22">
    <tableColumn id="40" uniqueName="40" name="Call Chg" queryTableFieldId="1" dataDxfId="167"/>
    <tableColumn id="41" uniqueName="41" name="Call Prior" queryTableFieldId="2" dataDxfId="166"/>
    <tableColumn id="42" uniqueName="42" name="Call Settle" queryTableFieldId="3" dataDxfId="165"/>
    <tableColumn id="43" uniqueName="43" name="Strike" queryTableFieldId="4" dataDxfId="164"/>
    <tableColumn id="44" uniqueName="44" name="Put Settle" queryTableFieldId="5" dataDxfId="163"/>
    <tableColumn id="45" uniqueName="45" name="Put Prior" queryTableFieldId="6" dataDxfId="162"/>
    <tableColumn id="46" uniqueName="46" name="Put Chg" queryTableFieldId="7" dataDxfId="161"/>
    <tableColumn id="47" uniqueName="47" name="Volatility Settle" queryTableFieldId="8" dataDxfId="160"/>
    <tableColumn id="48" uniqueName="48" name="Volatility Prior" queryTableFieldId="9" dataDxfId="159"/>
    <tableColumn id="49" uniqueName="49" name="Volatility Chg" queryTableFieldId="10" dataDxfId="158"/>
    <tableColumn id="50" uniqueName="50" name="Basis Point Volatility Settle" queryTableFieldId="11" dataDxfId="157"/>
    <tableColumn id="51" uniqueName="51" name="Basis Point Volatility Prior" queryTableFieldId="12" dataDxfId="156"/>
    <tableColumn id="52" uniqueName="52" name="Basis Point Volatility Chg" queryTableFieldId="13" dataDxfId="155"/>
    <tableColumn id="53" uniqueName="53" name="Black-Scholes Volatility Settle" queryTableFieldId="14" dataDxfId="154"/>
    <tableColumn id="54" uniqueName="54" name="Black-Scholes Volatility Prior" queryTableFieldId="15" dataDxfId="153"/>
    <tableColumn id="55" uniqueName="55" name="Black-Scholes Volatility Chg" queryTableFieldId="16" dataDxfId="152"/>
    <tableColumn id="56" uniqueName="56" name="Open Interest Call" queryTableFieldId="17" dataDxfId="151"/>
    <tableColumn id="57" uniqueName="57" name="Open Interest Call Chg" queryTableFieldId="18" dataDxfId="150"/>
    <tableColumn id="58" uniqueName="58" name="Open Interest Put" queryTableFieldId="19" dataDxfId="149"/>
    <tableColumn id="59" uniqueName="59" name="Open Interest Put Chg" queryTableFieldId="20" dataDxfId="148"/>
    <tableColumn id="60" uniqueName="60" name="Столбец1" queryTableFieldId="21" dataDxfId="145">
      <calculatedColumnFormula>Table_0__30[[#This Row],[Call Settle]]*1000000*Table_0__30[[#This Row],[Open Interest Call]]</calculatedColumnFormula>
    </tableColumn>
    <tableColumn id="61" uniqueName="61" name="Столбец2" queryTableFieldId="22" dataDxfId="144">
      <calculatedColumnFormula>Table_0__30[[#This Row],[Put Settle]]*1000000*Table_0__30[[#This Row],[Open Interest Put]]</calculatedColumnFormula>
    </tableColumn>
  </tableColumns>
  <tableStyleInfo name="TableStyleQueryResult" showFirstColumn="0" showLastColumn="0" showRowStripes="1" showColumnStripes="0"/>
</table>
</file>

<file path=xl/tables/table31.xml><?xml version="1.0" encoding="utf-8"?>
<table xmlns="http://schemas.openxmlformats.org/spreadsheetml/2006/main" id="31" name="Table_0__31" displayName="Table_0__31" ref="A1:V52" tableType="queryTable" totalsRowShown="0" headerRowDxfId="123" dataDxfId="122">
  <autoFilter ref="A1:V52"/>
  <tableColumns count="22">
    <tableColumn id="40" uniqueName="40" name="Call Chg" queryTableFieldId="1" dataDxfId="143"/>
    <tableColumn id="41" uniqueName="41" name="Call Prior" queryTableFieldId="2" dataDxfId="142"/>
    <tableColumn id="42" uniqueName="42" name="Call Settle" queryTableFieldId="3" dataDxfId="141"/>
    <tableColumn id="43" uniqueName="43" name="Strike" queryTableFieldId="4" dataDxfId="140"/>
    <tableColumn id="44" uniqueName="44" name="Put Settle" queryTableFieldId="5" dataDxfId="139"/>
    <tableColumn id="45" uniqueName="45" name="Put Prior" queryTableFieldId="6" dataDxfId="138"/>
    <tableColumn id="46" uniqueName="46" name="Put Chg" queryTableFieldId="7" dataDxfId="137"/>
    <tableColumn id="47" uniqueName="47" name="Volatility Settle" queryTableFieldId="8" dataDxfId="136"/>
    <tableColumn id="48" uniqueName="48" name="Volatility Prior" queryTableFieldId="9" dataDxfId="135"/>
    <tableColumn id="49" uniqueName="49" name="Volatility Chg" queryTableFieldId="10" dataDxfId="134"/>
    <tableColumn id="50" uniqueName="50" name="Basis Point Volatility Settle" queryTableFieldId="11" dataDxfId="133"/>
    <tableColumn id="51" uniqueName="51" name="Basis Point Volatility Prior" queryTableFieldId="12" dataDxfId="132"/>
    <tableColumn id="52" uniqueName="52" name="Basis Point Volatility Chg" queryTableFieldId="13" dataDxfId="131"/>
    <tableColumn id="53" uniqueName="53" name="Black-Scholes Volatility Settle" queryTableFieldId="14" dataDxfId="130"/>
    <tableColumn id="54" uniqueName="54" name="Black-Scholes Volatility Prior" queryTableFieldId="15" dataDxfId="129"/>
    <tableColumn id="55" uniqueName="55" name="Black-Scholes Volatility Chg" queryTableFieldId="16" dataDxfId="128"/>
    <tableColumn id="56" uniqueName="56" name="Open Interest Call" queryTableFieldId="17" dataDxfId="127"/>
    <tableColumn id="57" uniqueName="57" name="Open Interest Call Chg" queryTableFieldId="18" dataDxfId="126"/>
    <tableColumn id="58" uniqueName="58" name="Open Interest Put" queryTableFieldId="19" dataDxfId="125"/>
    <tableColumn id="59" uniqueName="59" name="Open Interest Put Chg" queryTableFieldId="20" dataDxfId="124"/>
    <tableColumn id="60" uniqueName="60" name="Столбец1" queryTableFieldId="21" dataDxfId="121">
      <calculatedColumnFormula>Table_0__31[[#This Row],[Call Settle]]*100000*Table_0__31[[#This Row],[Open Interest Call]]</calculatedColumnFormula>
    </tableColumn>
    <tableColumn id="61" uniqueName="61" name="Столбец2" queryTableFieldId="22" dataDxfId="120">
      <calculatedColumnFormula>Table_0__31[[#This Row],[Put Settle]]*100000*Table_0__31[[#This Row],[Open Interest Put]]</calculatedColumnFormula>
    </tableColumn>
  </tableColumns>
  <tableStyleInfo name="TableStyleQueryResult" showFirstColumn="0" showLastColumn="0" showRowStripes="1" showColumnStripes="0"/>
</table>
</file>

<file path=xl/tables/table32.xml><?xml version="1.0" encoding="utf-8"?>
<table xmlns="http://schemas.openxmlformats.org/spreadsheetml/2006/main" id="32" name="Table_0__32" displayName="Table_0__32" ref="A1:V49" tableType="queryTable" totalsRowShown="0" headerRowDxfId="99" dataDxfId="98">
  <autoFilter ref="A1:V49"/>
  <tableColumns count="22">
    <tableColumn id="40" uniqueName="40" name="Call Chg" queryTableFieldId="1" dataDxfId="119"/>
    <tableColumn id="41" uniqueName="41" name="Call Prior" queryTableFieldId="2" dataDxfId="118"/>
    <tableColumn id="42" uniqueName="42" name="Call Settle" queryTableFieldId="3" dataDxfId="117"/>
    <tableColumn id="43" uniqueName="43" name="Strike" queryTableFieldId="4" dataDxfId="116"/>
    <tableColumn id="44" uniqueName="44" name="Put Settle" queryTableFieldId="5" dataDxfId="115"/>
    <tableColumn id="45" uniqueName="45" name="Put Prior" queryTableFieldId="6" dataDxfId="114"/>
    <tableColumn id="46" uniqueName="46" name="Put Chg" queryTableFieldId="7" dataDxfId="113"/>
    <tableColumn id="47" uniqueName="47" name="Volatility Settle" queryTableFieldId="8" dataDxfId="112"/>
    <tableColumn id="48" uniqueName="48" name="Volatility Prior" queryTableFieldId="9" dataDxfId="111"/>
    <tableColumn id="49" uniqueName="49" name="Volatility Chg" queryTableFieldId="10" dataDxfId="110"/>
    <tableColumn id="50" uniqueName="50" name="Basis Point Volatility Settle" queryTableFieldId="11" dataDxfId="109"/>
    <tableColumn id="51" uniqueName="51" name="Basis Point Volatility Prior" queryTableFieldId="12" dataDxfId="108"/>
    <tableColumn id="52" uniqueName="52" name="Basis Point Volatility Chg" queryTableFieldId="13" dataDxfId="107"/>
    <tableColumn id="53" uniqueName="53" name="Black-Scholes Volatility Settle" queryTableFieldId="14" dataDxfId="106"/>
    <tableColumn id="54" uniqueName="54" name="Black-Scholes Volatility Prior" queryTableFieldId="15" dataDxfId="105"/>
    <tableColumn id="55" uniqueName="55" name="Black-Scholes Volatility Chg" queryTableFieldId="16" dataDxfId="104"/>
    <tableColumn id="56" uniqueName="56" name="Open Interest Call" queryTableFieldId="17" dataDxfId="103"/>
    <tableColumn id="57" uniqueName="57" name="Open Interest Call Chg" queryTableFieldId="18" dataDxfId="102"/>
    <tableColumn id="58" uniqueName="58" name="Open Interest Put" queryTableFieldId="19" dataDxfId="101"/>
    <tableColumn id="59" uniqueName="59" name="Open Interest Put Chg" queryTableFieldId="20" dataDxfId="100"/>
    <tableColumn id="60" uniqueName="60" name="Столбец1" queryTableFieldId="21" dataDxfId="97">
      <calculatedColumnFormula>Table_0__32[[#This Row],[Call Settle]]*100000*Table_0__32[[#This Row],[Open Interest Call]]</calculatedColumnFormula>
    </tableColumn>
    <tableColumn id="61" uniqueName="61" name="Столбец2" queryTableFieldId="22" dataDxfId="96">
      <calculatedColumnFormula>Table_0__32[[#This Row],[Put Settle]]*100000*Table_0__32[[#This Row],[Open Interest Put]]</calculatedColumnFormula>
    </tableColumn>
  </tableColumns>
  <tableStyleInfo name="TableStyleQueryResult" showFirstColumn="0" showLastColumn="0" showRowStripes="1" showColumnStripes="0"/>
</table>
</file>

<file path=xl/tables/table33.xml><?xml version="1.0" encoding="utf-8"?>
<table xmlns="http://schemas.openxmlformats.org/spreadsheetml/2006/main" id="33" name="Table_0__33" displayName="Table_0__33" ref="A1:V53" tableType="queryTable" totalsRowShown="0" headerRowDxfId="75" dataDxfId="74">
  <autoFilter ref="A1:V53"/>
  <tableColumns count="22">
    <tableColumn id="40" uniqueName="40" name="Call Chg" queryTableFieldId="1" dataDxfId="95"/>
    <tableColumn id="41" uniqueName="41" name="Call Prior" queryTableFieldId="2" dataDxfId="94"/>
    <tableColumn id="42" uniqueName="42" name="Call Settle" queryTableFieldId="3" dataDxfId="93"/>
    <tableColumn id="43" uniqueName="43" name="Strike" queryTableFieldId="4" dataDxfId="92"/>
    <tableColumn id="44" uniqueName="44" name="Put Settle" queryTableFieldId="5" dataDxfId="91"/>
    <tableColumn id="45" uniqueName="45" name="Put Prior" queryTableFieldId="6" dataDxfId="90"/>
    <tableColumn id="46" uniqueName="46" name="Put Chg" queryTableFieldId="7" dataDxfId="89"/>
    <tableColumn id="47" uniqueName="47" name="Volatility Settle" queryTableFieldId="8" dataDxfId="88"/>
    <tableColumn id="48" uniqueName="48" name="Volatility Prior" queryTableFieldId="9" dataDxfId="87"/>
    <tableColumn id="49" uniqueName="49" name="Volatility Chg" queryTableFieldId="10" dataDxfId="86"/>
    <tableColumn id="50" uniqueName="50" name="Basis Point Volatility Settle" queryTableFieldId="11" dataDxfId="85"/>
    <tableColumn id="51" uniqueName="51" name="Basis Point Volatility Prior" queryTableFieldId="12" dataDxfId="84"/>
    <tableColumn id="52" uniqueName="52" name="Basis Point Volatility Chg" queryTableFieldId="13" dataDxfId="83"/>
    <tableColumn id="53" uniqueName="53" name="Black-Scholes Volatility Settle" queryTableFieldId="14" dataDxfId="82"/>
    <tableColumn id="54" uniqueName="54" name="Black-Scholes Volatility Prior" queryTableFieldId="15" dataDxfId="81"/>
    <tableColumn id="55" uniqueName="55" name="Black-Scholes Volatility Chg" queryTableFieldId="16" dataDxfId="80"/>
    <tableColumn id="56" uniqueName="56" name="Open Interest Call" queryTableFieldId="17" dataDxfId="79"/>
    <tableColumn id="57" uniqueName="57" name="Open Interest Call Chg" queryTableFieldId="18" dataDxfId="78"/>
    <tableColumn id="58" uniqueName="58" name="Open Interest Put" queryTableFieldId="19" dataDxfId="77"/>
    <tableColumn id="59" uniqueName="59" name="Open Interest Put Chg" queryTableFieldId="20" dataDxfId="76"/>
    <tableColumn id="60" uniqueName="60" name="Столбец1" queryTableFieldId="21" dataDxfId="73">
      <calculatedColumnFormula>Table_0__33[[#This Row],[Call Settle]]*100000*Table_0__33[[#This Row],[Open Interest Call]]</calculatedColumnFormula>
    </tableColumn>
    <tableColumn id="61" uniqueName="61" name="Столбец2" queryTableFieldId="22" dataDxfId="72">
      <calculatedColumnFormula>Table_0__33[[#This Row],[Put Settle]]*100000*Table_0__33[[#This Row],[Open Interest Put]]</calculatedColumnFormula>
    </tableColumn>
  </tableColumns>
  <tableStyleInfo name="TableStyleQueryResult" showFirstColumn="0" showLastColumn="0" showRowStripes="1" showColumnStripes="0"/>
</table>
</file>

<file path=xl/tables/table34.xml><?xml version="1.0" encoding="utf-8"?>
<table xmlns="http://schemas.openxmlformats.org/spreadsheetml/2006/main" id="34" name="Table_0__34" displayName="Table_0__34" ref="A1:V49" tableType="queryTable" totalsRowShown="0" headerRowDxfId="51" dataDxfId="50">
  <autoFilter ref="A1:V49"/>
  <tableColumns count="22">
    <tableColumn id="40" uniqueName="40" name="Call Chg" queryTableFieldId="1" dataDxfId="71"/>
    <tableColumn id="41" uniqueName="41" name="Call Prior" queryTableFieldId="2" dataDxfId="70"/>
    <tableColumn id="42" uniqueName="42" name="Call Settle" queryTableFieldId="3" dataDxfId="69"/>
    <tableColumn id="43" uniqueName="43" name="Strike" queryTableFieldId="4" dataDxfId="68"/>
    <tableColumn id="44" uniqueName="44" name="Put Settle" queryTableFieldId="5" dataDxfId="67"/>
    <tableColumn id="45" uniqueName="45" name="Put Prior" queryTableFieldId="6" dataDxfId="66"/>
    <tableColumn id="46" uniqueName="46" name="Put Chg" queryTableFieldId="7" dataDxfId="65"/>
    <tableColumn id="47" uniqueName="47" name="Volatility Settle" queryTableFieldId="8" dataDxfId="64"/>
    <tableColumn id="48" uniqueName="48" name="Volatility Prior" queryTableFieldId="9" dataDxfId="63"/>
    <tableColumn id="49" uniqueName="49" name="Volatility Chg" queryTableFieldId="10" dataDxfId="62"/>
    <tableColumn id="50" uniqueName="50" name="Basis Point Volatility Settle" queryTableFieldId="11" dataDxfId="61"/>
    <tableColumn id="51" uniqueName="51" name="Basis Point Volatility Prior" queryTableFieldId="12" dataDxfId="60"/>
    <tableColumn id="52" uniqueName="52" name="Basis Point Volatility Chg" queryTableFieldId="13" dataDxfId="59"/>
    <tableColumn id="53" uniqueName="53" name="Black-Scholes Volatility Settle" queryTableFieldId="14" dataDxfId="58"/>
    <tableColumn id="54" uniqueName="54" name="Black-Scholes Volatility Prior" queryTableFieldId="15" dataDxfId="57"/>
    <tableColumn id="55" uniqueName="55" name="Black-Scholes Volatility Chg" queryTableFieldId="16" dataDxfId="56"/>
    <tableColumn id="56" uniqueName="56" name="Open Interest Call" queryTableFieldId="17" dataDxfId="55"/>
    <tableColumn id="57" uniqueName="57" name="Open Interest Call Chg" queryTableFieldId="18" dataDxfId="54"/>
    <tableColumn id="58" uniqueName="58" name="Open Interest Put" queryTableFieldId="19" dataDxfId="53"/>
    <tableColumn id="59" uniqueName="59" name="Open Interest Put Chg" queryTableFieldId="20" dataDxfId="52"/>
    <tableColumn id="60" uniqueName="60" name="Столбец1" queryTableFieldId="21" dataDxfId="49">
      <calculatedColumnFormula>Table_0__34[[#This Row],[Call Settle]]*100000*Table_0__34[[#This Row],[Open Interest Call]]</calculatedColumnFormula>
    </tableColumn>
    <tableColumn id="61" uniqueName="61" name="Столбец2" queryTableFieldId="22" dataDxfId="48">
      <calculatedColumnFormula>Table_0__34[[#This Row],[Put Settle]]*100000*Table_0__34[[#This Row],[Open Interest Put]]</calculatedColumnFormula>
    </tableColumn>
  </tableColumns>
  <tableStyleInfo name="TableStyleQueryResult" showFirstColumn="0" showLastColumn="0" showRowStripes="1" showColumnStripes="0"/>
</table>
</file>

<file path=xl/tables/table35.xml><?xml version="1.0" encoding="utf-8"?>
<table xmlns="http://schemas.openxmlformats.org/spreadsheetml/2006/main" id="35" name="Table_0__35" displayName="Table_0__35" ref="A1:V49" tableType="queryTable" totalsRowShown="0" headerRowDxfId="27" dataDxfId="26">
  <autoFilter ref="A1:V49"/>
  <tableColumns count="22">
    <tableColumn id="40" uniqueName="40" name="Call Chg" queryTableFieldId="1" dataDxfId="47"/>
    <tableColumn id="41" uniqueName="41" name="Call Prior" queryTableFieldId="2" dataDxfId="46"/>
    <tableColumn id="42" uniqueName="42" name="Call Settle" queryTableFieldId="3" dataDxfId="45"/>
    <tableColumn id="43" uniqueName="43" name="Strike" queryTableFieldId="4" dataDxfId="44"/>
    <tableColumn id="44" uniqueName="44" name="Put Settle" queryTableFieldId="5" dataDxfId="43"/>
    <tableColumn id="45" uniqueName="45" name="Put Prior" queryTableFieldId="6" dataDxfId="42"/>
    <tableColumn id="46" uniqueName="46" name="Put Chg" queryTableFieldId="7" dataDxfId="41"/>
    <tableColumn id="47" uniqueName="47" name="Volatility Settle" queryTableFieldId="8" dataDxfId="40"/>
    <tableColumn id="48" uniqueName="48" name="Volatility Prior" queryTableFieldId="9" dataDxfId="39"/>
    <tableColumn id="49" uniqueName="49" name="Volatility Chg" queryTableFieldId="10" dataDxfId="38"/>
    <tableColumn id="50" uniqueName="50" name="Basis Point Volatility Settle" queryTableFieldId="11" dataDxfId="37"/>
    <tableColumn id="51" uniqueName="51" name="Basis Point Volatility Prior" queryTableFieldId="12" dataDxfId="36"/>
    <tableColumn id="52" uniqueName="52" name="Basis Point Volatility Chg" queryTableFieldId="13" dataDxfId="35"/>
    <tableColumn id="53" uniqueName="53" name="Black-Scholes Volatility Settle" queryTableFieldId="14" dataDxfId="34"/>
    <tableColumn id="54" uniqueName="54" name="Black-Scholes Volatility Prior" queryTableFieldId="15" dataDxfId="33"/>
    <tableColumn id="55" uniqueName="55" name="Black-Scholes Volatility Chg" queryTableFieldId="16" dataDxfId="32"/>
    <tableColumn id="56" uniqueName="56" name="Open Interest Call" queryTableFieldId="17" dataDxfId="31"/>
    <tableColumn id="57" uniqueName="57" name="Open Interest Call Chg" queryTableFieldId="18" dataDxfId="30"/>
    <tableColumn id="58" uniqueName="58" name="Open Interest Put" queryTableFieldId="19" dataDxfId="29"/>
    <tableColumn id="59" uniqueName="59" name="Open Interest Put Chg" queryTableFieldId="20" dataDxfId="28"/>
    <tableColumn id="60" uniqueName="60" name="Столбец1" queryTableFieldId="21" dataDxfId="25">
      <calculatedColumnFormula>Table_0__35[[#This Row],[Call Settle]]*100000*Table_0__35[[#This Row],[Open Interest Call]]</calculatedColumnFormula>
    </tableColumn>
    <tableColumn id="61" uniqueName="61" name="Столбец2" queryTableFieldId="22" dataDxfId="24">
      <calculatedColumnFormula>Table_0__35[[#This Row],[Put Settle]]*100000*Table_0__35[[#This Row],[Open Interest Put]]</calculatedColumnFormula>
    </tableColumn>
  </tableColumns>
  <tableStyleInfo name="TableStyleQueryResult" showFirstColumn="0" showLastColumn="0" showRowStripes="1" showColumnStripes="0"/>
</table>
</file>

<file path=xl/tables/table36.xml><?xml version="1.0" encoding="utf-8"?>
<table xmlns="http://schemas.openxmlformats.org/spreadsheetml/2006/main" id="36" name="Table_0__36" displayName="Table_0__36" ref="A1:V53" tableType="queryTable" totalsRowShown="0" headerRowDxfId="3" dataDxfId="2">
  <autoFilter ref="A1:V53"/>
  <tableColumns count="22">
    <tableColumn id="40" uniqueName="40" name="Call Chg" queryTableFieldId="1" dataDxfId="23"/>
    <tableColumn id="41" uniqueName="41" name="Call Prior" queryTableFieldId="2" dataDxfId="22"/>
    <tableColumn id="42" uniqueName="42" name="Call Settle" queryTableFieldId="3" dataDxfId="21"/>
    <tableColumn id="43" uniqueName="43" name="Strike" queryTableFieldId="4" dataDxfId="20"/>
    <tableColumn id="44" uniqueName="44" name="Put Settle" queryTableFieldId="5" dataDxfId="19"/>
    <tableColumn id="45" uniqueName="45" name="Put Prior" queryTableFieldId="6" dataDxfId="18"/>
    <tableColumn id="46" uniqueName="46" name="Put Chg" queryTableFieldId="7" dataDxfId="17"/>
    <tableColumn id="47" uniqueName="47" name="Volatility Settle" queryTableFieldId="8" dataDxfId="16"/>
    <tableColumn id="48" uniqueName="48" name="Volatility Prior" queryTableFieldId="9" dataDxfId="15"/>
    <tableColumn id="49" uniqueName="49" name="Volatility Chg" queryTableFieldId="10" dataDxfId="14"/>
    <tableColumn id="50" uniqueName="50" name="Basis Point Volatility Settle" queryTableFieldId="11" dataDxfId="13"/>
    <tableColumn id="51" uniqueName="51" name="Basis Point Volatility Prior" queryTableFieldId="12" dataDxfId="12"/>
    <tableColumn id="52" uniqueName="52" name="Basis Point Volatility Chg" queryTableFieldId="13" dataDxfId="11"/>
    <tableColumn id="53" uniqueName="53" name="Black-Scholes Volatility Settle" queryTableFieldId="14" dataDxfId="10"/>
    <tableColumn id="54" uniqueName="54" name="Black-Scholes Volatility Prior" queryTableFieldId="15" dataDxfId="9"/>
    <tableColumn id="55" uniqueName="55" name="Black-Scholes Volatility Chg" queryTableFieldId="16" dataDxfId="8"/>
    <tableColumn id="56" uniqueName="56" name="Open Interest Call" queryTableFieldId="17" dataDxfId="7"/>
    <tableColumn id="57" uniqueName="57" name="Open Interest Call Chg" queryTableFieldId="18" dataDxfId="6"/>
    <tableColumn id="58" uniqueName="58" name="Open Interest Put" queryTableFieldId="19" dataDxfId="5"/>
    <tableColumn id="59" uniqueName="59" name="Open Interest Put Chg" queryTableFieldId="20" dataDxfId="4"/>
    <tableColumn id="60" uniqueName="60" name="Столбец1" queryTableFieldId="21" dataDxfId="1">
      <calculatedColumnFormula>Table_0__36[[#This Row],[Call Settle]]*100000*Table_0__36[[#This Row],[Open Interest Call]]</calculatedColumnFormula>
    </tableColumn>
    <tableColumn id="61" uniqueName="61" name="Столбец2" queryTableFieldId="22" dataDxfId="0">
      <calculatedColumnFormula>Table_0__36[[#This Row],[Put Settle]]*100000*Table_0__36[[#This Row],[Open Interest Put]]</calculatedColumnFormula>
    </tableColumn>
  </tableColumns>
  <tableStyleInfo name="TableStyleQueryResult" showFirstColumn="0" showLastColumn="0" showRowStripes="1" showColumnStripes="0"/>
</table>
</file>

<file path=xl/tables/table4.xml><?xml version="1.0" encoding="utf-8"?>
<table xmlns="http://schemas.openxmlformats.org/spreadsheetml/2006/main" id="4" name="Table_0__4" displayName="Table_0__4" ref="A1:V52" tableType="queryTable" totalsRowShown="0" headerRowDxfId="771" dataDxfId="770">
  <autoFilter ref="A1:V52"/>
  <tableColumns count="22">
    <tableColumn id="40" uniqueName="40" name="Call Chg" queryTableFieldId="1" dataDxfId="791"/>
    <tableColumn id="41" uniqueName="41" name="Call Prior" queryTableFieldId="2" dataDxfId="790"/>
    <tableColumn id="42" uniqueName="42" name="Call Settle" queryTableFieldId="3" dataDxfId="789"/>
    <tableColumn id="43" uniqueName="43" name="Strike" queryTableFieldId="4" dataDxfId="788"/>
    <tableColumn id="44" uniqueName="44" name="Put Settle" queryTableFieldId="5" dataDxfId="787"/>
    <tableColumn id="45" uniqueName="45" name="Put Prior" queryTableFieldId="6" dataDxfId="786"/>
    <tableColumn id="46" uniqueName="46" name="Put Chg" queryTableFieldId="7" dataDxfId="785"/>
    <tableColumn id="47" uniqueName="47" name="Volatility Settle" queryTableFieldId="8" dataDxfId="784"/>
    <tableColumn id="48" uniqueName="48" name="Volatility Prior" queryTableFieldId="9" dataDxfId="783"/>
    <tableColumn id="49" uniqueName="49" name="Volatility Chg" queryTableFieldId="10" dataDxfId="782"/>
    <tableColumn id="50" uniqueName="50" name="Basis Point Volatility Settle" queryTableFieldId="11" dataDxfId="781"/>
    <tableColumn id="51" uniqueName="51" name="Basis Point Volatility Prior" queryTableFieldId="12" dataDxfId="780"/>
    <tableColumn id="52" uniqueName="52" name="Basis Point Volatility Chg" queryTableFieldId="13" dataDxfId="779"/>
    <tableColumn id="53" uniqueName="53" name="Black-Scholes Volatility Settle" queryTableFieldId="14" dataDxfId="778"/>
    <tableColumn id="54" uniqueName="54" name="Black-Scholes Volatility Prior" queryTableFieldId="15" dataDxfId="777"/>
    <tableColumn id="55" uniqueName="55" name="Black-Scholes Volatility Chg" queryTableFieldId="16" dataDxfId="776"/>
    <tableColumn id="56" uniqueName="56" name="Open Interest Call" queryTableFieldId="17" dataDxfId="775"/>
    <tableColumn id="57" uniqueName="57" name="Open Interest Call Chg" queryTableFieldId="18" dataDxfId="774"/>
    <tableColumn id="58" uniqueName="58" name="Open Interest Put" queryTableFieldId="19" dataDxfId="773"/>
    <tableColumn id="59" uniqueName="59" name="Open Interest Put Chg" queryTableFieldId="20" dataDxfId="772"/>
    <tableColumn id="60" uniqueName="60" name="Столбец1" queryTableFieldId="21" dataDxfId="769">
      <calculatedColumnFormula>Table_0__4[[#This Row],[Call Settle]]*10000*Table_0__4[[#This Row],[Open Interest Call]]</calculatedColumnFormula>
    </tableColumn>
    <tableColumn id="61" uniqueName="61" name="Столбец2" queryTableFieldId="22" dataDxfId="768">
      <calculatedColumnFormula>Table_0__4[[#This Row],[Put Settle]]*10000*Table_0__4[[#This Row],[Open Interest Put]]</calculatedColumnFormula>
    </tableColumn>
  </tableColumns>
  <tableStyleInfo name="TableStyleQueryResult" showFirstColumn="0" showLastColumn="0" showRowStripes="1" showColumnStripes="0"/>
</table>
</file>

<file path=xl/tables/table5.xml><?xml version="1.0" encoding="utf-8"?>
<table xmlns="http://schemas.openxmlformats.org/spreadsheetml/2006/main" id="5" name="Table_0__5" displayName="Table_0__5" ref="A1:V52" tableType="queryTable" totalsRowShown="0" headerRowDxfId="747" dataDxfId="746">
  <autoFilter ref="A1:V52"/>
  <tableColumns count="22">
    <tableColumn id="40" uniqueName="40" name="Call Chg" queryTableFieldId="1" dataDxfId="767"/>
    <tableColumn id="41" uniqueName="41" name="Call Prior" queryTableFieldId="2" dataDxfId="766"/>
    <tableColumn id="42" uniqueName="42" name="Call Settle" queryTableFieldId="3" dataDxfId="765"/>
    <tableColumn id="43" uniqueName="43" name="Strike" queryTableFieldId="4" dataDxfId="764"/>
    <tableColumn id="44" uniqueName="44" name="Put Settle" queryTableFieldId="5" dataDxfId="763"/>
    <tableColumn id="45" uniqueName="45" name="Put Prior" queryTableFieldId="6" dataDxfId="762"/>
    <tableColumn id="46" uniqueName="46" name="Put Chg" queryTableFieldId="7" dataDxfId="761"/>
    <tableColumn id="47" uniqueName="47" name="Volatility Settle" queryTableFieldId="8" dataDxfId="760"/>
    <tableColumn id="48" uniqueName="48" name="Volatility Prior" queryTableFieldId="9" dataDxfId="759"/>
    <tableColumn id="49" uniqueName="49" name="Volatility Chg" queryTableFieldId="10" dataDxfId="758"/>
    <tableColumn id="50" uniqueName="50" name="Basis Point Volatility Settle" queryTableFieldId="11" dataDxfId="757"/>
    <tableColumn id="51" uniqueName="51" name="Basis Point Volatility Prior" queryTableFieldId="12" dataDxfId="756"/>
    <tableColumn id="52" uniqueName="52" name="Basis Point Volatility Chg" queryTableFieldId="13" dataDxfId="755"/>
    <tableColumn id="53" uniqueName="53" name="Black-Scholes Volatility Settle" queryTableFieldId="14" dataDxfId="754"/>
    <tableColumn id="54" uniqueName="54" name="Black-Scholes Volatility Prior" queryTableFieldId="15" dataDxfId="753"/>
    <tableColumn id="55" uniqueName="55" name="Black-Scholes Volatility Chg" queryTableFieldId="16" dataDxfId="752"/>
    <tableColumn id="56" uniqueName="56" name="Open Interest Call" queryTableFieldId="17" dataDxfId="751"/>
    <tableColumn id="57" uniqueName="57" name="Open Interest Call Chg" queryTableFieldId="18" dataDxfId="750"/>
    <tableColumn id="58" uniqueName="58" name="Open Interest Put" queryTableFieldId="19" dataDxfId="749"/>
    <tableColumn id="59" uniqueName="59" name="Open Interest Put Chg" queryTableFieldId="20" dataDxfId="748"/>
    <tableColumn id="60" uniqueName="60" name="Столбец1" queryTableFieldId="21" dataDxfId="745">
      <calculatedColumnFormula>Table_0__5[[#This Row],[Call Settle]]*10000*Table_0__5[[#This Row],[Open Interest Call]]</calculatedColumnFormula>
    </tableColumn>
    <tableColumn id="61" uniqueName="61" name="Столбец2" queryTableFieldId="22" dataDxfId="744">
      <calculatedColumnFormula>Table_0__5[[#This Row],[Put Settle]]*10000*Table_0__5[[#This Row],[Open Interest Put]]</calculatedColumnFormula>
    </tableColumn>
  </tableColumns>
  <tableStyleInfo name="TableStyleQueryResult" showFirstColumn="0" showLastColumn="0" showRowStripes="1" showColumnStripes="0"/>
</table>
</file>

<file path=xl/tables/table6.xml><?xml version="1.0" encoding="utf-8"?>
<table xmlns="http://schemas.openxmlformats.org/spreadsheetml/2006/main" id="6" name="Table_0__6" displayName="Table_0__6" ref="A1:V53" tableType="queryTable" totalsRowShown="0" headerRowDxfId="723" dataDxfId="722">
  <autoFilter ref="A1:V53"/>
  <tableColumns count="22">
    <tableColumn id="40" uniqueName="40" name="Call Chg" queryTableFieldId="1" dataDxfId="743"/>
    <tableColumn id="41" uniqueName="41" name="Call Prior" queryTableFieldId="2" dataDxfId="742"/>
    <tableColumn id="42" uniqueName="42" name="Call Settle" queryTableFieldId="3" dataDxfId="741"/>
    <tableColumn id="43" uniqueName="43" name="Strike" queryTableFieldId="4" dataDxfId="740"/>
    <tableColumn id="44" uniqueName="44" name="Put Settle" queryTableFieldId="5" dataDxfId="739"/>
    <tableColumn id="45" uniqueName="45" name="Put Prior" queryTableFieldId="6" dataDxfId="738"/>
    <tableColumn id="46" uniqueName="46" name="Put Chg" queryTableFieldId="7" dataDxfId="737"/>
    <tableColumn id="47" uniqueName="47" name="Volatility Settle" queryTableFieldId="8" dataDxfId="736"/>
    <tableColumn id="48" uniqueName="48" name="Volatility Prior" queryTableFieldId="9" dataDxfId="735"/>
    <tableColumn id="49" uniqueName="49" name="Volatility Chg" queryTableFieldId="10" dataDxfId="734"/>
    <tableColumn id="50" uniqueName="50" name="Basis Point Volatility Settle" queryTableFieldId="11" dataDxfId="733"/>
    <tableColumn id="51" uniqueName="51" name="Basis Point Volatility Prior" queryTableFieldId="12" dataDxfId="732"/>
    <tableColumn id="52" uniqueName="52" name="Basis Point Volatility Chg" queryTableFieldId="13" dataDxfId="731"/>
    <tableColumn id="53" uniqueName="53" name="Black-Scholes Volatility Settle" queryTableFieldId="14" dataDxfId="730"/>
    <tableColumn id="54" uniqueName="54" name="Black-Scholes Volatility Prior" queryTableFieldId="15" dataDxfId="729"/>
    <tableColumn id="55" uniqueName="55" name="Black-Scholes Volatility Chg" queryTableFieldId="16" dataDxfId="728"/>
    <tableColumn id="56" uniqueName="56" name="Open Interest Call" queryTableFieldId="17" dataDxfId="727"/>
    <tableColumn id="57" uniqueName="57" name="Open Interest Call Chg" queryTableFieldId="18" dataDxfId="726"/>
    <tableColumn id="58" uniqueName="58" name="Open Interest Put" queryTableFieldId="19" dataDxfId="725"/>
    <tableColumn id="59" uniqueName="59" name="Open Interest Put Chg" queryTableFieldId="20" dataDxfId="724"/>
    <tableColumn id="60" uniqueName="60" name="Столбец1" queryTableFieldId="21" dataDxfId="721">
      <calculatedColumnFormula>Table_0__6[[#This Row],[Call Settle]]*10000*Table_0__6[[#This Row],[Open Interest Call]]</calculatedColumnFormula>
    </tableColumn>
    <tableColumn id="61" uniqueName="61" name="Столбец2" queryTableFieldId="22" dataDxfId="720">
      <calculatedColumnFormula>Table_0__6[[#This Row],[Put Settle]]*10000*Table_0__6[[#This Row],[Open Interest Put]]</calculatedColumnFormula>
    </tableColumn>
  </tableColumns>
  <tableStyleInfo name="TableStyleQueryResult" showFirstColumn="0" showLastColumn="0" showRowStripes="1" showColumnStripes="0"/>
</table>
</file>

<file path=xl/tables/table7.xml><?xml version="1.0" encoding="utf-8"?>
<table xmlns="http://schemas.openxmlformats.org/spreadsheetml/2006/main" id="7" name="Table_0__7" displayName="Table_0__7" ref="A1:V83" tableType="queryTable" totalsRowShown="0" headerRowDxfId="699" dataDxfId="698">
  <autoFilter ref="A1:V83"/>
  <tableColumns count="22">
    <tableColumn id="40" uniqueName="40" name="Call Chg" queryTableFieldId="1" dataDxfId="719"/>
    <tableColumn id="41" uniqueName="41" name="Call Prior" queryTableFieldId="2" dataDxfId="718"/>
    <tableColumn id="42" uniqueName="42" name="Call Settle" queryTableFieldId="3" dataDxfId="717"/>
    <tableColumn id="43" uniqueName="43" name="Strike" queryTableFieldId="4" dataDxfId="716"/>
    <tableColumn id="44" uniqueName="44" name="Put Settle" queryTableFieldId="5" dataDxfId="715"/>
    <tableColumn id="45" uniqueName="45" name="Put Prior" queryTableFieldId="6" dataDxfId="714"/>
    <tableColumn id="46" uniqueName="46" name="Put Chg" queryTableFieldId="7" dataDxfId="713"/>
    <tableColumn id="47" uniqueName="47" name="Volatility Settle" queryTableFieldId="8" dataDxfId="712"/>
    <tableColumn id="48" uniqueName="48" name="Volatility Prior" queryTableFieldId="9" dataDxfId="711"/>
    <tableColumn id="49" uniqueName="49" name="Volatility Chg" queryTableFieldId="10" dataDxfId="710"/>
    <tableColumn id="50" uniqueName="50" name="Basis Point Volatility Settle" queryTableFieldId="11" dataDxfId="709"/>
    <tableColumn id="51" uniqueName="51" name="Basis Point Volatility Prior" queryTableFieldId="12" dataDxfId="708"/>
    <tableColumn id="52" uniqueName="52" name="Basis Point Volatility Chg" queryTableFieldId="13" dataDxfId="707"/>
    <tableColumn id="53" uniqueName="53" name="Black-Scholes Volatility Settle" queryTableFieldId="14" dataDxfId="706"/>
    <tableColumn id="54" uniqueName="54" name="Black-Scholes Volatility Prior" queryTableFieldId="15" dataDxfId="705"/>
    <tableColumn id="55" uniqueName="55" name="Black-Scholes Volatility Chg" queryTableFieldId="16" dataDxfId="704"/>
    <tableColumn id="56" uniqueName="56" name="Open Interest Call" queryTableFieldId="17" dataDxfId="703"/>
    <tableColumn id="57" uniqueName="57" name="Open Interest Call Chg" queryTableFieldId="18" dataDxfId="702"/>
    <tableColumn id="58" uniqueName="58" name="Open Interest Put" queryTableFieldId="19" dataDxfId="701"/>
    <tableColumn id="59" uniqueName="59" name="Open Interest Put Chg" queryTableFieldId="20" dataDxfId="700"/>
    <tableColumn id="60" uniqueName="60" name="Столбец1" queryTableFieldId="21" dataDxfId="697">
      <calculatedColumnFormula>Table_0__7[[#This Row],[Call Settle]]*10000*Table_0__7[[#This Row],[Open Interest Call]]</calculatedColumnFormula>
    </tableColumn>
    <tableColumn id="61" uniqueName="61" name="Столбец2" queryTableFieldId="22" dataDxfId="696">
      <calculatedColumnFormula>Table_0__7[[#This Row],[Put Settle]]*10000*Table_0__7[[#This Row],[Open Interest Put]]</calculatedColumnFormula>
    </tableColumn>
  </tableColumns>
  <tableStyleInfo name="TableStyleQueryResult" showFirstColumn="0" showLastColumn="0" showRowStripes="1" showColumnStripes="0"/>
</table>
</file>

<file path=xl/tables/table8.xml><?xml version="1.0" encoding="utf-8"?>
<table xmlns="http://schemas.openxmlformats.org/spreadsheetml/2006/main" id="8" name="Table_0__8" displayName="Table_0__8" ref="A1:V72" tableType="queryTable" totalsRowShown="0" headerRowDxfId="675" dataDxfId="674">
  <autoFilter ref="A1:V72"/>
  <tableColumns count="22">
    <tableColumn id="40" uniqueName="40" name="Call Chg" queryTableFieldId="1" dataDxfId="695"/>
    <tableColumn id="41" uniqueName="41" name="Call Prior" queryTableFieldId="2" dataDxfId="694"/>
    <tableColumn id="42" uniqueName="42" name="Call Settle" queryTableFieldId="3" dataDxfId="693"/>
    <tableColumn id="43" uniqueName="43" name="Strike" queryTableFieldId="4" dataDxfId="692"/>
    <tableColumn id="44" uniqueName="44" name="Put Settle" queryTableFieldId="5" dataDxfId="691"/>
    <tableColumn id="45" uniqueName="45" name="Put Prior" queryTableFieldId="6" dataDxfId="690"/>
    <tableColumn id="46" uniqueName="46" name="Put Chg" queryTableFieldId="7" dataDxfId="689"/>
    <tableColumn id="47" uniqueName="47" name="Volatility Settle" queryTableFieldId="8" dataDxfId="688"/>
    <tableColumn id="48" uniqueName="48" name="Volatility Prior" queryTableFieldId="9" dataDxfId="687"/>
    <tableColumn id="49" uniqueName="49" name="Volatility Chg" queryTableFieldId="10" dataDxfId="686"/>
    <tableColumn id="50" uniqueName="50" name="Basis Point Volatility Settle" queryTableFieldId="11" dataDxfId="685"/>
    <tableColumn id="51" uniqueName="51" name="Basis Point Volatility Prior" queryTableFieldId="12" dataDxfId="684"/>
    <tableColumn id="52" uniqueName="52" name="Basis Point Volatility Chg" queryTableFieldId="13" dataDxfId="683"/>
    <tableColumn id="53" uniqueName="53" name="Black-Scholes Volatility Settle" queryTableFieldId="14" dataDxfId="682"/>
    <tableColumn id="54" uniqueName="54" name="Black-Scholes Volatility Prior" queryTableFieldId="15" dataDxfId="681"/>
    <tableColumn id="55" uniqueName="55" name="Black-Scholes Volatility Chg" queryTableFieldId="16" dataDxfId="680"/>
    <tableColumn id="56" uniqueName="56" name="Open Interest Call" queryTableFieldId="17" dataDxfId="679"/>
    <tableColumn id="57" uniqueName="57" name="Open Interest Call Chg" queryTableFieldId="18" dataDxfId="678"/>
    <tableColumn id="58" uniqueName="58" name="Open Interest Put" queryTableFieldId="19" dataDxfId="677"/>
    <tableColumn id="59" uniqueName="59" name="Open Interest Put Chg" queryTableFieldId="20" dataDxfId="676"/>
    <tableColumn id="60" uniqueName="60" name="Столбец1" queryTableFieldId="21" dataDxfId="673">
      <calculatedColumnFormula>Table_0__8[[#This Row],[Call Settle]]*10000*Table_0__8[[#This Row],[Open Interest Call]]</calculatedColumnFormula>
    </tableColumn>
    <tableColumn id="61" uniqueName="61" name="Столбец2" queryTableFieldId="22" dataDxfId="672">
      <calculatedColumnFormula>Table_0__8[[#This Row],[Put Settle]]*10000*Table_0__8[[#This Row],[Open Interest Put]]</calculatedColumnFormula>
    </tableColumn>
  </tableColumns>
  <tableStyleInfo name="TableStyleQueryResult" showFirstColumn="0" showLastColumn="0" showRowStripes="1" showColumnStripes="0"/>
</table>
</file>

<file path=xl/tables/table9.xml><?xml version="1.0" encoding="utf-8"?>
<table xmlns="http://schemas.openxmlformats.org/spreadsheetml/2006/main" id="9" name="Table_0__9" displayName="Table_0__9" ref="A1:V81" tableType="queryTable" totalsRowShown="0" headerRowDxfId="651" dataDxfId="650">
  <autoFilter ref="A1:V81"/>
  <tableColumns count="22">
    <tableColumn id="40" uniqueName="40" name="Call Chg" queryTableFieldId="1" dataDxfId="671"/>
    <tableColumn id="41" uniqueName="41" name="Call Prior" queryTableFieldId="2" dataDxfId="670"/>
    <tableColumn id="42" uniqueName="42" name="Call Settle" queryTableFieldId="3" dataDxfId="669"/>
    <tableColumn id="43" uniqueName="43" name="Strike" queryTableFieldId="4" dataDxfId="668"/>
    <tableColumn id="44" uniqueName="44" name="Put Settle" queryTableFieldId="5" dataDxfId="667"/>
    <tableColumn id="45" uniqueName="45" name="Put Prior" queryTableFieldId="6" dataDxfId="666"/>
    <tableColumn id="46" uniqueName="46" name="Put Chg" queryTableFieldId="7" dataDxfId="665"/>
    <tableColumn id="47" uniqueName="47" name="Volatility Settle" queryTableFieldId="8" dataDxfId="664"/>
    <tableColumn id="48" uniqueName="48" name="Volatility Prior" queryTableFieldId="9" dataDxfId="663"/>
    <tableColumn id="49" uniqueName="49" name="Volatility Chg" queryTableFieldId="10" dataDxfId="662"/>
    <tableColumn id="50" uniqueName="50" name="Basis Point Volatility Settle" queryTableFieldId="11" dataDxfId="661"/>
    <tableColumn id="51" uniqueName="51" name="Basis Point Volatility Prior" queryTableFieldId="12" dataDxfId="660"/>
    <tableColumn id="52" uniqueName="52" name="Basis Point Volatility Chg" queryTableFieldId="13" dataDxfId="659"/>
    <tableColumn id="53" uniqueName="53" name="Black-Scholes Volatility Settle" queryTableFieldId="14" dataDxfId="658"/>
    <tableColumn id="54" uniqueName="54" name="Black-Scholes Volatility Prior" queryTableFieldId="15" dataDxfId="657"/>
    <tableColumn id="55" uniqueName="55" name="Black-Scholes Volatility Chg" queryTableFieldId="16" dataDxfId="656"/>
    <tableColumn id="56" uniqueName="56" name="Open Interest Call" queryTableFieldId="17" dataDxfId="655"/>
    <tableColumn id="57" uniqueName="57" name="Open Interest Call Chg" queryTableFieldId="18" dataDxfId="654"/>
    <tableColumn id="58" uniqueName="58" name="Open Interest Put" queryTableFieldId="19" dataDxfId="653"/>
    <tableColumn id="59" uniqueName="59" name="Open Interest Put Chg" queryTableFieldId="20" dataDxfId="652"/>
    <tableColumn id="60" uniqueName="60" name="Столбец1" queryTableFieldId="21" dataDxfId="649">
      <calculatedColumnFormula>Table_0__9[[#This Row],[Call Settle]]*10000*Table_0__9[[#This Row],[Open Interest Call]]</calculatedColumnFormula>
    </tableColumn>
    <tableColumn id="61" uniqueName="61" name="Столбец2" queryTableFieldId="22" dataDxfId="648">
      <calculatedColumnFormula>Table_0__9[[#This Row],[Put Settle]]*10000*Table_0__9[[#This Row],[Open Interest Put]]</calculatedColumnFormula>
    </tableColumn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1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0.27400000000000002</v>
      </c>
      <c r="C2" s="2">
        <v>0.27110000000000001</v>
      </c>
      <c r="D2" s="2">
        <v>1</v>
      </c>
      <c r="E2" s="2">
        <v>0</v>
      </c>
      <c r="F2" s="2">
        <v>0</v>
      </c>
      <c r="G2" s="2">
        <v>0</v>
      </c>
      <c r="H2" s="2">
        <v>18.309999999999999</v>
      </c>
      <c r="I2" s="2">
        <v>18.36</v>
      </c>
      <c r="J2" s="2">
        <v>-0.05</v>
      </c>
      <c r="K2" s="2">
        <v>0</v>
      </c>
      <c r="L2" s="2">
        <v>0</v>
      </c>
      <c r="M2" s="2">
        <v>0</v>
      </c>
      <c r="N2" s="2">
        <v>18.309999999999999</v>
      </c>
      <c r="O2" s="2">
        <v>18.36</v>
      </c>
      <c r="P2" s="2">
        <v>-0.05</v>
      </c>
      <c r="Q2" s="2">
        <v>0</v>
      </c>
      <c r="R2" s="2">
        <v>0</v>
      </c>
      <c r="S2" s="2">
        <v>0</v>
      </c>
      <c r="T2" s="2">
        <v>0</v>
      </c>
      <c r="U2" s="2">
        <f>Table_0__9[[#This Row],[Call Settle]]*10000*Table_0__9[[#This Row],[Open Interest Call]]</f>
        <v>0</v>
      </c>
      <c r="V2" s="2">
        <f>Table_0__9[[#This Row],[Put Settle]]*10000*Table_0__9[[#This Row],[Open Interest Put]]</f>
        <v>0</v>
      </c>
    </row>
    <row r="3" spans="1:22" x14ac:dyDescent="0.25">
      <c r="A3" s="2">
        <v>-2.8999999999999998E-3</v>
      </c>
      <c r="B3" s="2">
        <v>0.2641</v>
      </c>
      <c r="C3" s="2">
        <v>0.26119999999999999</v>
      </c>
      <c r="D3" s="2">
        <v>1.01</v>
      </c>
      <c r="E3" s="2">
        <v>0</v>
      </c>
      <c r="F3" s="2">
        <v>0</v>
      </c>
      <c r="G3" s="2">
        <v>0</v>
      </c>
      <c r="H3" s="2">
        <v>17.649999999999999</v>
      </c>
      <c r="I3" s="2">
        <v>17.7</v>
      </c>
      <c r="J3" s="2">
        <v>-0.06</v>
      </c>
      <c r="K3" s="2">
        <v>0</v>
      </c>
      <c r="L3" s="2">
        <v>0</v>
      </c>
      <c r="M3" s="2">
        <v>0</v>
      </c>
      <c r="N3" s="2">
        <v>17.649999999999999</v>
      </c>
      <c r="O3" s="2">
        <v>17.7</v>
      </c>
      <c r="P3" s="2">
        <v>-0.06</v>
      </c>
      <c r="Q3" s="2">
        <v>1</v>
      </c>
      <c r="R3" s="2">
        <v>0</v>
      </c>
      <c r="S3" s="2">
        <v>0</v>
      </c>
      <c r="T3" s="2">
        <v>0</v>
      </c>
      <c r="U3" s="2">
        <f>Table_0__9[[#This Row],[Call Settle]]*10000*Table_0__9[[#This Row],[Open Interest Call]]</f>
        <v>2612</v>
      </c>
      <c r="V3" s="2">
        <f>Table_0__9[[#This Row],[Put Settle]]*10000*Table_0__9[[#This Row],[Open Interest Put]]</f>
        <v>0</v>
      </c>
    </row>
    <row r="4" spans="1:22" x14ac:dyDescent="0.25">
      <c r="A4" s="2">
        <v>-2.8999999999999998E-3</v>
      </c>
      <c r="B4" s="2">
        <v>0.25419999999999998</v>
      </c>
      <c r="C4" s="2">
        <v>0.25130000000000002</v>
      </c>
      <c r="D4" s="2">
        <v>1.02</v>
      </c>
      <c r="E4" s="2">
        <v>0</v>
      </c>
      <c r="F4" s="2">
        <v>0</v>
      </c>
      <c r="G4" s="2">
        <v>0</v>
      </c>
      <c r="H4" s="2">
        <v>16.989999999999998</v>
      </c>
      <c r="I4" s="2">
        <v>17.05</v>
      </c>
      <c r="J4" s="2">
        <v>-0.06</v>
      </c>
      <c r="K4" s="2">
        <v>0</v>
      </c>
      <c r="L4" s="2">
        <v>0</v>
      </c>
      <c r="M4" s="2">
        <v>0</v>
      </c>
      <c r="N4" s="2">
        <v>16.989999999999998</v>
      </c>
      <c r="O4" s="2">
        <v>17.05</v>
      </c>
      <c r="P4" s="2">
        <v>-0.06</v>
      </c>
      <c r="Q4" s="2">
        <v>2</v>
      </c>
      <c r="R4" s="2">
        <v>0</v>
      </c>
      <c r="S4" s="2">
        <v>10</v>
      </c>
      <c r="T4" s="2">
        <v>0</v>
      </c>
      <c r="U4" s="2">
        <f>Table_0__9[[#This Row],[Call Settle]]*10000*Table_0__9[[#This Row],[Open Interest Call]]</f>
        <v>5026.0000000000009</v>
      </c>
      <c r="V4" s="2">
        <f>Table_0__9[[#This Row],[Put Settle]]*10000*Table_0__9[[#This Row],[Open Interest Put]]</f>
        <v>0</v>
      </c>
    </row>
    <row r="5" spans="1:22" x14ac:dyDescent="0.25">
      <c r="A5" s="2">
        <v>-2.8999999999999998E-3</v>
      </c>
      <c r="B5" s="2">
        <v>0.24429999999999999</v>
      </c>
      <c r="C5" s="2">
        <v>0.2414</v>
      </c>
      <c r="D5" s="2">
        <v>1.03</v>
      </c>
      <c r="E5" s="2">
        <v>0</v>
      </c>
      <c r="F5" s="2">
        <v>0</v>
      </c>
      <c r="G5" s="2">
        <v>0</v>
      </c>
      <c r="H5" s="2">
        <v>16.329999999999998</v>
      </c>
      <c r="I5" s="2">
        <v>16.39</v>
      </c>
      <c r="J5" s="2">
        <v>-7.0000000000000007E-2</v>
      </c>
      <c r="K5" s="2">
        <v>0</v>
      </c>
      <c r="L5" s="2">
        <v>0</v>
      </c>
      <c r="M5" s="2">
        <v>0</v>
      </c>
      <c r="N5" s="2">
        <v>16.329999999999998</v>
      </c>
      <c r="O5" s="2">
        <v>16.39</v>
      </c>
      <c r="P5" s="2">
        <v>-7.0000000000000007E-2</v>
      </c>
      <c r="Q5" s="2">
        <v>9</v>
      </c>
      <c r="R5" s="2">
        <v>0</v>
      </c>
      <c r="S5" s="2">
        <v>0</v>
      </c>
      <c r="T5" s="2">
        <v>0</v>
      </c>
      <c r="U5" s="2">
        <f>Table_0__9[[#This Row],[Call Settle]]*10000*Table_0__9[[#This Row],[Open Interest Call]]</f>
        <v>21726</v>
      </c>
      <c r="V5" s="2">
        <f>Table_0__9[[#This Row],[Put Settle]]*10000*Table_0__9[[#This Row],[Open Interest Put]]</f>
        <v>0</v>
      </c>
    </row>
    <row r="6" spans="1:22" x14ac:dyDescent="0.25">
      <c r="A6" s="2">
        <v>-2.8999999999999998E-3</v>
      </c>
      <c r="B6" s="2">
        <v>0.2344</v>
      </c>
      <c r="C6" s="2">
        <v>0.23150000000000001</v>
      </c>
      <c r="D6" s="2">
        <v>1.04</v>
      </c>
      <c r="E6" s="2">
        <v>0</v>
      </c>
      <c r="F6" s="2">
        <v>0</v>
      </c>
      <c r="G6" s="2">
        <v>0</v>
      </c>
      <c r="H6" s="2">
        <v>15.67</v>
      </c>
      <c r="I6" s="2">
        <v>15.73</v>
      </c>
      <c r="J6" s="2">
        <v>-7.0000000000000007E-2</v>
      </c>
      <c r="K6" s="2">
        <v>0</v>
      </c>
      <c r="L6" s="2">
        <v>0</v>
      </c>
      <c r="M6" s="2">
        <v>0</v>
      </c>
      <c r="N6" s="2">
        <v>15.67</v>
      </c>
      <c r="O6" s="2">
        <v>15.73</v>
      </c>
      <c r="P6" s="2">
        <v>-7.0000000000000007E-2</v>
      </c>
      <c r="Q6" s="2">
        <v>0</v>
      </c>
      <c r="R6" s="2">
        <v>0</v>
      </c>
      <c r="S6" s="2">
        <v>70</v>
      </c>
      <c r="T6" s="2">
        <v>0</v>
      </c>
      <c r="U6" s="2">
        <f>Table_0__9[[#This Row],[Call Settle]]*10000*Table_0__9[[#This Row],[Open Interest Call]]</f>
        <v>0</v>
      </c>
      <c r="V6" s="2">
        <f>Table_0__9[[#This Row],[Put Settle]]*10000*Table_0__9[[#This Row],[Open Interest Put]]</f>
        <v>0</v>
      </c>
    </row>
    <row r="7" spans="1:22" x14ac:dyDescent="0.25">
      <c r="A7" s="2">
        <v>-2.8999999999999998E-3</v>
      </c>
      <c r="B7" s="2">
        <v>0.22450000000000001</v>
      </c>
      <c r="C7" s="2">
        <v>0.22159999999999999</v>
      </c>
      <c r="D7" s="2">
        <v>1.05</v>
      </c>
      <c r="E7" s="2">
        <v>0</v>
      </c>
      <c r="F7" s="2">
        <v>0</v>
      </c>
      <c r="G7" s="2">
        <v>0</v>
      </c>
      <c r="H7" s="2">
        <v>15</v>
      </c>
      <c r="I7" s="2">
        <v>15.08</v>
      </c>
      <c r="J7" s="2">
        <v>-7.0000000000000007E-2</v>
      </c>
      <c r="K7" s="2">
        <v>0</v>
      </c>
      <c r="L7" s="2">
        <v>0</v>
      </c>
      <c r="M7" s="2">
        <v>0</v>
      </c>
      <c r="N7" s="2">
        <v>15</v>
      </c>
      <c r="O7" s="2">
        <v>15.08</v>
      </c>
      <c r="P7" s="2">
        <v>-7.0000000000000007E-2</v>
      </c>
      <c r="Q7" s="2">
        <v>0</v>
      </c>
      <c r="R7" s="2">
        <v>0</v>
      </c>
      <c r="S7" s="2">
        <v>0</v>
      </c>
      <c r="T7" s="2">
        <v>0</v>
      </c>
      <c r="U7" s="2">
        <f>Table_0__9[[#This Row],[Call Settle]]*10000*Table_0__9[[#This Row],[Open Interest Call]]</f>
        <v>0</v>
      </c>
      <c r="V7" s="2">
        <f>Table_0__9[[#This Row],[Put Settle]]*10000*Table_0__9[[#This Row],[Open Interest Put]]</f>
        <v>0</v>
      </c>
    </row>
    <row r="8" spans="1:22" x14ac:dyDescent="0.25">
      <c r="A8" s="2">
        <v>-2.8999999999999998E-3</v>
      </c>
      <c r="B8" s="2">
        <v>0.21460000000000001</v>
      </c>
      <c r="C8" s="2">
        <v>0.2117</v>
      </c>
      <c r="D8" s="2">
        <v>1.06</v>
      </c>
      <c r="E8" s="2">
        <v>0</v>
      </c>
      <c r="F8" s="2">
        <v>0</v>
      </c>
      <c r="G8" s="2">
        <v>0</v>
      </c>
      <c r="H8" s="2">
        <v>14.34</v>
      </c>
      <c r="I8" s="2">
        <v>14.42</v>
      </c>
      <c r="J8" s="2">
        <v>-0.08</v>
      </c>
      <c r="K8" s="2">
        <v>0</v>
      </c>
      <c r="L8" s="2">
        <v>0</v>
      </c>
      <c r="M8" s="2">
        <v>0</v>
      </c>
      <c r="N8" s="2">
        <v>14.34</v>
      </c>
      <c r="O8" s="2">
        <v>14.42</v>
      </c>
      <c r="P8" s="2">
        <v>-0.08</v>
      </c>
      <c r="Q8" s="2">
        <v>0</v>
      </c>
      <c r="R8" s="2">
        <v>0</v>
      </c>
      <c r="S8" s="2">
        <v>0</v>
      </c>
      <c r="T8" s="2">
        <v>0</v>
      </c>
      <c r="U8" s="2">
        <f>Table_0__9[[#This Row],[Call Settle]]*10000*Table_0__9[[#This Row],[Open Interest Call]]</f>
        <v>0</v>
      </c>
      <c r="V8" s="2">
        <f>Table_0__9[[#This Row],[Put Settle]]*10000*Table_0__9[[#This Row],[Open Interest Put]]</f>
        <v>0</v>
      </c>
    </row>
    <row r="9" spans="1:22" x14ac:dyDescent="0.25">
      <c r="A9" s="2">
        <v>-2.8999999999999998E-3</v>
      </c>
      <c r="B9" s="2">
        <v>0.20480000000000001</v>
      </c>
      <c r="C9" s="2">
        <v>0.2019</v>
      </c>
      <c r="D9" s="2">
        <v>1.07</v>
      </c>
      <c r="E9" s="2">
        <v>1E-4</v>
      </c>
      <c r="F9" s="2">
        <v>1E-4</v>
      </c>
      <c r="G9" s="2">
        <v>0</v>
      </c>
      <c r="H9" s="2">
        <v>13.68</v>
      </c>
      <c r="I9" s="2">
        <v>13.77</v>
      </c>
      <c r="J9" s="2">
        <v>-0.08</v>
      </c>
      <c r="K9" s="2">
        <v>0</v>
      </c>
      <c r="L9" s="2">
        <v>0</v>
      </c>
      <c r="M9" s="2">
        <v>0</v>
      </c>
      <c r="N9" s="2">
        <v>13.68</v>
      </c>
      <c r="O9" s="2">
        <v>13.77</v>
      </c>
      <c r="P9" s="2">
        <v>-0.08</v>
      </c>
      <c r="Q9" s="2">
        <v>0</v>
      </c>
      <c r="R9" s="2">
        <v>0</v>
      </c>
      <c r="S9" s="2">
        <v>0</v>
      </c>
      <c r="T9" s="2">
        <v>0</v>
      </c>
      <c r="U9" s="2">
        <f>Table_0__9[[#This Row],[Call Settle]]*10000*Table_0__9[[#This Row],[Open Interest Call]]</f>
        <v>0</v>
      </c>
      <c r="V9" s="2">
        <f>Table_0__9[[#This Row],[Put Settle]]*10000*Table_0__9[[#This Row],[Open Interest Put]]</f>
        <v>0</v>
      </c>
    </row>
    <row r="10" spans="1:22" x14ac:dyDescent="0.25">
      <c r="A10" s="2">
        <v>-3.0000000000000001E-3</v>
      </c>
      <c r="B10" s="2">
        <v>0.19500000000000001</v>
      </c>
      <c r="C10" s="2">
        <v>0.192</v>
      </c>
      <c r="D10" s="2">
        <v>1.08</v>
      </c>
      <c r="E10" s="2">
        <v>1E-4</v>
      </c>
      <c r="F10" s="2">
        <v>1E-4</v>
      </c>
      <c r="G10" s="2">
        <v>0</v>
      </c>
      <c r="H10" s="2">
        <v>13.02</v>
      </c>
      <c r="I10" s="2">
        <v>13.11</v>
      </c>
      <c r="J10" s="2">
        <v>-0.09</v>
      </c>
      <c r="K10" s="2">
        <v>0</v>
      </c>
      <c r="L10" s="2">
        <v>0</v>
      </c>
      <c r="M10" s="2">
        <v>0</v>
      </c>
      <c r="N10" s="2">
        <v>13.02</v>
      </c>
      <c r="O10" s="2">
        <v>13.11</v>
      </c>
      <c r="P10" s="2">
        <v>-0.09</v>
      </c>
      <c r="Q10" s="2">
        <v>0</v>
      </c>
      <c r="R10" s="2">
        <v>0</v>
      </c>
      <c r="S10" s="2">
        <v>3</v>
      </c>
      <c r="T10" s="2">
        <v>1</v>
      </c>
      <c r="U10" s="2">
        <f>Table_0__9[[#This Row],[Call Settle]]*10000*Table_0__9[[#This Row],[Open Interest Call]]</f>
        <v>0</v>
      </c>
      <c r="V10" s="2">
        <f>Table_0__9[[#This Row],[Put Settle]]*10000*Table_0__9[[#This Row],[Open Interest Put]]</f>
        <v>3</v>
      </c>
    </row>
    <row r="11" spans="1:22" x14ac:dyDescent="0.25">
      <c r="A11" s="2">
        <v>-2.8999999999999998E-3</v>
      </c>
      <c r="B11" s="2">
        <v>0.18509999999999999</v>
      </c>
      <c r="C11" s="2">
        <v>0.1822</v>
      </c>
      <c r="D11" s="2">
        <v>1.0900000000000001</v>
      </c>
      <c r="E11" s="2">
        <v>1E-4</v>
      </c>
      <c r="F11" s="2">
        <v>2.0000000000000001E-4</v>
      </c>
      <c r="G11" s="2">
        <v>-1E-4</v>
      </c>
      <c r="H11" s="2">
        <v>12.36</v>
      </c>
      <c r="I11" s="2">
        <v>13.48</v>
      </c>
      <c r="J11" s="2">
        <v>-1.1100000000000001</v>
      </c>
      <c r="K11" s="2">
        <v>0</v>
      </c>
      <c r="L11" s="2">
        <v>0</v>
      </c>
      <c r="M11" s="2">
        <v>0</v>
      </c>
      <c r="N11" s="2">
        <v>12.36</v>
      </c>
      <c r="O11" s="2">
        <v>13.48</v>
      </c>
      <c r="P11" s="2">
        <v>-1.1100000000000001</v>
      </c>
      <c r="Q11" s="2">
        <v>0</v>
      </c>
      <c r="R11" s="2">
        <v>0</v>
      </c>
      <c r="S11" s="2">
        <v>0</v>
      </c>
      <c r="T11" s="2">
        <v>0</v>
      </c>
      <c r="U11" s="2">
        <f>Table_0__9[[#This Row],[Call Settle]]*10000*Table_0__9[[#This Row],[Open Interest Call]]</f>
        <v>0</v>
      </c>
      <c r="V11" s="2">
        <f>Table_0__9[[#This Row],[Put Settle]]*10000*Table_0__9[[#This Row],[Open Interest Put]]</f>
        <v>0</v>
      </c>
    </row>
    <row r="12" spans="1:22" x14ac:dyDescent="0.25">
      <c r="A12" s="2">
        <v>-3.0000000000000001E-3</v>
      </c>
      <c r="B12" s="2">
        <v>0.17530000000000001</v>
      </c>
      <c r="C12" s="2">
        <v>0.17230000000000001</v>
      </c>
      <c r="D12" s="2">
        <v>1.1000000000000001</v>
      </c>
      <c r="E12" s="2">
        <v>2.0000000000000001E-4</v>
      </c>
      <c r="F12" s="2">
        <v>2.0000000000000001E-4</v>
      </c>
      <c r="G12" s="2">
        <v>0</v>
      </c>
      <c r="H12" s="2">
        <v>12.68</v>
      </c>
      <c r="I12" s="2">
        <v>12.78</v>
      </c>
      <c r="J12" s="2">
        <v>-0.1</v>
      </c>
      <c r="K12" s="2">
        <v>0</v>
      </c>
      <c r="L12" s="2">
        <v>0</v>
      </c>
      <c r="M12" s="2">
        <v>0</v>
      </c>
      <c r="N12" s="2">
        <v>12.68</v>
      </c>
      <c r="O12" s="2">
        <v>12.78</v>
      </c>
      <c r="P12" s="2">
        <v>-0.1</v>
      </c>
      <c r="Q12" s="2">
        <v>0</v>
      </c>
      <c r="R12" s="2">
        <v>0</v>
      </c>
      <c r="S12" s="2">
        <v>43</v>
      </c>
      <c r="T12" s="2">
        <v>40</v>
      </c>
      <c r="U12" s="2">
        <f>Table_0__9[[#This Row],[Call Settle]]*10000*Table_0__9[[#This Row],[Open Interest Call]]</f>
        <v>0</v>
      </c>
      <c r="V12" s="2">
        <f>Table_0__9[[#This Row],[Put Settle]]*10000*Table_0__9[[#This Row],[Open Interest Put]]</f>
        <v>86</v>
      </c>
    </row>
    <row r="13" spans="1:22" x14ac:dyDescent="0.25">
      <c r="A13" s="2">
        <v>-3.0000000000000001E-3</v>
      </c>
      <c r="B13" s="2">
        <v>0.16539999999999999</v>
      </c>
      <c r="C13" s="2">
        <v>0.16239999999999999</v>
      </c>
      <c r="D13" s="2">
        <v>1.1100000000000001</v>
      </c>
      <c r="E13" s="2">
        <v>2.0000000000000001E-4</v>
      </c>
      <c r="F13" s="2">
        <v>2.0000000000000001E-4</v>
      </c>
      <c r="G13" s="2">
        <v>0</v>
      </c>
      <c r="H13" s="2">
        <v>11.98</v>
      </c>
      <c r="I13" s="2">
        <v>12.09</v>
      </c>
      <c r="J13" s="2">
        <v>-0.11</v>
      </c>
      <c r="K13" s="2">
        <v>0</v>
      </c>
      <c r="L13" s="2">
        <v>0</v>
      </c>
      <c r="M13" s="2">
        <v>0</v>
      </c>
      <c r="N13" s="2">
        <v>11.98</v>
      </c>
      <c r="O13" s="2">
        <v>12.09</v>
      </c>
      <c r="P13" s="2">
        <v>-0.11</v>
      </c>
      <c r="Q13" s="2">
        <v>0</v>
      </c>
      <c r="R13" s="2">
        <v>0</v>
      </c>
      <c r="S13" s="2">
        <v>0</v>
      </c>
      <c r="T13" s="2">
        <v>0</v>
      </c>
      <c r="U13" s="2">
        <f>Table_0__9[[#This Row],[Call Settle]]*10000*Table_0__9[[#This Row],[Open Interest Call]]</f>
        <v>0</v>
      </c>
      <c r="V13" s="2">
        <f>Table_0__9[[#This Row],[Put Settle]]*10000*Table_0__9[[#This Row],[Open Interest Put]]</f>
        <v>0</v>
      </c>
    </row>
    <row r="14" spans="1:22" x14ac:dyDescent="0.25">
      <c r="A14" s="2">
        <v>-2.8999999999999998E-3</v>
      </c>
      <c r="B14" s="2">
        <v>0.1555</v>
      </c>
      <c r="C14" s="2">
        <v>0.15260000000000001</v>
      </c>
      <c r="D14" s="2">
        <v>1.1200000000000001</v>
      </c>
      <c r="E14" s="2">
        <v>2.0000000000000001E-4</v>
      </c>
      <c r="F14" s="2">
        <v>2.9999999999999997E-4</v>
      </c>
      <c r="G14" s="2">
        <v>-1E-4</v>
      </c>
      <c r="H14" s="2">
        <v>11.29</v>
      </c>
      <c r="I14" s="2">
        <v>12.02</v>
      </c>
      <c r="J14" s="2">
        <v>-0.72</v>
      </c>
      <c r="K14" s="2">
        <v>0</v>
      </c>
      <c r="L14" s="2">
        <v>0</v>
      </c>
      <c r="M14" s="2">
        <v>0</v>
      </c>
      <c r="N14" s="2">
        <v>11.29</v>
      </c>
      <c r="O14" s="2">
        <v>12.02</v>
      </c>
      <c r="P14" s="2">
        <v>-0.72</v>
      </c>
      <c r="Q14" s="2">
        <v>0</v>
      </c>
      <c r="R14" s="2">
        <v>0</v>
      </c>
      <c r="S14" s="2">
        <v>20</v>
      </c>
      <c r="T14" s="2">
        <v>0</v>
      </c>
      <c r="U14" s="2">
        <f>Table_0__9[[#This Row],[Call Settle]]*10000*Table_0__9[[#This Row],[Open Interest Call]]</f>
        <v>0</v>
      </c>
      <c r="V14" s="2">
        <f>Table_0__9[[#This Row],[Put Settle]]*10000*Table_0__9[[#This Row],[Open Interest Put]]</f>
        <v>40</v>
      </c>
    </row>
    <row r="15" spans="1:22" x14ac:dyDescent="0.25">
      <c r="A15" s="2">
        <v>-3.0000000000000001E-3</v>
      </c>
      <c r="B15" s="2">
        <v>0.1457</v>
      </c>
      <c r="C15" s="2">
        <v>0.14269999999999999</v>
      </c>
      <c r="D15" s="2">
        <v>1.1299999999999999</v>
      </c>
      <c r="E15" s="2">
        <v>2.9999999999999997E-4</v>
      </c>
      <c r="F15" s="2">
        <v>2.9999999999999997E-4</v>
      </c>
      <c r="G15" s="2">
        <v>0</v>
      </c>
      <c r="H15" s="2">
        <v>11.18</v>
      </c>
      <c r="I15" s="2">
        <v>11.3</v>
      </c>
      <c r="J15" s="2">
        <v>-0.12</v>
      </c>
      <c r="K15" s="2">
        <v>0</v>
      </c>
      <c r="L15" s="2">
        <v>0</v>
      </c>
      <c r="M15" s="2">
        <v>0</v>
      </c>
      <c r="N15" s="2">
        <v>11.18</v>
      </c>
      <c r="O15" s="2">
        <v>11.3</v>
      </c>
      <c r="P15" s="2">
        <v>-0.12</v>
      </c>
      <c r="Q15" s="2">
        <v>0</v>
      </c>
      <c r="R15" s="2">
        <v>0</v>
      </c>
      <c r="S15" s="2">
        <v>20</v>
      </c>
      <c r="T15" s="2">
        <v>0</v>
      </c>
      <c r="U15" s="2">
        <f>Table_0__9[[#This Row],[Call Settle]]*10000*Table_0__9[[#This Row],[Open Interest Call]]</f>
        <v>0</v>
      </c>
      <c r="V15" s="2">
        <f>Table_0__9[[#This Row],[Put Settle]]*10000*Table_0__9[[#This Row],[Open Interest Put]]</f>
        <v>59.999999999999993</v>
      </c>
    </row>
    <row r="16" spans="1:22" x14ac:dyDescent="0.25">
      <c r="A16" s="2">
        <v>-3.0000000000000001E-3</v>
      </c>
      <c r="B16" s="2">
        <v>0.13589999999999999</v>
      </c>
      <c r="C16" s="2">
        <v>0.13289999999999999</v>
      </c>
      <c r="D16" s="2">
        <v>1.1399999999999999</v>
      </c>
      <c r="E16" s="2">
        <v>2.9999999999999997E-4</v>
      </c>
      <c r="F16" s="2">
        <v>4.0000000000000002E-4</v>
      </c>
      <c r="G16" s="2">
        <v>-1E-4</v>
      </c>
      <c r="H16" s="2">
        <v>10.46</v>
      </c>
      <c r="I16" s="2">
        <v>11.03</v>
      </c>
      <c r="J16" s="2">
        <v>-0.56999999999999995</v>
      </c>
      <c r="K16" s="2">
        <v>0</v>
      </c>
      <c r="L16" s="2">
        <v>0</v>
      </c>
      <c r="M16" s="2">
        <v>0</v>
      </c>
      <c r="N16" s="2">
        <v>10.46</v>
      </c>
      <c r="O16" s="2">
        <v>11.03</v>
      </c>
      <c r="P16" s="2">
        <v>-0.56999999999999995</v>
      </c>
      <c r="Q16" s="2">
        <v>0</v>
      </c>
      <c r="R16" s="2">
        <v>0</v>
      </c>
      <c r="S16" s="2">
        <v>1</v>
      </c>
      <c r="T16" s="2">
        <v>0</v>
      </c>
      <c r="U16" s="2">
        <f>Table_0__9[[#This Row],[Call Settle]]*10000*Table_0__9[[#This Row],[Open Interest Call]]</f>
        <v>0</v>
      </c>
      <c r="V16" s="2">
        <f>Table_0__9[[#This Row],[Put Settle]]*10000*Table_0__9[[#This Row],[Open Interest Put]]</f>
        <v>2.9999999999999996</v>
      </c>
    </row>
    <row r="17" spans="1:22" x14ac:dyDescent="0.25">
      <c r="A17" s="2">
        <v>-3.0000000000000001E-3</v>
      </c>
      <c r="B17" s="2">
        <v>0.13100000000000001</v>
      </c>
      <c r="C17" s="2">
        <v>0.128</v>
      </c>
      <c r="D17" s="2">
        <v>1.145</v>
      </c>
      <c r="E17" s="2">
        <v>4.0000000000000002E-4</v>
      </c>
      <c r="F17" s="2">
        <v>4.0000000000000002E-4</v>
      </c>
      <c r="G17" s="2">
        <v>0</v>
      </c>
      <c r="H17" s="2">
        <v>10.53</v>
      </c>
      <c r="I17" s="2">
        <v>10.66</v>
      </c>
      <c r="J17" s="2">
        <v>-0.13</v>
      </c>
      <c r="K17" s="2">
        <v>0</v>
      </c>
      <c r="L17" s="2">
        <v>0</v>
      </c>
      <c r="M17" s="2">
        <v>0</v>
      </c>
      <c r="N17" s="2">
        <v>10.53</v>
      </c>
      <c r="O17" s="2">
        <v>10.66</v>
      </c>
      <c r="P17" s="2">
        <v>-0.13</v>
      </c>
      <c r="Q17" s="2">
        <v>2500</v>
      </c>
      <c r="R17" s="2">
        <v>0</v>
      </c>
      <c r="S17" s="2">
        <v>0</v>
      </c>
      <c r="T17" s="2">
        <v>0</v>
      </c>
      <c r="U17" s="2">
        <f>Table_0__9[[#This Row],[Call Settle]]*10000*Table_0__9[[#This Row],[Open Interest Call]]</f>
        <v>3200000</v>
      </c>
      <c r="V17" s="2">
        <f>Table_0__9[[#This Row],[Put Settle]]*10000*Table_0__9[[#This Row],[Open Interest Put]]</f>
        <v>0</v>
      </c>
    </row>
    <row r="18" spans="1:22" x14ac:dyDescent="0.25">
      <c r="A18" s="2">
        <v>-3.0000000000000001E-3</v>
      </c>
      <c r="B18" s="2">
        <v>0.12609999999999999</v>
      </c>
      <c r="C18" s="2">
        <v>0.1231</v>
      </c>
      <c r="D18" s="2">
        <v>1.1499999999999999</v>
      </c>
      <c r="E18" s="2">
        <v>4.0000000000000002E-4</v>
      </c>
      <c r="F18" s="2">
        <v>5.0000000000000001E-4</v>
      </c>
      <c r="G18" s="2">
        <v>-1E-4</v>
      </c>
      <c r="H18" s="2">
        <v>10.16</v>
      </c>
      <c r="I18" s="2">
        <v>10.65</v>
      </c>
      <c r="J18" s="2">
        <v>-0.49</v>
      </c>
      <c r="K18" s="2">
        <v>0</v>
      </c>
      <c r="L18" s="2">
        <v>0</v>
      </c>
      <c r="M18" s="2">
        <v>0</v>
      </c>
      <c r="N18" s="2">
        <v>10.16</v>
      </c>
      <c r="O18" s="2">
        <v>10.65</v>
      </c>
      <c r="P18" s="2">
        <v>-0.49</v>
      </c>
      <c r="Q18" s="2">
        <v>2600</v>
      </c>
      <c r="R18" s="2">
        <v>0</v>
      </c>
      <c r="S18" s="2">
        <v>9</v>
      </c>
      <c r="T18" s="2">
        <v>0</v>
      </c>
      <c r="U18" s="2">
        <f>Table_0__9[[#This Row],[Call Settle]]*10000*Table_0__9[[#This Row],[Open Interest Call]]</f>
        <v>3200600</v>
      </c>
      <c r="V18" s="2">
        <f>Table_0__9[[#This Row],[Put Settle]]*10000*Table_0__9[[#This Row],[Open Interest Put]]</f>
        <v>36</v>
      </c>
    </row>
    <row r="19" spans="1:22" x14ac:dyDescent="0.25">
      <c r="A19" s="2">
        <v>-3.0000000000000001E-3</v>
      </c>
      <c r="B19" s="2">
        <v>0.1212</v>
      </c>
      <c r="C19" s="2">
        <v>0.1182</v>
      </c>
      <c r="D19" s="2">
        <v>1.155</v>
      </c>
      <c r="E19" s="2">
        <v>5.0000000000000001E-4</v>
      </c>
      <c r="F19" s="2">
        <v>5.0000000000000001E-4</v>
      </c>
      <c r="G19" s="2">
        <v>0</v>
      </c>
      <c r="H19" s="2">
        <v>10.130000000000001</v>
      </c>
      <c r="I19" s="2">
        <v>10.27</v>
      </c>
      <c r="J19" s="2">
        <v>-0.14000000000000001</v>
      </c>
      <c r="K19" s="2">
        <v>0</v>
      </c>
      <c r="L19" s="2">
        <v>0</v>
      </c>
      <c r="M19" s="2">
        <v>0</v>
      </c>
      <c r="N19" s="2">
        <v>10.130000000000001</v>
      </c>
      <c r="O19" s="2">
        <v>10.27</v>
      </c>
      <c r="P19" s="2">
        <v>-0.14000000000000001</v>
      </c>
      <c r="Q19" s="2">
        <v>2</v>
      </c>
      <c r="R19" s="2">
        <v>0</v>
      </c>
      <c r="S19" s="2">
        <v>0</v>
      </c>
      <c r="T19" s="2">
        <v>0</v>
      </c>
      <c r="U19" s="2">
        <f>Table_0__9[[#This Row],[Call Settle]]*10000*Table_0__9[[#This Row],[Open Interest Call]]</f>
        <v>2364</v>
      </c>
      <c r="V19" s="2">
        <f>Table_0__9[[#This Row],[Put Settle]]*10000*Table_0__9[[#This Row],[Open Interest Put]]</f>
        <v>0</v>
      </c>
    </row>
    <row r="20" spans="1:22" x14ac:dyDescent="0.25">
      <c r="A20" s="2">
        <v>-3.0000000000000001E-3</v>
      </c>
      <c r="B20" s="2">
        <v>0.1163</v>
      </c>
      <c r="C20" s="2">
        <v>0.1133</v>
      </c>
      <c r="D20" s="2">
        <v>1.1599999999999999</v>
      </c>
      <c r="E20" s="2">
        <v>5.9999999999999995E-4</v>
      </c>
      <c r="F20" s="2">
        <v>5.9999999999999995E-4</v>
      </c>
      <c r="G20" s="2">
        <v>0</v>
      </c>
      <c r="H20" s="2">
        <v>10.039999999999999</v>
      </c>
      <c r="I20" s="2">
        <v>10.19</v>
      </c>
      <c r="J20" s="2">
        <v>-0.15</v>
      </c>
      <c r="K20" s="2">
        <v>0</v>
      </c>
      <c r="L20" s="2">
        <v>0</v>
      </c>
      <c r="M20" s="2">
        <v>0</v>
      </c>
      <c r="N20" s="2">
        <v>10.039999999999999</v>
      </c>
      <c r="O20" s="2">
        <v>10.19</v>
      </c>
      <c r="P20" s="2">
        <v>-0.15</v>
      </c>
      <c r="Q20" s="2">
        <v>0</v>
      </c>
      <c r="R20" s="2">
        <v>0</v>
      </c>
      <c r="S20" s="2">
        <v>1</v>
      </c>
      <c r="T20" s="2">
        <v>0</v>
      </c>
      <c r="U20" s="2">
        <f>Table_0__9[[#This Row],[Call Settle]]*10000*Table_0__9[[#This Row],[Open Interest Call]]</f>
        <v>0</v>
      </c>
      <c r="V20" s="2">
        <f>Table_0__9[[#This Row],[Put Settle]]*10000*Table_0__9[[#This Row],[Open Interest Put]]</f>
        <v>5.9999999999999991</v>
      </c>
    </row>
    <row r="21" spans="1:22" x14ac:dyDescent="0.25">
      <c r="A21" s="2">
        <v>-3.0000000000000001E-3</v>
      </c>
      <c r="B21" s="2">
        <v>0.1114</v>
      </c>
      <c r="C21" s="2">
        <v>0.1084</v>
      </c>
      <c r="D21" s="2">
        <v>1.165</v>
      </c>
      <c r="E21" s="2">
        <v>5.9999999999999995E-4</v>
      </c>
      <c r="F21" s="2">
        <v>6.9999999999999999E-4</v>
      </c>
      <c r="G21" s="2">
        <v>-1E-4</v>
      </c>
      <c r="H21" s="2">
        <v>9.65</v>
      </c>
      <c r="I21" s="2">
        <v>10.06</v>
      </c>
      <c r="J21" s="2">
        <v>-0.41</v>
      </c>
      <c r="K21" s="2">
        <v>0</v>
      </c>
      <c r="L21" s="2">
        <v>0</v>
      </c>
      <c r="M21" s="2">
        <v>0</v>
      </c>
      <c r="N21" s="2">
        <v>9.65</v>
      </c>
      <c r="O21" s="2">
        <v>10.06</v>
      </c>
      <c r="P21" s="2">
        <v>-0.41</v>
      </c>
      <c r="Q21" s="2">
        <v>2600</v>
      </c>
      <c r="R21" s="2">
        <v>0</v>
      </c>
      <c r="S21" s="2">
        <v>148</v>
      </c>
      <c r="T21" s="2">
        <v>0</v>
      </c>
      <c r="U21" s="2">
        <f>Table_0__9[[#This Row],[Call Settle]]*10000*Table_0__9[[#This Row],[Open Interest Call]]</f>
        <v>2818400</v>
      </c>
      <c r="V21" s="2">
        <f>Table_0__9[[#This Row],[Put Settle]]*10000*Table_0__9[[#This Row],[Open Interest Put]]</f>
        <v>887.99999999999989</v>
      </c>
    </row>
    <row r="22" spans="1:22" x14ac:dyDescent="0.25">
      <c r="A22" s="2">
        <v>-3.0000000000000001E-3</v>
      </c>
      <c r="B22" s="2">
        <v>0.1065</v>
      </c>
      <c r="C22" s="2">
        <v>0.10349999999999999</v>
      </c>
      <c r="D22" s="2">
        <v>1.17</v>
      </c>
      <c r="E22" s="2">
        <v>6.9999999999999999E-4</v>
      </c>
      <c r="F22" s="2">
        <v>6.9999999999999999E-4</v>
      </c>
      <c r="G22" s="2">
        <v>0</v>
      </c>
      <c r="H22" s="2">
        <v>9.5</v>
      </c>
      <c r="I22" s="2">
        <v>9.66</v>
      </c>
      <c r="J22" s="2">
        <v>-0.16</v>
      </c>
      <c r="K22" s="2">
        <v>0</v>
      </c>
      <c r="L22" s="2">
        <v>0</v>
      </c>
      <c r="M22" s="2">
        <v>0</v>
      </c>
      <c r="N22" s="2">
        <v>9.5</v>
      </c>
      <c r="O22" s="2">
        <v>9.66</v>
      </c>
      <c r="P22" s="2">
        <v>-0.16</v>
      </c>
      <c r="Q22" s="2">
        <v>0</v>
      </c>
      <c r="R22" s="2">
        <v>0</v>
      </c>
      <c r="S22" s="2">
        <v>45</v>
      </c>
      <c r="T22" s="2">
        <v>0</v>
      </c>
      <c r="U22" s="2">
        <f>Table_0__9[[#This Row],[Call Settle]]*10000*Table_0__9[[#This Row],[Open Interest Call]]</f>
        <v>0</v>
      </c>
      <c r="V22" s="2">
        <f>Table_0__9[[#This Row],[Put Settle]]*10000*Table_0__9[[#This Row],[Open Interest Put]]</f>
        <v>315</v>
      </c>
    </row>
    <row r="23" spans="1:22" x14ac:dyDescent="0.25">
      <c r="A23" s="2">
        <v>-3.0000000000000001E-3</v>
      </c>
      <c r="B23" s="2">
        <v>0.1017</v>
      </c>
      <c r="C23" s="2">
        <v>9.8699999999999996E-2</v>
      </c>
      <c r="D23" s="2">
        <v>1.175</v>
      </c>
      <c r="E23" s="2">
        <v>8.0000000000000004E-4</v>
      </c>
      <c r="F23" s="2">
        <v>8.0000000000000004E-4</v>
      </c>
      <c r="G23" s="2">
        <v>0</v>
      </c>
      <c r="H23" s="2">
        <v>9.33</v>
      </c>
      <c r="I23" s="2">
        <v>9.49</v>
      </c>
      <c r="J23" s="2">
        <v>-0.16</v>
      </c>
      <c r="K23" s="2">
        <v>0</v>
      </c>
      <c r="L23" s="2">
        <v>0</v>
      </c>
      <c r="M23" s="2">
        <v>0</v>
      </c>
      <c r="N23" s="2">
        <v>9.33</v>
      </c>
      <c r="O23" s="2">
        <v>9.49</v>
      </c>
      <c r="P23" s="2">
        <v>-0.16</v>
      </c>
      <c r="Q23" s="2">
        <v>0</v>
      </c>
      <c r="R23" s="2">
        <v>0</v>
      </c>
      <c r="S23" s="2">
        <v>5</v>
      </c>
      <c r="T23" s="2">
        <v>0</v>
      </c>
      <c r="U23" s="2">
        <f>Table_0__9[[#This Row],[Call Settle]]*10000*Table_0__9[[#This Row],[Open Interest Call]]</f>
        <v>0</v>
      </c>
      <c r="V23" s="2">
        <f>Table_0__9[[#This Row],[Put Settle]]*10000*Table_0__9[[#This Row],[Open Interest Put]]</f>
        <v>40</v>
      </c>
    </row>
    <row r="24" spans="1:22" x14ac:dyDescent="0.25">
      <c r="A24" s="2">
        <v>-2.8999999999999998E-3</v>
      </c>
      <c r="B24" s="2">
        <v>9.6799999999999997E-2</v>
      </c>
      <c r="C24" s="2">
        <v>9.3899999999999997E-2</v>
      </c>
      <c r="D24" s="2">
        <v>1.18</v>
      </c>
      <c r="E24" s="2">
        <v>1E-3</v>
      </c>
      <c r="F24" s="2">
        <v>1E-3</v>
      </c>
      <c r="G24" s="2">
        <v>0</v>
      </c>
      <c r="H24" s="2">
        <v>9.31</v>
      </c>
      <c r="I24" s="2">
        <v>9.48</v>
      </c>
      <c r="J24" s="2">
        <v>-0.17</v>
      </c>
      <c r="K24" s="2">
        <v>0</v>
      </c>
      <c r="L24" s="2">
        <v>0</v>
      </c>
      <c r="M24" s="2">
        <v>0</v>
      </c>
      <c r="N24" s="2">
        <v>9.31</v>
      </c>
      <c r="O24" s="2">
        <v>9.48</v>
      </c>
      <c r="P24" s="2">
        <v>-0.17</v>
      </c>
      <c r="Q24" s="2">
        <v>0</v>
      </c>
      <c r="R24" s="2">
        <v>0</v>
      </c>
      <c r="S24" s="2">
        <v>23</v>
      </c>
      <c r="T24" s="2">
        <v>0</v>
      </c>
      <c r="U24" s="2">
        <f>Table_0__9[[#This Row],[Call Settle]]*10000*Table_0__9[[#This Row],[Open Interest Call]]</f>
        <v>0</v>
      </c>
      <c r="V24" s="2">
        <f>Table_0__9[[#This Row],[Put Settle]]*10000*Table_0__9[[#This Row],[Open Interest Put]]</f>
        <v>230</v>
      </c>
    </row>
    <row r="25" spans="1:22" x14ac:dyDescent="0.25">
      <c r="A25" s="2">
        <v>-2.8999999999999998E-3</v>
      </c>
      <c r="B25" s="2">
        <v>9.1999999999999998E-2</v>
      </c>
      <c r="C25" s="2">
        <v>8.9099999999999999E-2</v>
      </c>
      <c r="D25" s="2">
        <v>1.1850000000000001</v>
      </c>
      <c r="E25" s="2">
        <v>1.1000000000000001E-3</v>
      </c>
      <c r="F25" s="2">
        <v>1.1000000000000001E-3</v>
      </c>
      <c r="G25" s="2">
        <v>0</v>
      </c>
      <c r="H25" s="2">
        <v>9.06</v>
      </c>
      <c r="I25" s="2">
        <v>9.24</v>
      </c>
      <c r="J25" s="2">
        <v>-0.18</v>
      </c>
      <c r="K25" s="2">
        <v>0</v>
      </c>
      <c r="L25" s="2">
        <v>0</v>
      </c>
      <c r="M25" s="2">
        <v>0</v>
      </c>
      <c r="N25" s="2">
        <v>9.06</v>
      </c>
      <c r="O25" s="2">
        <v>9.24</v>
      </c>
      <c r="P25" s="2">
        <v>-0.18</v>
      </c>
      <c r="Q25" s="2">
        <v>0</v>
      </c>
      <c r="R25" s="2">
        <v>0</v>
      </c>
      <c r="S25" s="2">
        <v>73</v>
      </c>
      <c r="T25" s="2">
        <v>0</v>
      </c>
      <c r="U25" s="2">
        <f>Table_0__9[[#This Row],[Call Settle]]*10000*Table_0__9[[#This Row],[Open Interest Call]]</f>
        <v>0</v>
      </c>
      <c r="V25" s="2">
        <f>Table_0__9[[#This Row],[Put Settle]]*10000*Table_0__9[[#This Row],[Open Interest Put]]</f>
        <v>803</v>
      </c>
    </row>
    <row r="26" spans="1:22" x14ac:dyDescent="0.25">
      <c r="A26" s="2">
        <v>-2.8999999999999998E-3</v>
      </c>
      <c r="B26" s="2">
        <v>8.72E-2</v>
      </c>
      <c r="C26" s="2">
        <v>8.43E-2</v>
      </c>
      <c r="D26" s="2">
        <v>1.19</v>
      </c>
      <c r="E26" s="2">
        <v>1.2999999999999999E-3</v>
      </c>
      <c r="F26" s="2">
        <v>1.1999999999999999E-3</v>
      </c>
      <c r="G26" s="2">
        <v>1E-4</v>
      </c>
      <c r="H26" s="2">
        <v>8.94</v>
      </c>
      <c r="I26" s="2">
        <v>8.9700000000000006</v>
      </c>
      <c r="J26" s="2">
        <v>-0.04</v>
      </c>
      <c r="K26" s="2">
        <v>0</v>
      </c>
      <c r="L26" s="2">
        <v>0</v>
      </c>
      <c r="M26" s="2">
        <v>0</v>
      </c>
      <c r="N26" s="2">
        <v>8.94</v>
      </c>
      <c r="O26" s="2">
        <v>8.9700000000000006</v>
      </c>
      <c r="P26" s="2">
        <v>-0.04</v>
      </c>
      <c r="Q26" s="2">
        <v>2</v>
      </c>
      <c r="R26" s="2">
        <v>0</v>
      </c>
      <c r="S26" s="2">
        <v>80</v>
      </c>
      <c r="T26" s="2">
        <v>9</v>
      </c>
      <c r="U26" s="2">
        <f>Table_0__9[[#This Row],[Call Settle]]*10000*Table_0__9[[#This Row],[Open Interest Call]]</f>
        <v>1686</v>
      </c>
      <c r="V26" s="2">
        <f>Table_0__9[[#This Row],[Put Settle]]*10000*Table_0__9[[#This Row],[Open Interest Put]]</f>
        <v>1040</v>
      </c>
    </row>
    <row r="27" spans="1:22" x14ac:dyDescent="0.25">
      <c r="A27" s="2">
        <v>-2.8999999999999998E-3</v>
      </c>
      <c r="B27" s="2">
        <v>8.2500000000000004E-2</v>
      </c>
      <c r="C27" s="2">
        <v>7.9600000000000004E-2</v>
      </c>
      <c r="D27" s="2">
        <v>1.1950000000000001</v>
      </c>
      <c r="E27" s="2">
        <v>1.5E-3</v>
      </c>
      <c r="F27" s="2">
        <v>1.4E-3</v>
      </c>
      <c r="G27" s="2">
        <v>1E-4</v>
      </c>
      <c r="H27" s="2">
        <v>8.77</v>
      </c>
      <c r="I27" s="2">
        <v>8.83</v>
      </c>
      <c r="J27" s="2">
        <v>-0.06</v>
      </c>
      <c r="K27" s="2">
        <v>0</v>
      </c>
      <c r="L27" s="2">
        <v>0</v>
      </c>
      <c r="M27" s="2">
        <v>0</v>
      </c>
      <c r="N27" s="2">
        <v>8.77</v>
      </c>
      <c r="O27" s="2">
        <v>8.83</v>
      </c>
      <c r="P27" s="2">
        <v>-0.06</v>
      </c>
      <c r="Q27" s="2">
        <v>0</v>
      </c>
      <c r="R27" s="2">
        <v>0</v>
      </c>
      <c r="S27" s="2">
        <v>140</v>
      </c>
      <c r="T27" s="2">
        <v>0</v>
      </c>
      <c r="U27" s="2">
        <f>Table_0__9[[#This Row],[Call Settle]]*10000*Table_0__9[[#This Row],[Open Interest Call]]</f>
        <v>0</v>
      </c>
      <c r="V27" s="2">
        <f>Table_0__9[[#This Row],[Put Settle]]*10000*Table_0__9[[#This Row],[Open Interest Put]]</f>
        <v>2100</v>
      </c>
    </row>
    <row r="28" spans="1:22" x14ac:dyDescent="0.25">
      <c r="A28" s="2">
        <v>-2.8999999999999998E-3</v>
      </c>
      <c r="B28" s="2">
        <v>7.7799999999999994E-2</v>
      </c>
      <c r="C28" s="2">
        <v>7.4899999999999994E-2</v>
      </c>
      <c r="D28" s="2">
        <v>1.2</v>
      </c>
      <c r="E28" s="2">
        <v>1.8E-3</v>
      </c>
      <c r="F28" s="2">
        <v>1.6999999999999999E-3</v>
      </c>
      <c r="G28" s="2">
        <v>1E-4</v>
      </c>
      <c r="H28" s="2">
        <v>8.68</v>
      </c>
      <c r="I28" s="2">
        <v>8.77</v>
      </c>
      <c r="J28" s="2">
        <v>-0.09</v>
      </c>
      <c r="K28" s="2">
        <v>0</v>
      </c>
      <c r="L28" s="2">
        <v>0</v>
      </c>
      <c r="M28" s="2">
        <v>0</v>
      </c>
      <c r="N28" s="2">
        <v>8.68</v>
      </c>
      <c r="O28" s="2">
        <v>8.77</v>
      </c>
      <c r="P28" s="2">
        <v>-0.09</v>
      </c>
      <c r="Q28" s="2">
        <v>0</v>
      </c>
      <c r="R28" s="2">
        <v>0</v>
      </c>
      <c r="S28" s="2">
        <v>805</v>
      </c>
      <c r="T28" s="2">
        <v>5</v>
      </c>
      <c r="U28" s="2">
        <f>Table_0__9[[#This Row],[Call Settle]]*10000*Table_0__9[[#This Row],[Open Interest Call]]</f>
        <v>0</v>
      </c>
      <c r="V28" s="2">
        <f>Table_0__9[[#This Row],[Put Settle]]*10000*Table_0__9[[#This Row],[Open Interest Put]]</f>
        <v>14490</v>
      </c>
    </row>
    <row r="29" spans="1:22" x14ac:dyDescent="0.25">
      <c r="A29" s="2">
        <v>-2.8E-3</v>
      </c>
      <c r="B29" s="2">
        <v>7.3099999999999998E-2</v>
      </c>
      <c r="C29" s="2">
        <v>7.0300000000000001E-2</v>
      </c>
      <c r="D29" s="2">
        <v>1.2050000000000001</v>
      </c>
      <c r="E29" s="2">
        <v>2.0999999999999999E-3</v>
      </c>
      <c r="F29" s="2">
        <v>2E-3</v>
      </c>
      <c r="G29" s="2">
        <v>1E-4</v>
      </c>
      <c r="H29" s="2">
        <v>8.5399999999999991</v>
      </c>
      <c r="I29" s="2">
        <v>8.65</v>
      </c>
      <c r="J29" s="2">
        <v>-0.11</v>
      </c>
      <c r="K29" s="2">
        <v>0</v>
      </c>
      <c r="L29" s="2">
        <v>0</v>
      </c>
      <c r="M29" s="2">
        <v>0</v>
      </c>
      <c r="N29" s="2">
        <v>8.5399999999999991</v>
      </c>
      <c r="O29" s="2">
        <v>8.65</v>
      </c>
      <c r="P29" s="2">
        <v>-0.11</v>
      </c>
      <c r="Q29" s="2">
        <v>0</v>
      </c>
      <c r="R29" s="2">
        <v>0</v>
      </c>
      <c r="S29" s="2">
        <v>839</v>
      </c>
      <c r="T29" s="2">
        <v>0</v>
      </c>
      <c r="U29" s="2">
        <f>Table_0__9[[#This Row],[Call Settle]]*10000*Table_0__9[[#This Row],[Open Interest Call]]</f>
        <v>0</v>
      </c>
      <c r="V29" s="2">
        <f>Table_0__9[[#This Row],[Put Settle]]*10000*Table_0__9[[#This Row],[Open Interest Put]]</f>
        <v>17619</v>
      </c>
    </row>
    <row r="30" spans="1:22" x14ac:dyDescent="0.25">
      <c r="A30" s="2">
        <v>-2.8E-3</v>
      </c>
      <c r="B30" s="2">
        <v>6.8500000000000005E-2</v>
      </c>
      <c r="C30" s="2">
        <v>6.5699999999999995E-2</v>
      </c>
      <c r="D30" s="2">
        <v>1.21</v>
      </c>
      <c r="E30" s="2">
        <v>2.5000000000000001E-3</v>
      </c>
      <c r="F30" s="2">
        <v>2.3E-3</v>
      </c>
      <c r="G30" s="2">
        <v>2.0000000000000001E-4</v>
      </c>
      <c r="H30" s="2">
        <v>8.4499999999999993</v>
      </c>
      <c r="I30" s="2">
        <v>8.48</v>
      </c>
      <c r="J30" s="2">
        <v>-0.03</v>
      </c>
      <c r="K30" s="2">
        <v>0</v>
      </c>
      <c r="L30" s="2">
        <v>0</v>
      </c>
      <c r="M30" s="2">
        <v>0</v>
      </c>
      <c r="N30" s="2">
        <v>8.4499999999999993</v>
      </c>
      <c r="O30" s="2">
        <v>8.48</v>
      </c>
      <c r="P30" s="2">
        <v>-0.03</v>
      </c>
      <c r="Q30" s="2">
        <v>2500</v>
      </c>
      <c r="R30" s="2">
        <v>0</v>
      </c>
      <c r="S30" s="2">
        <v>201</v>
      </c>
      <c r="T30" s="2">
        <v>0</v>
      </c>
      <c r="U30" s="2">
        <f>Table_0__9[[#This Row],[Call Settle]]*10000*Table_0__9[[#This Row],[Open Interest Call]]</f>
        <v>1642500</v>
      </c>
      <c r="V30" s="2">
        <f>Table_0__9[[#This Row],[Put Settle]]*10000*Table_0__9[[#This Row],[Open Interest Put]]</f>
        <v>5025</v>
      </c>
    </row>
    <row r="31" spans="1:22" x14ac:dyDescent="0.25">
      <c r="A31" s="2">
        <v>-2.8E-3</v>
      </c>
      <c r="B31" s="2">
        <v>6.4000000000000001E-2</v>
      </c>
      <c r="C31" s="2">
        <v>6.1199999999999997E-2</v>
      </c>
      <c r="D31" s="2">
        <v>1.2150000000000001</v>
      </c>
      <c r="E31" s="2">
        <v>2.8999999999999998E-3</v>
      </c>
      <c r="F31" s="2">
        <v>2.7000000000000001E-3</v>
      </c>
      <c r="G31" s="2">
        <v>2.0000000000000001E-4</v>
      </c>
      <c r="H31" s="2">
        <v>8.3000000000000007</v>
      </c>
      <c r="I31" s="2">
        <v>8.36</v>
      </c>
      <c r="J31" s="2">
        <v>-0.06</v>
      </c>
      <c r="K31" s="2">
        <v>0</v>
      </c>
      <c r="L31" s="2">
        <v>0</v>
      </c>
      <c r="M31" s="2">
        <v>0</v>
      </c>
      <c r="N31" s="2">
        <v>8.3000000000000007</v>
      </c>
      <c r="O31" s="2">
        <v>8.36</v>
      </c>
      <c r="P31" s="2">
        <v>-0.06</v>
      </c>
      <c r="Q31" s="2">
        <v>0</v>
      </c>
      <c r="R31" s="2">
        <v>0</v>
      </c>
      <c r="S31" s="2">
        <v>55</v>
      </c>
      <c r="T31" s="2">
        <v>0</v>
      </c>
      <c r="U31" s="2">
        <f>Table_0__9[[#This Row],[Call Settle]]*10000*Table_0__9[[#This Row],[Open Interest Call]]</f>
        <v>0</v>
      </c>
      <c r="V31" s="2">
        <f>Table_0__9[[#This Row],[Put Settle]]*10000*Table_0__9[[#This Row],[Open Interest Put]]</f>
        <v>1594.9999999999998</v>
      </c>
    </row>
    <row r="32" spans="1:22" x14ac:dyDescent="0.25">
      <c r="A32" s="2">
        <v>-2.7000000000000001E-3</v>
      </c>
      <c r="B32" s="2">
        <v>5.9499999999999997E-2</v>
      </c>
      <c r="C32" s="2">
        <v>5.6800000000000003E-2</v>
      </c>
      <c r="D32" s="2">
        <v>1.22</v>
      </c>
      <c r="E32" s="2">
        <v>3.5000000000000001E-3</v>
      </c>
      <c r="F32" s="2">
        <v>3.2000000000000002E-3</v>
      </c>
      <c r="G32" s="2">
        <v>2.9999999999999997E-4</v>
      </c>
      <c r="H32" s="2">
        <v>8.25</v>
      </c>
      <c r="I32" s="2">
        <v>8.26</v>
      </c>
      <c r="J32" s="2">
        <v>-0.02</v>
      </c>
      <c r="K32" s="2">
        <v>0</v>
      </c>
      <c r="L32" s="2">
        <v>0</v>
      </c>
      <c r="M32" s="2">
        <v>0</v>
      </c>
      <c r="N32" s="2">
        <v>8.25</v>
      </c>
      <c r="O32" s="2">
        <v>8.26</v>
      </c>
      <c r="P32" s="2">
        <v>-0.02</v>
      </c>
      <c r="Q32" s="2">
        <v>0</v>
      </c>
      <c r="R32" s="2">
        <v>0</v>
      </c>
      <c r="S32" s="2">
        <v>172</v>
      </c>
      <c r="T32" s="2">
        <v>0</v>
      </c>
      <c r="U32" s="2">
        <f>Table_0__9[[#This Row],[Call Settle]]*10000*Table_0__9[[#This Row],[Open Interest Call]]</f>
        <v>0</v>
      </c>
      <c r="V32" s="2">
        <f>Table_0__9[[#This Row],[Put Settle]]*10000*Table_0__9[[#This Row],[Open Interest Put]]</f>
        <v>6020</v>
      </c>
    </row>
    <row r="33" spans="1:22" x14ac:dyDescent="0.25">
      <c r="A33" s="2">
        <v>-2.7000000000000001E-3</v>
      </c>
      <c r="B33" s="2">
        <v>5.5199999999999999E-2</v>
      </c>
      <c r="C33" s="2">
        <v>5.2499999999999998E-2</v>
      </c>
      <c r="D33" s="2">
        <v>1.2250000000000001</v>
      </c>
      <c r="E33" s="2">
        <v>4.1000000000000003E-3</v>
      </c>
      <c r="F33" s="2">
        <v>3.8E-3</v>
      </c>
      <c r="G33" s="2">
        <v>2.9999999999999997E-4</v>
      </c>
      <c r="H33" s="2">
        <v>8.1300000000000008</v>
      </c>
      <c r="I33" s="2">
        <v>8.18</v>
      </c>
      <c r="J33" s="2">
        <v>-0.05</v>
      </c>
      <c r="K33" s="2">
        <v>0</v>
      </c>
      <c r="L33" s="2">
        <v>0</v>
      </c>
      <c r="M33" s="2">
        <v>0</v>
      </c>
      <c r="N33" s="2">
        <v>8.1300000000000008</v>
      </c>
      <c r="O33" s="2">
        <v>8.18</v>
      </c>
      <c r="P33" s="2">
        <v>-0.05</v>
      </c>
      <c r="Q33" s="2">
        <v>0</v>
      </c>
      <c r="R33" s="2">
        <v>0</v>
      </c>
      <c r="S33" s="2">
        <v>186</v>
      </c>
      <c r="T33" s="2">
        <v>0</v>
      </c>
      <c r="U33" s="2">
        <f>Table_0__9[[#This Row],[Call Settle]]*10000*Table_0__9[[#This Row],[Open Interest Call]]</f>
        <v>0</v>
      </c>
      <c r="V33" s="2">
        <f>Table_0__9[[#This Row],[Put Settle]]*10000*Table_0__9[[#This Row],[Open Interest Put]]</f>
        <v>7626</v>
      </c>
    </row>
    <row r="34" spans="1:22" x14ac:dyDescent="0.25">
      <c r="A34" s="2">
        <v>-2.5999999999999999E-3</v>
      </c>
      <c r="B34" s="2">
        <v>5.0900000000000001E-2</v>
      </c>
      <c r="C34" s="2">
        <v>4.8300000000000003E-2</v>
      </c>
      <c r="D34" s="2">
        <v>1.23</v>
      </c>
      <c r="E34" s="2">
        <v>4.7999999999999996E-3</v>
      </c>
      <c r="F34" s="2">
        <v>4.4999999999999997E-3</v>
      </c>
      <c r="G34" s="2">
        <v>2.9999999999999997E-4</v>
      </c>
      <c r="H34" s="2">
        <v>8.02</v>
      </c>
      <c r="I34" s="2">
        <v>8.1</v>
      </c>
      <c r="J34" s="2">
        <v>-0.09</v>
      </c>
      <c r="K34" s="2">
        <v>0</v>
      </c>
      <c r="L34" s="2">
        <v>0</v>
      </c>
      <c r="M34" s="2">
        <v>0</v>
      </c>
      <c r="N34" s="2">
        <v>8.02</v>
      </c>
      <c r="O34" s="2">
        <v>8.1</v>
      </c>
      <c r="P34" s="2">
        <v>-0.09</v>
      </c>
      <c r="Q34" s="2">
        <v>2600</v>
      </c>
      <c r="R34" s="2">
        <v>0</v>
      </c>
      <c r="S34" s="2">
        <v>225</v>
      </c>
      <c r="T34" s="2">
        <v>0</v>
      </c>
      <c r="U34" s="2">
        <f>Table_0__9[[#This Row],[Call Settle]]*10000*Table_0__9[[#This Row],[Open Interest Call]]</f>
        <v>1255800</v>
      </c>
      <c r="V34" s="2">
        <f>Table_0__9[[#This Row],[Put Settle]]*10000*Table_0__9[[#This Row],[Open Interest Put]]</f>
        <v>10799.999999999998</v>
      </c>
    </row>
    <row r="35" spans="1:22" x14ac:dyDescent="0.25">
      <c r="A35" s="2">
        <v>-2.5999999999999999E-3</v>
      </c>
      <c r="B35" s="2">
        <v>4.6699999999999998E-2</v>
      </c>
      <c r="C35" s="2">
        <v>4.41E-2</v>
      </c>
      <c r="D35" s="2">
        <v>1.2350000000000001</v>
      </c>
      <c r="E35" s="2">
        <v>5.7000000000000002E-3</v>
      </c>
      <c r="F35" s="2">
        <v>5.1999999999999998E-3</v>
      </c>
      <c r="G35" s="2">
        <v>5.0000000000000001E-4</v>
      </c>
      <c r="H35" s="2">
        <v>7.96</v>
      </c>
      <c r="I35" s="2">
        <v>7.96</v>
      </c>
      <c r="J35" s="2">
        <v>0</v>
      </c>
      <c r="K35" s="2">
        <v>0</v>
      </c>
      <c r="L35" s="2">
        <v>0</v>
      </c>
      <c r="M35" s="2">
        <v>0</v>
      </c>
      <c r="N35" s="2">
        <v>7.96</v>
      </c>
      <c r="O35" s="2">
        <v>7.96</v>
      </c>
      <c r="P35" s="2">
        <v>0</v>
      </c>
      <c r="Q35" s="2">
        <v>0</v>
      </c>
      <c r="R35" s="2">
        <v>0</v>
      </c>
      <c r="S35" s="2">
        <v>153</v>
      </c>
      <c r="T35" s="2">
        <v>0</v>
      </c>
      <c r="U35" s="2">
        <f>Table_0__9[[#This Row],[Call Settle]]*10000*Table_0__9[[#This Row],[Open Interest Call]]</f>
        <v>0</v>
      </c>
      <c r="V35" s="2">
        <f>Table_0__9[[#This Row],[Put Settle]]*10000*Table_0__9[[#This Row],[Open Interest Put]]</f>
        <v>8721</v>
      </c>
    </row>
    <row r="36" spans="1:22" x14ac:dyDescent="0.25">
      <c r="A36" s="2">
        <v>-2.3999999999999998E-3</v>
      </c>
      <c r="B36" s="2">
        <v>4.2599999999999999E-2</v>
      </c>
      <c r="C36" s="2">
        <v>4.02E-2</v>
      </c>
      <c r="D36" s="2">
        <v>1.24</v>
      </c>
      <c r="E36" s="2">
        <v>6.6E-3</v>
      </c>
      <c r="F36" s="2">
        <v>6.1000000000000004E-3</v>
      </c>
      <c r="G36" s="2">
        <v>5.0000000000000001E-4</v>
      </c>
      <c r="H36" s="2">
        <v>7.82</v>
      </c>
      <c r="I36" s="2">
        <v>7.87</v>
      </c>
      <c r="J36" s="2">
        <v>-0.05</v>
      </c>
      <c r="K36" s="2">
        <v>0</v>
      </c>
      <c r="L36" s="2">
        <v>0</v>
      </c>
      <c r="M36" s="2">
        <v>0</v>
      </c>
      <c r="N36" s="2">
        <v>7.82</v>
      </c>
      <c r="O36" s="2">
        <v>7.87</v>
      </c>
      <c r="P36" s="2">
        <v>-0.05</v>
      </c>
      <c r="Q36" s="2">
        <v>2500</v>
      </c>
      <c r="R36" s="2">
        <v>0</v>
      </c>
      <c r="S36" s="2">
        <v>1349</v>
      </c>
      <c r="T36" s="2">
        <v>0</v>
      </c>
      <c r="U36" s="2">
        <f>Table_0__9[[#This Row],[Call Settle]]*10000*Table_0__9[[#This Row],[Open Interest Call]]</f>
        <v>1005000</v>
      </c>
      <c r="V36" s="2">
        <f>Table_0__9[[#This Row],[Put Settle]]*10000*Table_0__9[[#This Row],[Open Interest Put]]</f>
        <v>89034</v>
      </c>
    </row>
    <row r="37" spans="1:22" x14ac:dyDescent="0.25">
      <c r="A37" s="2">
        <v>-2.3999999999999998E-3</v>
      </c>
      <c r="B37" s="2">
        <v>3.8699999999999998E-2</v>
      </c>
      <c r="C37" s="2">
        <v>3.6299999999999999E-2</v>
      </c>
      <c r="D37" s="2">
        <v>1.2450000000000001</v>
      </c>
      <c r="E37" s="2">
        <v>7.7000000000000002E-3</v>
      </c>
      <c r="F37" s="2">
        <v>7.1000000000000004E-3</v>
      </c>
      <c r="G37" s="2">
        <v>5.9999999999999995E-4</v>
      </c>
      <c r="H37" s="2">
        <v>7.73</v>
      </c>
      <c r="I37" s="2">
        <v>7.76</v>
      </c>
      <c r="J37" s="2">
        <v>-0.03</v>
      </c>
      <c r="K37" s="2">
        <v>0</v>
      </c>
      <c r="L37" s="2">
        <v>0</v>
      </c>
      <c r="M37" s="2">
        <v>0</v>
      </c>
      <c r="N37" s="2">
        <v>7.73</v>
      </c>
      <c r="O37" s="2">
        <v>7.76</v>
      </c>
      <c r="P37" s="2">
        <v>-0.03</v>
      </c>
      <c r="Q37" s="2">
        <v>2600</v>
      </c>
      <c r="R37" s="2">
        <v>0</v>
      </c>
      <c r="S37" s="2">
        <v>5</v>
      </c>
      <c r="T37" s="2">
        <v>0</v>
      </c>
      <c r="U37" s="2">
        <f>Table_0__9[[#This Row],[Call Settle]]*10000*Table_0__9[[#This Row],[Open Interest Call]]</f>
        <v>943800</v>
      </c>
      <c r="V37" s="2">
        <f>Table_0__9[[#This Row],[Put Settle]]*10000*Table_0__9[[#This Row],[Open Interest Put]]</f>
        <v>385</v>
      </c>
    </row>
    <row r="38" spans="1:22" x14ac:dyDescent="0.25">
      <c r="A38" s="2">
        <v>-2.3E-3</v>
      </c>
      <c r="B38" s="2">
        <v>3.49E-2</v>
      </c>
      <c r="C38" s="2">
        <v>3.2599999999999997E-2</v>
      </c>
      <c r="D38" s="2">
        <v>1.25</v>
      </c>
      <c r="E38" s="2">
        <v>8.8999999999999999E-3</v>
      </c>
      <c r="F38" s="2">
        <v>8.2000000000000007E-3</v>
      </c>
      <c r="G38" s="2">
        <v>6.9999999999999999E-4</v>
      </c>
      <c r="H38" s="2">
        <v>7.61</v>
      </c>
      <c r="I38" s="2">
        <v>7.64</v>
      </c>
      <c r="J38" s="2">
        <v>-0.03</v>
      </c>
      <c r="K38" s="2">
        <v>0</v>
      </c>
      <c r="L38" s="2">
        <v>0</v>
      </c>
      <c r="M38" s="2">
        <v>0</v>
      </c>
      <c r="N38" s="2">
        <v>7.61</v>
      </c>
      <c r="O38" s="2">
        <v>7.64</v>
      </c>
      <c r="P38" s="2">
        <v>-0.03</v>
      </c>
      <c r="Q38" s="2">
        <v>0</v>
      </c>
      <c r="R38" s="2">
        <v>0</v>
      </c>
      <c r="S38" s="2">
        <v>158</v>
      </c>
      <c r="T38" s="2">
        <v>23</v>
      </c>
      <c r="U38" s="2">
        <f>Table_0__9[[#This Row],[Call Settle]]*10000*Table_0__9[[#This Row],[Open Interest Call]]</f>
        <v>0</v>
      </c>
      <c r="V38" s="2">
        <f>Table_0__9[[#This Row],[Put Settle]]*10000*Table_0__9[[#This Row],[Open Interest Put]]</f>
        <v>14062</v>
      </c>
    </row>
    <row r="39" spans="1:22" x14ac:dyDescent="0.25">
      <c r="A39" s="2">
        <v>-2.0999999999999999E-3</v>
      </c>
      <c r="B39" s="2">
        <v>3.1199999999999999E-2</v>
      </c>
      <c r="C39" s="2">
        <v>2.9100000000000001E-2</v>
      </c>
      <c r="D39" s="2">
        <v>1.2549999999999999</v>
      </c>
      <c r="E39" s="2">
        <v>1.04E-2</v>
      </c>
      <c r="F39" s="2">
        <v>9.4999999999999998E-3</v>
      </c>
      <c r="G39" s="2">
        <v>8.9999999999999998E-4</v>
      </c>
      <c r="H39" s="2">
        <v>7.55</v>
      </c>
      <c r="I39" s="2">
        <v>7.53</v>
      </c>
      <c r="J39" s="2">
        <v>0.02</v>
      </c>
      <c r="K39" s="2">
        <v>0</v>
      </c>
      <c r="L39" s="2">
        <v>0</v>
      </c>
      <c r="M39" s="2">
        <v>0</v>
      </c>
      <c r="N39" s="2">
        <v>7.55</v>
      </c>
      <c r="O39" s="2">
        <v>7.53</v>
      </c>
      <c r="P39" s="2">
        <v>0.02</v>
      </c>
      <c r="Q39" s="2">
        <v>17</v>
      </c>
      <c r="R39" s="2">
        <v>0</v>
      </c>
      <c r="S39" s="2">
        <v>303</v>
      </c>
      <c r="T39" s="2">
        <v>0</v>
      </c>
      <c r="U39" s="2">
        <f>Table_0__9[[#This Row],[Call Settle]]*10000*Table_0__9[[#This Row],[Open Interest Call]]</f>
        <v>4947</v>
      </c>
      <c r="V39" s="2">
        <f>Table_0__9[[#This Row],[Put Settle]]*10000*Table_0__9[[#This Row],[Open Interest Put]]</f>
        <v>31512</v>
      </c>
    </row>
    <row r="40" spans="1:22" x14ac:dyDescent="0.25">
      <c r="A40" s="2">
        <v>-2E-3</v>
      </c>
      <c r="B40" s="2">
        <v>2.7699999999999999E-2</v>
      </c>
      <c r="C40" s="2">
        <v>2.5700000000000001E-2</v>
      </c>
      <c r="D40" s="2">
        <v>1.26</v>
      </c>
      <c r="E40" s="2">
        <v>1.2E-2</v>
      </c>
      <c r="F40" s="2">
        <v>1.0999999999999999E-2</v>
      </c>
      <c r="G40" s="2">
        <v>1E-3</v>
      </c>
      <c r="H40" s="2">
        <v>7.45</v>
      </c>
      <c r="I40" s="2">
        <v>7.44</v>
      </c>
      <c r="J40" s="2">
        <v>0.01</v>
      </c>
      <c r="K40" s="2">
        <v>0</v>
      </c>
      <c r="L40" s="2">
        <v>0</v>
      </c>
      <c r="M40" s="2">
        <v>0</v>
      </c>
      <c r="N40" s="2">
        <v>7.45</v>
      </c>
      <c r="O40" s="2">
        <v>7.44</v>
      </c>
      <c r="P40" s="2">
        <v>0.01</v>
      </c>
      <c r="Q40" s="2">
        <v>3</v>
      </c>
      <c r="R40" s="2">
        <v>0</v>
      </c>
      <c r="S40" s="2">
        <v>114</v>
      </c>
      <c r="T40" s="2">
        <v>0</v>
      </c>
      <c r="U40" s="2">
        <f>Table_0__9[[#This Row],[Call Settle]]*10000*Table_0__9[[#This Row],[Open Interest Call]]</f>
        <v>771</v>
      </c>
      <c r="V40" s="2">
        <f>Table_0__9[[#This Row],[Put Settle]]*10000*Table_0__9[[#This Row],[Open Interest Put]]</f>
        <v>13680</v>
      </c>
    </row>
    <row r="41" spans="1:22" x14ac:dyDescent="0.25">
      <c r="A41" s="2">
        <v>-1.9E-3</v>
      </c>
      <c r="B41" s="2">
        <v>2.4500000000000001E-2</v>
      </c>
      <c r="C41" s="2">
        <v>2.2599999999999999E-2</v>
      </c>
      <c r="D41" s="2">
        <v>1.2649999999999999</v>
      </c>
      <c r="E41" s="2">
        <v>1.37E-2</v>
      </c>
      <c r="F41" s="2">
        <v>1.2699999999999999E-2</v>
      </c>
      <c r="G41" s="2">
        <v>1E-3</v>
      </c>
      <c r="H41" s="2">
        <v>7.32</v>
      </c>
      <c r="I41" s="2">
        <v>7.36</v>
      </c>
      <c r="J41" s="2">
        <v>-0.04</v>
      </c>
      <c r="K41" s="2">
        <v>0</v>
      </c>
      <c r="L41" s="2">
        <v>0</v>
      </c>
      <c r="M41" s="2">
        <v>0</v>
      </c>
      <c r="N41" s="2">
        <v>7.32</v>
      </c>
      <c r="O41" s="2">
        <v>7.36</v>
      </c>
      <c r="P41" s="2">
        <v>-0.04</v>
      </c>
      <c r="Q41" s="2">
        <v>5</v>
      </c>
      <c r="R41" s="2">
        <v>0</v>
      </c>
      <c r="S41" s="2">
        <v>65</v>
      </c>
      <c r="T41" s="2">
        <v>0</v>
      </c>
      <c r="U41" s="2">
        <f>Table_0__9[[#This Row],[Call Settle]]*10000*Table_0__9[[#This Row],[Open Interest Call]]</f>
        <v>1129.9999999999998</v>
      </c>
      <c r="V41" s="2">
        <f>Table_0__9[[#This Row],[Put Settle]]*10000*Table_0__9[[#This Row],[Open Interest Put]]</f>
        <v>8905</v>
      </c>
    </row>
    <row r="42" spans="1:22" x14ac:dyDescent="0.25">
      <c r="A42" s="2">
        <v>-1.8E-3</v>
      </c>
      <c r="B42" s="2">
        <v>2.1399999999999999E-2</v>
      </c>
      <c r="C42" s="2">
        <v>1.9599999999999999E-2</v>
      </c>
      <c r="D42" s="2">
        <v>1.27</v>
      </c>
      <c r="E42" s="2">
        <v>1.5699999999999999E-2</v>
      </c>
      <c r="F42" s="2">
        <v>1.46E-2</v>
      </c>
      <c r="G42" s="2">
        <v>1.1000000000000001E-3</v>
      </c>
      <c r="H42" s="2">
        <v>7.22</v>
      </c>
      <c r="I42" s="2">
        <v>7.27</v>
      </c>
      <c r="J42" s="2">
        <v>-0.05</v>
      </c>
      <c r="K42" s="2">
        <v>0</v>
      </c>
      <c r="L42" s="2">
        <v>0</v>
      </c>
      <c r="M42" s="2">
        <v>0</v>
      </c>
      <c r="N42" s="2">
        <v>7.22</v>
      </c>
      <c r="O42" s="2">
        <v>7.27</v>
      </c>
      <c r="P42" s="2">
        <v>-0.05</v>
      </c>
      <c r="Q42" s="2">
        <v>11</v>
      </c>
      <c r="R42" s="2">
        <v>0</v>
      </c>
      <c r="S42" s="2">
        <v>485</v>
      </c>
      <c r="T42" s="2">
        <v>0</v>
      </c>
      <c r="U42" s="2">
        <f>Table_0__9[[#This Row],[Call Settle]]*10000*Table_0__9[[#This Row],[Open Interest Call]]</f>
        <v>2156</v>
      </c>
      <c r="V42" s="2">
        <f>Table_0__9[[#This Row],[Put Settle]]*10000*Table_0__9[[#This Row],[Open Interest Put]]</f>
        <v>76145</v>
      </c>
    </row>
    <row r="43" spans="1:22" x14ac:dyDescent="0.25">
      <c r="A43" s="2">
        <v>-1.6999999999999999E-3</v>
      </c>
      <c r="B43" s="2">
        <v>1.8599999999999998E-2</v>
      </c>
      <c r="C43" s="2">
        <v>1.6899999999999998E-2</v>
      </c>
      <c r="D43" s="2">
        <v>1.2749999999999999</v>
      </c>
      <c r="E43" s="2">
        <v>1.7999999999999999E-2</v>
      </c>
      <c r="F43" s="2">
        <v>1.67E-2</v>
      </c>
      <c r="G43" s="2">
        <v>1.2999999999999999E-3</v>
      </c>
      <c r="H43" s="2">
        <v>7.16</v>
      </c>
      <c r="I43" s="2">
        <v>7.19</v>
      </c>
      <c r="J43" s="2">
        <v>-0.03</v>
      </c>
      <c r="K43" s="2">
        <v>0</v>
      </c>
      <c r="L43" s="2">
        <v>0</v>
      </c>
      <c r="M43" s="2">
        <v>0</v>
      </c>
      <c r="N43" s="2">
        <v>7.16</v>
      </c>
      <c r="O43" s="2">
        <v>7.18</v>
      </c>
      <c r="P43" s="2">
        <v>-0.03</v>
      </c>
      <c r="Q43" s="2">
        <v>75</v>
      </c>
      <c r="R43" s="2">
        <v>0</v>
      </c>
      <c r="S43" s="2">
        <v>80</v>
      </c>
      <c r="T43" s="2">
        <v>0</v>
      </c>
      <c r="U43" s="2">
        <f>Table_0__9[[#This Row],[Call Settle]]*10000*Table_0__9[[#This Row],[Open Interest Call]]</f>
        <v>12674.999999999998</v>
      </c>
      <c r="V43" s="2">
        <f>Table_0__9[[#This Row],[Put Settle]]*10000*Table_0__9[[#This Row],[Open Interest Put]]</f>
        <v>14400</v>
      </c>
    </row>
    <row r="44" spans="1:22" x14ac:dyDescent="0.25">
      <c r="A44" s="2">
        <v>-1.6000000000000001E-3</v>
      </c>
      <c r="B44" s="2">
        <v>1.6E-2</v>
      </c>
      <c r="C44" s="2">
        <v>1.44E-2</v>
      </c>
      <c r="D44" s="2">
        <v>1.28</v>
      </c>
      <c r="E44" s="2">
        <v>2.0500000000000001E-2</v>
      </c>
      <c r="F44" s="2">
        <v>1.9099999999999999E-2</v>
      </c>
      <c r="G44" s="2">
        <v>1.4E-3</v>
      </c>
      <c r="H44" s="2">
        <v>7.07</v>
      </c>
      <c r="I44" s="2">
        <v>7.12</v>
      </c>
      <c r="J44" s="2">
        <v>-0.05</v>
      </c>
      <c r="K44" s="2">
        <v>0</v>
      </c>
      <c r="L44" s="2">
        <v>0</v>
      </c>
      <c r="M44" s="2">
        <v>0</v>
      </c>
      <c r="N44" s="2">
        <v>7.07</v>
      </c>
      <c r="O44" s="2">
        <v>7.12</v>
      </c>
      <c r="P44" s="2">
        <v>-0.05</v>
      </c>
      <c r="Q44" s="2">
        <v>9</v>
      </c>
      <c r="R44" s="2">
        <v>0</v>
      </c>
      <c r="S44" s="2">
        <v>32</v>
      </c>
      <c r="T44" s="2">
        <v>0</v>
      </c>
      <c r="U44" s="2">
        <f>Table_0__9[[#This Row],[Call Settle]]*10000*Table_0__9[[#This Row],[Open Interest Call]]</f>
        <v>1296</v>
      </c>
      <c r="V44" s="2">
        <f>Table_0__9[[#This Row],[Put Settle]]*10000*Table_0__9[[#This Row],[Open Interest Put]]</f>
        <v>6560</v>
      </c>
    </row>
    <row r="45" spans="1:22" x14ac:dyDescent="0.25">
      <c r="A45" s="2">
        <v>-1.4E-3</v>
      </c>
      <c r="B45" s="2">
        <v>1.37E-2</v>
      </c>
      <c r="C45" s="2">
        <v>1.23E-2</v>
      </c>
      <c r="D45" s="2">
        <v>1.2849999999999999</v>
      </c>
      <c r="E45" s="2">
        <v>2.3199999999999998E-2</v>
      </c>
      <c r="F45" s="2">
        <v>2.1700000000000001E-2</v>
      </c>
      <c r="G45" s="2">
        <v>1.5E-3</v>
      </c>
      <c r="H45" s="2">
        <v>7.05</v>
      </c>
      <c r="I45" s="2">
        <v>7.07</v>
      </c>
      <c r="J45" s="2">
        <v>-0.02</v>
      </c>
      <c r="K45" s="2">
        <v>0</v>
      </c>
      <c r="L45" s="2">
        <v>0</v>
      </c>
      <c r="M45" s="2">
        <v>0</v>
      </c>
      <c r="N45" s="2">
        <v>7.05</v>
      </c>
      <c r="O45" s="2">
        <v>7.07</v>
      </c>
      <c r="P45" s="2">
        <v>-0.02</v>
      </c>
      <c r="Q45" s="2">
        <v>27</v>
      </c>
      <c r="R45" s="2">
        <v>0</v>
      </c>
      <c r="S45" s="2">
        <v>1</v>
      </c>
      <c r="T45" s="2">
        <v>0</v>
      </c>
      <c r="U45" s="2">
        <f>Table_0__9[[#This Row],[Call Settle]]*10000*Table_0__9[[#This Row],[Open Interest Call]]</f>
        <v>3321</v>
      </c>
      <c r="V45" s="2">
        <f>Table_0__9[[#This Row],[Put Settle]]*10000*Table_0__9[[#This Row],[Open Interest Put]]</f>
        <v>231.99999999999997</v>
      </c>
    </row>
    <row r="46" spans="1:22" x14ac:dyDescent="0.25">
      <c r="A46" s="2">
        <v>-1.2999999999999999E-3</v>
      </c>
      <c r="B46" s="2">
        <v>1.1599999999999999E-2</v>
      </c>
      <c r="C46" s="2">
        <v>1.03E-2</v>
      </c>
      <c r="D46" s="2">
        <v>1.29</v>
      </c>
      <c r="E46" s="2">
        <v>2.63E-2</v>
      </c>
      <c r="F46" s="2">
        <v>2.4500000000000001E-2</v>
      </c>
      <c r="G46" s="2">
        <v>1.8E-3</v>
      </c>
      <c r="H46" s="2">
        <v>6.98</v>
      </c>
      <c r="I46" s="2">
        <v>7.02</v>
      </c>
      <c r="J46" s="2">
        <v>-0.04</v>
      </c>
      <c r="K46" s="2">
        <v>0</v>
      </c>
      <c r="L46" s="2">
        <v>0</v>
      </c>
      <c r="M46" s="2">
        <v>0</v>
      </c>
      <c r="N46" s="2">
        <v>6.98</v>
      </c>
      <c r="O46" s="2">
        <v>7.02</v>
      </c>
      <c r="P46" s="2">
        <v>-0.04</v>
      </c>
      <c r="Q46" s="2">
        <v>60</v>
      </c>
      <c r="R46" s="2">
        <v>0</v>
      </c>
      <c r="S46" s="2">
        <v>7</v>
      </c>
      <c r="T46" s="2">
        <v>0</v>
      </c>
      <c r="U46" s="2">
        <f>Table_0__9[[#This Row],[Call Settle]]*10000*Table_0__9[[#This Row],[Open Interest Call]]</f>
        <v>6180</v>
      </c>
      <c r="V46" s="2">
        <f>Table_0__9[[#This Row],[Put Settle]]*10000*Table_0__9[[#This Row],[Open Interest Put]]</f>
        <v>1841</v>
      </c>
    </row>
    <row r="47" spans="1:22" x14ac:dyDescent="0.25">
      <c r="A47" s="2">
        <v>-1.1000000000000001E-3</v>
      </c>
      <c r="B47" s="2">
        <v>9.7000000000000003E-3</v>
      </c>
      <c r="C47" s="2">
        <v>8.6E-3</v>
      </c>
      <c r="D47" s="2">
        <v>1.2949999999999999</v>
      </c>
      <c r="E47" s="2">
        <v>2.9499999999999998E-2</v>
      </c>
      <c r="F47" s="2">
        <v>2.76E-2</v>
      </c>
      <c r="G47" s="2">
        <v>1.9E-3</v>
      </c>
      <c r="H47" s="2">
        <v>6.94</v>
      </c>
      <c r="I47" s="2">
        <v>6.95</v>
      </c>
      <c r="J47" s="2">
        <v>-0.01</v>
      </c>
      <c r="K47" s="2">
        <v>0</v>
      </c>
      <c r="L47" s="2">
        <v>0</v>
      </c>
      <c r="M47" s="2">
        <v>0</v>
      </c>
      <c r="N47" s="2">
        <v>6.94</v>
      </c>
      <c r="O47" s="2">
        <v>6.95</v>
      </c>
      <c r="P47" s="2">
        <v>-0.01</v>
      </c>
      <c r="Q47" s="2">
        <v>1298</v>
      </c>
      <c r="R47" s="2">
        <v>11</v>
      </c>
      <c r="S47" s="2">
        <v>146</v>
      </c>
      <c r="T47" s="2">
        <v>0</v>
      </c>
      <c r="U47" s="2">
        <f>Table_0__9[[#This Row],[Call Settle]]*10000*Table_0__9[[#This Row],[Open Interest Call]]</f>
        <v>111628</v>
      </c>
      <c r="V47" s="2">
        <f>Table_0__9[[#This Row],[Put Settle]]*10000*Table_0__9[[#This Row],[Open Interest Put]]</f>
        <v>43070</v>
      </c>
    </row>
    <row r="48" spans="1:22" x14ac:dyDescent="0.25">
      <c r="A48" s="2">
        <v>-1E-3</v>
      </c>
      <c r="B48" s="2">
        <v>8.0999999999999996E-3</v>
      </c>
      <c r="C48" s="2">
        <v>7.1000000000000004E-3</v>
      </c>
      <c r="D48" s="2">
        <v>1.3</v>
      </c>
      <c r="E48" s="2">
        <v>3.3000000000000002E-2</v>
      </c>
      <c r="F48" s="2">
        <v>3.09E-2</v>
      </c>
      <c r="G48" s="2">
        <v>2.0999999999999999E-3</v>
      </c>
      <c r="H48" s="2">
        <v>6.9</v>
      </c>
      <c r="I48" s="2">
        <v>6.93</v>
      </c>
      <c r="J48" s="2">
        <v>-0.03</v>
      </c>
      <c r="K48" s="2">
        <v>0</v>
      </c>
      <c r="L48" s="2">
        <v>0</v>
      </c>
      <c r="M48" s="2">
        <v>0</v>
      </c>
      <c r="N48" s="2">
        <v>6.9</v>
      </c>
      <c r="O48" s="2">
        <v>6.93</v>
      </c>
      <c r="P48" s="2">
        <v>-0.03</v>
      </c>
      <c r="Q48" s="2">
        <v>172</v>
      </c>
      <c r="R48" s="2">
        <v>0</v>
      </c>
      <c r="S48" s="2">
        <v>613</v>
      </c>
      <c r="T48" s="2">
        <v>0</v>
      </c>
      <c r="U48" s="2">
        <f>Table_0__9[[#This Row],[Call Settle]]*10000*Table_0__9[[#This Row],[Open Interest Call]]</f>
        <v>12212</v>
      </c>
      <c r="V48" s="2">
        <f>Table_0__9[[#This Row],[Put Settle]]*10000*Table_0__9[[#This Row],[Open Interest Put]]</f>
        <v>202290</v>
      </c>
    </row>
    <row r="49" spans="1:22" x14ac:dyDescent="0.25">
      <c r="A49" s="2">
        <v>-8.9999999999999998E-4</v>
      </c>
      <c r="B49" s="2">
        <v>6.7000000000000002E-3</v>
      </c>
      <c r="C49" s="2">
        <v>5.7999999999999996E-3</v>
      </c>
      <c r="D49" s="2">
        <v>1.3049999999999999</v>
      </c>
      <c r="E49" s="2">
        <v>3.6600000000000001E-2</v>
      </c>
      <c r="F49" s="2">
        <v>3.4500000000000003E-2</v>
      </c>
      <c r="G49" s="2">
        <v>2.0999999999999999E-3</v>
      </c>
      <c r="H49" s="2">
        <v>6.86</v>
      </c>
      <c r="I49" s="2">
        <v>6.9</v>
      </c>
      <c r="J49" s="2">
        <v>-0.04</v>
      </c>
      <c r="K49" s="2">
        <v>0</v>
      </c>
      <c r="L49" s="2">
        <v>0</v>
      </c>
      <c r="M49" s="2">
        <v>0</v>
      </c>
      <c r="N49" s="2">
        <v>6.86</v>
      </c>
      <c r="O49" s="2">
        <v>6.9</v>
      </c>
      <c r="P49" s="2">
        <v>-0.04</v>
      </c>
      <c r="Q49" s="2">
        <v>51</v>
      </c>
      <c r="R49" s="2">
        <v>0</v>
      </c>
      <c r="S49" s="2">
        <v>120</v>
      </c>
      <c r="T49" s="2">
        <v>0</v>
      </c>
      <c r="U49" s="2">
        <f>Table_0__9[[#This Row],[Call Settle]]*10000*Table_0__9[[#This Row],[Open Interest Call]]</f>
        <v>2957.9999999999995</v>
      </c>
      <c r="V49" s="2">
        <f>Table_0__9[[#This Row],[Put Settle]]*10000*Table_0__9[[#This Row],[Open Interest Put]]</f>
        <v>43920</v>
      </c>
    </row>
    <row r="50" spans="1:22" x14ac:dyDescent="0.25">
      <c r="A50" s="2">
        <v>-8.0000000000000004E-4</v>
      </c>
      <c r="B50" s="2">
        <v>5.4999999999999997E-3</v>
      </c>
      <c r="C50" s="2">
        <v>4.7000000000000002E-3</v>
      </c>
      <c r="D50" s="2">
        <v>1.31</v>
      </c>
      <c r="E50" s="2">
        <v>4.0500000000000001E-2</v>
      </c>
      <c r="F50" s="2">
        <v>3.8199999999999998E-2</v>
      </c>
      <c r="G50" s="2">
        <v>2.3E-3</v>
      </c>
      <c r="H50" s="2">
        <v>6.83</v>
      </c>
      <c r="I50" s="2">
        <v>6.88</v>
      </c>
      <c r="J50" s="2">
        <v>-0.05</v>
      </c>
      <c r="K50" s="2">
        <v>0</v>
      </c>
      <c r="L50" s="2">
        <v>0</v>
      </c>
      <c r="M50" s="2">
        <v>0</v>
      </c>
      <c r="N50" s="2">
        <v>6.83</v>
      </c>
      <c r="O50" s="2">
        <v>6.88</v>
      </c>
      <c r="P50" s="2">
        <v>-0.05</v>
      </c>
      <c r="Q50" s="2">
        <v>78</v>
      </c>
      <c r="R50" s="2">
        <v>0</v>
      </c>
      <c r="S50" s="2">
        <v>600</v>
      </c>
      <c r="T50" s="2">
        <v>0</v>
      </c>
      <c r="U50" s="2">
        <f>Table_0__9[[#This Row],[Call Settle]]*10000*Table_0__9[[#This Row],[Open Interest Call]]</f>
        <v>3666</v>
      </c>
      <c r="V50" s="2">
        <f>Table_0__9[[#This Row],[Put Settle]]*10000*Table_0__9[[#This Row],[Open Interest Put]]</f>
        <v>243000</v>
      </c>
    </row>
    <row r="51" spans="1:22" x14ac:dyDescent="0.25">
      <c r="A51" s="2">
        <v>-5.9999999999999995E-4</v>
      </c>
      <c r="B51" s="2">
        <v>4.4000000000000003E-3</v>
      </c>
      <c r="C51" s="2">
        <v>3.8E-3</v>
      </c>
      <c r="D51" s="2">
        <v>1.3149999999999999</v>
      </c>
      <c r="E51" s="2">
        <v>4.4499999999999998E-2</v>
      </c>
      <c r="F51" s="2">
        <v>4.2099999999999999E-2</v>
      </c>
      <c r="G51" s="2">
        <v>2.3999999999999998E-3</v>
      </c>
      <c r="H51" s="2">
        <v>6.82</v>
      </c>
      <c r="I51" s="2">
        <v>6.82</v>
      </c>
      <c r="J51" s="2">
        <v>0</v>
      </c>
      <c r="K51" s="2">
        <v>0</v>
      </c>
      <c r="L51" s="2">
        <v>0</v>
      </c>
      <c r="M51" s="2">
        <v>0</v>
      </c>
      <c r="N51" s="2">
        <v>6.82</v>
      </c>
      <c r="O51" s="2">
        <v>6.82</v>
      </c>
      <c r="P51" s="2">
        <v>0</v>
      </c>
      <c r="Q51" s="2">
        <v>50</v>
      </c>
      <c r="R51" s="2">
        <v>0</v>
      </c>
      <c r="S51" s="2">
        <v>128</v>
      </c>
      <c r="T51" s="2">
        <v>0</v>
      </c>
      <c r="U51" s="2">
        <f>Table_0__9[[#This Row],[Call Settle]]*10000*Table_0__9[[#This Row],[Open Interest Call]]</f>
        <v>1900</v>
      </c>
      <c r="V51" s="2">
        <f>Table_0__9[[#This Row],[Put Settle]]*10000*Table_0__9[[#This Row],[Open Interest Put]]</f>
        <v>56960</v>
      </c>
    </row>
    <row r="52" spans="1:22" x14ac:dyDescent="0.25">
      <c r="A52" s="2">
        <v>-5.9999999999999995E-4</v>
      </c>
      <c r="B52" s="2">
        <v>3.5999999999999999E-3</v>
      </c>
      <c r="C52" s="2">
        <v>3.0000000000000001E-3</v>
      </c>
      <c r="D52" s="2">
        <v>1.32</v>
      </c>
      <c r="E52" s="2">
        <v>4.87E-2</v>
      </c>
      <c r="F52" s="2">
        <v>4.6199999999999998E-2</v>
      </c>
      <c r="G52" s="2">
        <v>2.5000000000000001E-3</v>
      </c>
      <c r="H52" s="2">
        <v>6.79</v>
      </c>
      <c r="I52" s="2">
        <v>6.85</v>
      </c>
      <c r="J52" s="2">
        <v>-0.06</v>
      </c>
      <c r="K52" s="2">
        <v>0</v>
      </c>
      <c r="L52" s="2">
        <v>0</v>
      </c>
      <c r="M52" s="2">
        <v>0</v>
      </c>
      <c r="N52" s="2">
        <v>6.79</v>
      </c>
      <c r="O52" s="2">
        <v>6.85</v>
      </c>
      <c r="P52" s="2">
        <v>-0.06</v>
      </c>
      <c r="Q52" s="2">
        <v>74</v>
      </c>
      <c r="R52" s="2">
        <v>0</v>
      </c>
      <c r="S52" s="2">
        <v>0</v>
      </c>
      <c r="T52" s="2">
        <v>0</v>
      </c>
      <c r="U52" s="2">
        <f>Table_0__9[[#This Row],[Call Settle]]*10000*Table_0__9[[#This Row],[Open Interest Call]]</f>
        <v>2220</v>
      </c>
      <c r="V52" s="2">
        <f>Table_0__9[[#This Row],[Put Settle]]*10000*Table_0__9[[#This Row],[Open Interest Put]]</f>
        <v>0</v>
      </c>
    </row>
    <row r="53" spans="1:22" x14ac:dyDescent="0.25">
      <c r="A53" s="2">
        <v>-5.0000000000000001E-4</v>
      </c>
      <c r="B53" s="2">
        <v>2.8999999999999998E-3</v>
      </c>
      <c r="C53" s="2">
        <v>2.3999999999999998E-3</v>
      </c>
      <c r="D53" s="2">
        <v>1.325</v>
      </c>
      <c r="E53" s="2">
        <v>5.2999999999999999E-2</v>
      </c>
      <c r="F53" s="2">
        <v>5.0500000000000003E-2</v>
      </c>
      <c r="G53" s="2">
        <v>2.5000000000000001E-3</v>
      </c>
      <c r="H53" s="2">
        <v>6.8</v>
      </c>
      <c r="I53" s="2">
        <v>6.85</v>
      </c>
      <c r="J53" s="2">
        <v>-0.05</v>
      </c>
      <c r="K53" s="2">
        <v>0</v>
      </c>
      <c r="L53" s="2">
        <v>0</v>
      </c>
      <c r="M53" s="2">
        <v>0</v>
      </c>
      <c r="N53" s="2">
        <v>6.8</v>
      </c>
      <c r="O53" s="2">
        <v>6.85</v>
      </c>
      <c r="P53" s="2">
        <v>-0.05</v>
      </c>
      <c r="Q53" s="2">
        <v>102</v>
      </c>
      <c r="R53" s="2">
        <v>0</v>
      </c>
      <c r="S53" s="2">
        <v>0</v>
      </c>
      <c r="T53" s="2">
        <v>0</v>
      </c>
      <c r="U53" s="2">
        <f>Table_0__9[[#This Row],[Call Settle]]*10000*Table_0__9[[#This Row],[Open Interest Call]]</f>
        <v>2447.9999999999995</v>
      </c>
      <c r="V53" s="2">
        <f>Table_0__9[[#This Row],[Put Settle]]*10000*Table_0__9[[#This Row],[Open Interest Put]]</f>
        <v>0</v>
      </c>
    </row>
    <row r="54" spans="1:22" x14ac:dyDescent="0.25">
      <c r="A54" s="2">
        <v>-4.0000000000000002E-4</v>
      </c>
      <c r="B54" s="2">
        <v>2.3E-3</v>
      </c>
      <c r="C54" s="2">
        <v>1.9E-3</v>
      </c>
      <c r="D54" s="2">
        <v>1.33</v>
      </c>
      <c r="E54" s="2">
        <v>5.74E-2</v>
      </c>
      <c r="F54" s="2">
        <v>5.4800000000000001E-2</v>
      </c>
      <c r="G54" s="2">
        <v>2.5999999999999999E-3</v>
      </c>
      <c r="H54" s="2">
        <v>6.8</v>
      </c>
      <c r="I54" s="2">
        <v>6.84</v>
      </c>
      <c r="J54" s="2">
        <v>-0.04</v>
      </c>
      <c r="K54" s="2">
        <v>0</v>
      </c>
      <c r="L54" s="2">
        <v>0</v>
      </c>
      <c r="M54" s="2">
        <v>0</v>
      </c>
      <c r="N54" s="2">
        <v>6.8</v>
      </c>
      <c r="O54" s="2">
        <v>6.84</v>
      </c>
      <c r="P54" s="2">
        <v>-0.04</v>
      </c>
      <c r="Q54" s="2">
        <v>175</v>
      </c>
      <c r="R54" s="2">
        <v>0</v>
      </c>
      <c r="S54" s="2">
        <v>2</v>
      </c>
      <c r="T54" s="2">
        <v>0</v>
      </c>
      <c r="U54" s="2">
        <f>Table_0__9[[#This Row],[Call Settle]]*10000*Table_0__9[[#This Row],[Open Interest Call]]</f>
        <v>3325</v>
      </c>
      <c r="V54" s="2">
        <f>Table_0__9[[#This Row],[Put Settle]]*10000*Table_0__9[[#This Row],[Open Interest Put]]</f>
        <v>1148</v>
      </c>
    </row>
    <row r="55" spans="1:22" x14ac:dyDescent="0.25">
      <c r="A55" s="2">
        <v>-2.9999999999999997E-4</v>
      </c>
      <c r="B55" s="2">
        <v>1.8E-3</v>
      </c>
      <c r="C55" s="2">
        <v>1.5E-3</v>
      </c>
      <c r="D55" s="2">
        <v>1.335</v>
      </c>
      <c r="E55" s="2">
        <v>6.2E-2</v>
      </c>
      <c r="F55" s="2">
        <v>5.9299999999999999E-2</v>
      </c>
      <c r="G55" s="2">
        <v>2.7000000000000001E-3</v>
      </c>
      <c r="H55" s="2">
        <v>6.82</v>
      </c>
      <c r="I55" s="2">
        <v>6.82</v>
      </c>
      <c r="J55" s="2">
        <v>0</v>
      </c>
      <c r="K55" s="2">
        <v>0</v>
      </c>
      <c r="L55" s="2">
        <v>0</v>
      </c>
      <c r="M55" s="2">
        <v>0</v>
      </c>
      <c r="N55" s="2">
        <v>6.82</v>
      </c>
      <c r="O55" s="2">
        <v>6.82</v>
      </c>
      <c r="P55" s="2">
        <v>0</v>
      </c>
      <c r="Q55" s="2">
        <v>250</v>
      </c>
      <c r="R55" s="2">
        <v>0</v>
      </c>
      <c r="S55" s="2">
        <v>0</v>
      </c>
      <c r="T55" s="2">
        <v>0</v>
      </c>
      <c r="U55" s="2">
        <f>Table_0__9[[#This Row],[Call Settle]]*10000*Table_0__9[[#This Row],[Open Interest Call]]</f>
        <v>3750</v>
      </c>
      <c r="V55" s="2">
        <f>Table_0__9[[#This Row],[Put Settle]]*10000*Table_0__9[[#This Row],[Open Interest Put]]</f>
        <v>0</v>
      </c>
    </row>
    <row r="56" spans="1:22" x14ac:dyDescent="0.25">
      <c r="A56" s="2">
        <v>-2.0000000000000001E-4</v>
      </c>
      <c r="B56" s="2">
        <v>1.4E-3</v>
      </c>
      <c r="C56" s="2">
        <v>1.1999999999999999E-3</v>
      </c>
      <c r="D56" s="2">
        <v>1.34</v>
      </c>
      <c r="E56" s="2">
        <v>6.6600000000000006E-2</v>
      </c>
      <c r="F56" s="2">
        <v>6.3899999999999998E-2</v>
      </c>
      <c r="G56" s="2">
        <v>2.7000000000000001E-3</v>
      </c>
      <c r="H56" s="2">
        <v>6.87</v>
      </c>
      <c r="I56" s="2">
        <v>6.82</v>
      </c>
      <c r="J56" s="2">
        <v>0.05</v>
      </c>
      <c r="K56" s="2">
        <v>0</v>
      </c>
      <c r="L56" s="2">
        <v>0</v>
      </c>
      <c r="M56" s="2">
        <v>0</v>
      </c>
      <c r="N56" s="2">
        <v>6.87</v>
      </c>
      <c r="O56" s="2">
        <v>6.82</v>
      </c>
      <c r="P56" s="2">
        <v>0.05</v>
      </c>
      <c r="Q56" s="2">
        <v>376</v>
      </c>
      <c r="R56" s="2">
        <v>5</v>
      </c>
      <c r="S56" s="2">
        <v>1</v>
      </c>
      <c r="T56" s="2">
        <v>0</v>
      </c>
      <c r="U56" s="2">
        <f>Table_0__9[[#This Row],[Call Settle]]*10000*Table_0__9[[#This Row],[Open Interest Call]]</f>
        <v>4511.9999999999991</v>
      </c>
      <c r="V56" s="2">
        <f>Table_0__9[[#This Row],[Put Settle]]*10000*Table_0__9[[#This Row],[Open Interest Put]]</f>
        <v>666.00000000000011</v>
      </c>
    </row>
    <row r="57" spans="1:22" x14ac:dyDescent="0.25">
      <c r="A57" s="2">
        <v>-1E-4</v>
      </c>
      <c r="B57" s="2">
        <v>1.1000000000000001E-3</v>
      </c>
      <c r="C57" s="2">
        <v>1E-3</v>
      </c>
      <c r="D57" s="2">
        <v>1.345</v>
      </c>
      <c r="E57" s="2">
        <v>7.1300000000000002E-2</v>
      </c>
      <c r="F57" s="2">
        <v>6.8500000000000005E-2</v>
      </c>
      <c r="G57" s="2">
        <v>2.8E-3</v>
      </c>
      <c r="H57" s="2">
        <v>6.98</v>
      </c>
      <c r="I57" s="2">
        <v>6.84</v>
      </c>
      <c r="J57" s="2">
        <v>0.14000000000000001</v>
      </c>
      <c r="K57" s="2">
        <v>0</v>
      </c>
      <c r="L57" s="2">
        <v>0</v>
      </c>
      <c r="M57" s="2">
        <v>0</v>
      </c>
      <c r="N57" s="2">
        <v>6.98</v>
      </c>
      <c r="O57" s="2">
        <v>6.84</v>
      </c>
      <c r="P57" s="2">
        <v>0.14000000000000001</v>
      </c>
      <c r="Q57" s="2">
        <v>171</v>
      </c>
      <c r="R57" s="2">
        <v>0</v>
      </c>
      <c r="S57" s="2">
        <v>1</v>
      </c>
      <c r="T57" s="2">
        <v>0</v>
      </c>
      <c r="U57" s="2">
        <f>Table_0__9[[#This Row],[Call Settle]]*10000*Table_0__9[[#This Row],[Open Interest Call]]</f>
        <v>1710</v>
      </c>
      <c r="V57" s="2">
        <f>Table_0__9[[#This Row],[Put Settle]]*10000*Table_0__9[[#This Row],[Open Interest Put]]</f>
        <v>713</v>
      </c>
    </row>
    <row r="58" spans="1:22" x14ac:dyDescent="0.25">
      <c r="A58" s="2">
        <v>-1E-4</v>
      </c>
      <c r="B58" s="2">
        <v>8.9999999999999998E-4</v>
      </c>
      <c r="C58" s="2">
        <v>8.0000000000000004E-4</v>
      </c>
      <c r="D58" s="2">
        <v>1.35</v>
      </c>
      <c r="E58" s="2">
        <v>7.6100000000000001E-2</v>
      </c>
      <c r="F58" s="2">
        <v>7.3200000000000001E-2</v>
      </c>
      <c r="G58" s="2">
        <v>2.8999999999999998E-3</v>
      </c>
      <c r="H58" s="2">
        <v>7.03</v>
      </c>
      <c r="I58" s="2">
        <v>6.92</v>
      </c>
      <c r="J58" s="2">
        <v>0.11</v>
      </c>
      <c r="K58" s="2">
        <v>0</v>
      </c>
      <c r="L58" s="2">
        <v>0</v>
      </c>
      <c r="M58" s="2">
        <v>0</v>
      </c>
      <c r="N58" s="2">
        <v>7.03</v>
      </c>
      <c r="O58" s="2">
        <v>6.92</v>
      </c>
      <c r="P58" s="2">
        <v>0.11</v>
      </c>
      <c r="Q58" s="2">
        <v>323</v>
      </c>
      <c r="R58" s="2">
        <v>0</v>
      </c>
      <c r="S58" s="2">
        <v>3</v>
      </c>
      <c r="T58" s="2">
        <v>0</v>
      </c>
      <c r="U58" s="2">
        <f>Table_0__9[[#This Row],[Call Settle]]*10000*Table_0__9[[#This Row],[Open Interest Call]]</f>
        <v>2584</v>
      </c>
      <c r="V58" s="2">
        <f>Table_0__9[[#This Row],[Put Settle]]*10000*Table_0__9[[#This Row],[Open Interest Put]]</f>
        <v>2283</v>
      </c>
    </row>
    <row r="59" spans="1:22" x14ac:dyDescent="0.25">
      <c r="A59" s="2">
        <v>-1E-4</v>
      </c>
      <c r="B59" s="2">
        <v>6.9999999999999999E-4</v>
      </c>
      <c r="C59" s="2">
        <v>5.9999999999999995E-4</v>
      </c>
      <c r="D59" s="2">
        <v>1.355</v>
      </c>
      <c r="E59" s="2">
        <v>8.09E-2</v>
      </c>
      <c r="F59" s="2">
        <v>7.8E-2</v>
      </c>
      <c r="G59" s="2">
        <v>2.8999999999999998E-3</v>
      </c>
      <c r="H59" s="2">
        <v>7.01</v>
      </c>
      <c r="I59" s="2">
        <v>6.94</v>
      </c>
      <c r="J59" s="2">
        <v>7.0000000000000007E-2</v>
      </c>
      <c r="K59" s="2">
        <v>0</v>
      </c>
      <c r="L59" s="2">
        <v>0</v>
      </c>
      <c r="M59" s="2">
        <v>0</v>
      </c>
      <c r="N59" s="2">
        <v>7.01</v>
      </c>
      <c r="O59" s="2">
        <v>6.94</v>
      </c>
      <c r="P59" s="2">
        <v>7.0000000000000007E-2</v>
      </c>
      <c r="Q59" s="2">
        <v>94</v>
      </c>
      <c r="R59" s="2">
        <v>9</v>
      </c>
      <c r="S59" s="2">
        <v>0</v>
      </c>
      <c r="T59" s="2">
        <v>0</v>
      </c>
      <c r="U59" s="2">
        <f>Table_0__9[[#This Row],[Call Settle]]*10000*Table_0__9[[#This Row],[Open Interest Call]]</f>
        <v>563.99999999999989</v>
      </c>
      <c r="V59" s="2">
        <f>Table_0__9[[#This Row],[Put Settle]]*10000*Table_0__9[[#This Row],[Open Interest Put]]</f>
        <v>0</v>
      </c>
    </row>
    <row r="60" spans="1:22" x14ac:dyDescent="0.25">
      <c r="A60" s="2">
        <v>-1E-4</v>
      </c>
      <c r="B60" s="2">
        <v>5.9999999999999995E-4</v>
      </c>
      <c r="C60" s="2">
        <v>5.0000000000000001E-4</v>
      </c>
      <c r="D60" s="2">
        <v>1.36</v>
      </c>
      <c r="E60" s="2">
        <v>8.5699999999999998E-2</v>
      </c>
      <c r="F60" s="2">
        <v>8.2799999999999999E-2</v>
      </c>
      <c r="G60" s="2">
        <v>2.8999999999999998E-3</v>
      </c>
      <c r="H60" s="2">
        <v>7.12</v>
      </c>
      <c r="I60" s="2">
        <v>7.09</v>
      </c>
      <c r="J60" s="2">
        <v>0.03</v>
      </c>
      <c r="K60" s="2">
        <v>0</v>
      </c>
      <c r="L60" s="2">
        <v>0</v>
      </c>
      <c r="M60" s="2">
        <v>0</v>
      </c>
      <c r="N60" s="2">
        <v>7.12</v>
      </c>
      <c r="O60" s="2">
        <v>7.09</v>
      </c>
      <c r="P60" s="2">
        <v>0.03</v>
      </c>
      <c r="Q60" s="2">
        <v>344</v>
      </c>
      <c r="R60" s="2">
        <v>0</v>
      </c>
      <c r="S60" s="2">
        <v>0</v>
      </c>
      <c r="T60" s="2">
        <v>0</v>
      </c>
      <c r="U60" s="2">
        <f>Table_0__9[[#This Row],[Call Settle]]*10000*Table_0__9[[#This Row],[Open Interest Call]]</f>
        <v>1720</v>
      </c>
      <c r="V60" s="2">
        <f>Table_0__9[[#This Row],[Put Settle]]*10000*Table_0__9[[#This Row],[Open Interest Put]]</f>
        <v>0</v>
      </c>
    </row>
    <row r="61" spans="1:22" x14ac:dyDescent="0.25">
      <c r="A61" s="2">
        <v>-1E-4</v>
      </c>
      <c r="B61" s="2">
        <v>5.0000000000000001E-4</v>
      </c>
      <c r="C61" s="2">
        <v>4.0000000000000002E-4</v>
      </c>
      <c r="D61" s="2">
        <v>1.365</v>
      </c>
      <c r="E61" s="2">
        <v>9.06E-2</v>
      </c>
      <c r="F61" s="2">
        <v>8.7599999999999997E-2</v>
      </c>
      <c r="G61" s="2">
        <v>3.0000000000000001E-3</v>
      </c>
      <c r="H61" s="2">
        <v>7.19</v>
      </c>
      <c r="I61" s="2">
        <v>7.2</v>
      </c>
      <c r="J61" s="2">
        <v>-0.01</v>
      </c>
      <c r="K61" s="2">
        <v>0</v>
      </c>
      <c r="L61" s="2">
        <v>0</v>
      </c>
      <c r="M61" s="2">
        <v>0</v>
      </c>
      <c r="N61" s="2">
        <v>7.19</v>
      </c>
      <c r="O61" s="2">
        <v>7.2</v>
      </c>
      <c r="P61" s="2">
        <v>-0.01</v>
      </c>
      <c r="Q61" s="2">
        <v>0</v>
      </c>
      <c r="R61" s="2">
        <v>0</v>
      </c>
      <c r="S61" s="2">
        <v>0</v>
      </c>
      <c r="T61" s="2">
        <v>0</v>
      </c>
      <c r="U61" s="2">
        <f>Table_0__9[[#This Row],[Call Settle]]*10000*Table_0__9[[#This Row],[Open Interest Call]]</f>
        <v>0</v>
      </c>
      <c r="V61" s="2">
        <f>Table_0__9[[#This Row],[Put Settle]]*10000*Table_0__9[[#This Row],[Open Interest Put]]</f>
        <v>0</v>
      </c>
    </row>
    <row r="62" spans="1:22" x14ac:dyDescent="0.25">
      <c r="A62" s="2">
        <v>0</v>
      </c>
      <c r="B62" s="2">
        <v>4.0000000000000002E-4</v>
      </c>
      <c r="C62" s="2">
        <v>4.0000000000000002E-4</v>
      </c>
      <c r="D62" s="2">
        <v>1.37</v>
      </c>
      <c r="E62" s="2">
        <v>9.5500000000000002E-2</v>
      </c>
      <c r="F62" s="2">
        <v>9.2499999999999999E-2</v>
      </c>
      <c r="G62" s="2">
        <v>3.0000000000000001E-3</v>
      </c>
      <c r="H62" s="2">
        <v>7.5</v>
      </c>
      <c r="I62" s="2">
        <v>7.25</v>
      </c>
      <c r="J62" s="2">
        <v>0.25</v>
      </c>
      <c r="K62" s="2">
        <v>0</v>
      </c>
      <c r="L62" s="2">
        <v>0</v>
      </c>
      <c r="M62" s="2">
        <v>0</v>
      </c>
      <c r="N62" s="2">
        <v>7.5</v>
      </c>
      <c r="O62" s="2">
        <v>7.25</v>
      </c>
      <c r="P62" s="2">
        <v>0.25</v>
      </c>
      <c r="Q62" s="2">
        <v>1</v>
      </c>
      <c r="R62" s="2">
        <v>0</v>
      </c>
      <c r="S62" s="2">
        <v>0</v>
      </c>
      <c r="T62" s="2">
        <v>0</v>
      </c>
      <c r="U62" s="2">
        <f>Table_0__9[[#This Row],[Call Settle]]*10000*Table_0__9[[#This Row],[Open Interest Call]]</f>
        <v>4</v>
      </c>
      <c r="V62" s="2">
        <f>Table_0__9[[#This Row],[Put Settle]]*10000*Table_0__9[[#This Row],[Open Interest Put]]</f>
        <v>0</v>
      </c>
    </row>
    <row r="63" spans="1:22" x14ac:dyDescent="0.25">
      <c r="A63" s="2">
        <v>0</v>
      </c>
      <c r="B63" s="2">
        <v>2.9999999999999997E-4</v>
      </c>
      <c r="C63" s="2">
        <v>2.9999999999999997E-4</v>
      </c>
      <c r="D63" s="2">
        <v>1.375</v>
      </c>
      <c r="E63" s="2">
        <v>0.1004</v>
      </c>
      <c r="F63" s="2">
        <v>9.74E-2</v>
      </c>
      <c r="G63" s="2">
        <v>3.0000000000000001E-3</v>
      </c>
      <c r="H63" s="2">
        <v>7.49</v>
      </c>
      <c r="I63" s="2">
        <v>7.25</v>
      </c>
      <c r="J63" s="2">
        <v>0.24</v>
      </c>
      <c r="K63" s="2">
        <v>0</v>
      </c>
      <c r="L63" s="2">
        <v>0</v>
      </c>
      <c r="M63" s="2">
        <v>0</v>
      </c>
      <c r="N63" s="2">
        <v>7.49</v>
      </c>
      <c r="O63" s="2">
        <v>7.25</v>
      </c>
      <c r="P63" s="2">
        <v>0.24</v>
      </c>
      <c r="Q63" s="2">
        <v>21</v>
      </c>
      <c r="R63" s="2">
        <v>0</v>
      </c>
      <c r="S63" s="2">
        <v>0</v>
      </c>
      <c r="T63" s="2">
        <v>0</v>
      </c>
      <c r="U63" s="2">
        <f>Table_0__9[[#This Row],[Call Settle]]*10000*Table_0__9[[#This Row],[Open Interest Call]]</f>
        <v>62.999999999999993</v>
      </c>
      <c r="V63" s="2">
        <f>Table_0__9[[#This Row],[Put Settle]]*10000*Table_0__9[[#This Row],[Open Interest Put]]</f>
        <v>0</v>
      </c>
    </row>
    <row r="64" spans="1:22" x14ac:dyDescent="0.25">
      <c r="A64" s="2">
        <v>0</v>
      </c>
      <c r="B64" s="2">
        <v>2.9999999999999997E-4</v>
      </c>
      <c r="C64" s="2">
        <v>2.9999999999999997E-4</v>
      </c>
      <c r="D64" s="2">
        <v>1.38</v>
      </c>
      <c r="E64" s="2">
        <v>0.1053</v>
      </c>
      <c r="F64" s="2">
        <v>0.1023</v>
      </c>
      <c r="G64" s="2">
        <v>3.0000000000000001E-3</v>
      </c>
      <c r="H64" s="2">
        <v>7.79</v>
      </c>
      <c r="I64" s="2">
        <v>7.55</v>
      </c>
      <c r="J64" s="2">
        <v>0.24</v>
      </c>
      <c r="K64" s="2">
        <v>0</v>
      </c>
      <c r="L64" s="2">
        <v>0</v>
      </c>
      <c r="M64" s="2">
        <v>0</v>
      </c>
      <c r="N64" s="2">
        <v>7.79</v>
      </c>
      <c r="O64" s="2">
        <v>7.55</v>
      </c>
      <c r="P64" s="2">
        <v>0.24</v>
      </c>
      <c r="Q64" s="2">
        <v>56</v>
      </c>
      <c r="R64" s="2">
        <v>0</v>
      </c>
      <c r="S64" s="2">
        <v>1</v>
      </c>
      <c r="T64" s="2">
        <v>0</v>
      </c>
      <c r="U64" s="2">
        <f>Table_0__9[[#This Row],[Call Settle]]*10000*Table_0__9[[#This Row],[Open Interest Call]]</f>
        <v>167.99999999999997</v>
      </c>
      <c r="V64" s="2">
        <f>Table_0__9[[#This Row],[Put Settle]]*10000*Table_0__9[[#This Row],[Open Interest Put]]</f>
        <v>1053</v>
      </c>
    </row>
    <row r="65" spans="1:22" x14ac:dyDescent="0.25">
      <c r="A65" s="2">
        <v>-1E-4</v>
      </c>
      <c r="B65" s="2">
        <v>2.9999999999999997E-4</v>
      </c>
      <c r="C65" s="2">
        <v>2.0000000000000001E-4</v>
      </c>
      <c r="D65" s="2">
        <v>1.385</v>
      </c>
      <c r="E65" s="2">
        <v>0.11020000000000001</v>
      </c>
      <c r="F65" s="2">
        <v>0.1072</v>
      </c>
      <c r="G65" s="2">
        <v>3.0000000000000001E-3</v>
      </c>
      <c r="H65" s="2">
        <v>7.65</v>
      </c>
      <c r="I65" s="2">
        <v>7.84</v>
      </c>
      <c r="J65" s="2">
        <v>-0.2</v>
      </c>
      <c r="K65" s="2">
        <v>0</v>
      </c>
      <c r="L65" s="2">
        <v>0</v>
      </c>
      <c r="M65" s="2">
        <v>0</v>
      </c>
      <c r="N65" s="2">
        <v>7.65</v>
      </c>
      <c r="O65" s="2">
        <v>7.84</v>
      </c>
      <c r="P65" s="2">
        <v>-0.2</v>
      </c>
      <c r="Q65" s="2">
        <v>35</v>
      </c>
      <c r="R65" s="2">
        <v>0</v>
      </c>
      <c r="S65" s="2">
        <v>0</v>
      </c>
      <c r="T65" s="2">
        <v>0</v>
      </c>
      <c r="U65" s="2">
        <f>Table_0__9[[#This Row],[Call Settle]]*10000*Table_0__9[[#This Row],[Open Interest Call]]</f>
        <v>70</v>
      </c>
      <c r="V65" s="2">
        <f>Table_0__9[[#This Row],[Put Settle]]*10000*Table_0__9[[#This Row],[Open Interest Put]]</f>
        <v>0</v>
      </c>
    </row>
    <row r="66" spans="1:22" x14ac:dyDescent="0.25">
      <c r="A66" s="2">
        <v>0</v>
      </c>
      <c r="B66" s="2">
        <v>2.0000000000000001E-4</v>
      </c>
      <c r="C66" s="2">
        <v>2.0000000000000001E-4</v>
      </c>
      <c r="D66" s="2">
        <v>1.39</v>
      </c>
      <c r="E66" s="2">
        <v>0.11509999999999999</v>
      </c>
      <c r="F66" s="2">
        <v>0.11219999999999999</v>
      </c>
      <c r="G66" s="2">
        <v>2.8999999999999998E-3</v>
      </c>
      <c r="H66" s="2">
        <v>7.93</v>
      </c>
      <c r="I66" s="2">
        <v>7.7</v>
      </c>
      <c r="J66" s="2">
        <v>0.23</v>
      </c>
      <c r="K66" s="2">
        <v>0</v>
      </c>
      <c r="L66" s="2">
        <v>0</v>
      </c>
      <c r="M66" s="2">
        <v>0</v>
      </c>
      <c r="N66" s="2">
        <v>7.93</v>
      </c>
      <c r="O66" s="2">
        <v>7.7</v>
      </c>
      <c r="P66" s="2">
        <v>0.23</v>
      </c>
      <c r="Q66" s="2">
        <v>4</v>
      </c>
      <c r="R66" s="2">
        <v>0</v>
      </c>
      <c r="S66" s="2">
        <v>2</v>
      </c>
      <c r="T66" s="2">
        <v>0</v>
      </c>
      <c r="U66" s="2">
        <f>Table_0__9[[#This Row],[Call Settle]]*10000*Table_0__9[[#This Row],[Open Interest Call]]</f>
        <v>8</v>
      </c>
      <c r="V66" s="2">
        <f>Table_0__9[[#This Row],[Put Settle]]*10000*Table_0__9[[#This Row],[Open Interest Put]]</f>
        <v>2302</v>
      </c>
    </row>
    <row r="67" spans="1:22" x14ac:dyDescent="0.25">
      <c r="A67" s="2">
        <v>0</v>
      </c>
      <c r="B67" s="2">
        <v>2.0000000000000001E-4</v>
      </c>
      <c r="C67" s="2">
        <v>2.0000000000000001E-4</v>
      </c>
      <c r="D67" s="2">
        <v>1.4</v>
      </c>
      <c r="E67" s="2">
        <v>0.125</v>
      </c>
      <c r="F67" s="2">
        <v>0.122</v>
      </c>
      <c r="G67" s="2">
        <v>3.0000000000000001E-3</v>
      </c>
      <c r="H67" s="2">
        <v>8.49</v>
      </c>
      <c r="I67" s="2">
        <v>8.26</v>
      </c>
      <c r="J67" s="2">
        <v>0.23</v>
      </c>
      <c r="K67" s="2">
        <v>0</v>
      </c>
      <c r="L67" s="2">
        <v>0</v>
      </c>
      <c r="M67" s="2">
        <v>0</v>
      </c>
      <c r="N67" s="2">
        <v>8.49</v>
      </c>
      <c r="O67" s="2">
        <v>8.26</v>
      </c>
      <c r="P67" s="2">
        <v>0.23</v>
      </c>
      <c r="Q67" s="2">
        <v>12</v>
      </c>
      <c r="R67" s="2">
        <v>0</v>
      </c>
      <c r="S67" s="2">
        <v>0</v>
      </c>
      <c r="T67" s="2">
        <v>0</v>
      </c>
      <c r="U67" s="2">
        <f>Table_0__9[[#This Row],[Call Settle]]*10000*Table_0__9[[#This Row],[Open Interest Call]]</f>
        <v>24</v>
      </c>
      <c r="V67" s="2">
        <f>Table_0__9[[#This Row],[Put Settle]]*10000*Table_0__9[[#This Row],[Open Interest Put]]</f>
        <v>0</v>
      </c>
    </row>
    <row r="68" spans="1:22" x14ac:dyDescent="0.25">
      <c r="A68" s="2">
        <v>0</v>
      </c>
      <c r="B68" s="2">
        <v>2.0000000000000001E-4</v>
      </c>
      <c r="C68" s="2">
        <v>2.0000000000000001E-4</v>
      </c>
      <c r="D68" s="2">
        <v>1.41</v>
      </c>
      <c r="E68" s="2">
        <v>0.13489999999999999</v>
      </c>
      <c r="F68" s="2">
        <v>0.13189999999999999</v>
      </c>
      <c r="G68" s="2">
        <v>3.0000000000000001E-3</v>
      </c>
      <c r="H68" s="2">
        <v>9.0399999999999991</v>
      </c>
      <c r="I68" s="2">
        <v>8.81</v>
      </c>
      <c r="J68" s="2">
        <v>0.24</v>
      </c>
      <c r="K68" s="2">
        <v>0</v>
      </c>
      <c r="L68" s="2">
        <v>0</v>
      </c>
      <c r="M68" s="2">
        <v>0</v>
      </c>
      <c r="N68" s="2">
        <v>9.0399999999999991</v>
      </c>
      <c r="O68" s="2">
        <v>8.81</v>
      </c>
      <c r="P68" s="2">
        <v>0.24</v>
      </c>
      <c r="Q68" s="2">
        <v>0</v>
      </c>
      <c r="R68" s="2">
        <v>0</v>
      </c>
      <c r="S68" s="2">
        <v>0</v>
      </c>
      <c r="T68" s="2">
        <v>0</v>
      </c>
      <c r="U68" s="2">
        <f>Table_0__9[[#This Row],[Call Settle]]*10000*Table_0__9[[#This Row],[Open Interest Call]]</f>
        <v>0</v>
      </c>
      <c r="V68" s="2">
        <f>Table_0__9[[#This Row],[Put Settle]]*10000*Table_0__9[[#This Row],[Open Interest Put]]</f>
        <v>0</v>
      </c>
    </row>
    <row r="69" spans="1:22" x14ac:dyDescent="0.25">
      <c r="A69" s="2">
        <v>0</v>
      </c>
      <c r="B69" s="2">
        <v>1E-4</v>
      </c>
      <c r="C69" s="2">
        <v>1E-4</v>
      </c>
      <c r="D69" s="2">
        <v>1.42</v>
      </c>
      <c r="E69" s="2">
        <v>0.1447</v>
      </c>
      <c r="F69" s="2">
        <v>0.14180000000000001</v>
      </c>
      <c r="G69" s="2">
        <v>2.8999999999999998E-3</v>
      </c>
      <c r="H69" s="2">
        <v>8.83</v>
      </c>
      <c r="I69" s="2">
        <v>8.61</v>
      </c>
      <c r="J69" s="2">
        <v>0.22</v>
      </c>
      <c r="K69" s="2">
        <v>0</v>
      </c>
      <c r="L69" s="2">
        <v>0</v>
      </c>
      <c r="M69" s="2">
        <v>0</v>
      </c>
      <c r="N69" s="2">
        <v>8.83</v>
      </c>
      <c r="O69" s="2">
        <v>8.61</v>
      </c>
      <c r="P69" s="2">
        <v>0.22</v>
      </c>
      <c r="Q69" s="2">
        <v>1222</v>
      </c>
      <c r="R69" s="2">
        <v>0</v>
      </c>
      <c r="S69" s="2">
        <v>0</v>
      </c>
      <c r="T69" s="2">
        <v>0</v>
      </c>
      <c r="U69" s="2">
        <f>Table_0__9[[#This Row],[Call Settle]]*10000*Table_0__9[[#This Row],[Open Interest Call]]</f>
        <v>1222</v>
      </c>
      <c r="V69" s="2">
        <f>Table_0__9[[#This Row],[Put Settle]]*10000*Table_0__9[[#This Row],[Open Interest Put]]</f>
        <v>0</v>
      </c>
    </row>
    <row r="70" spans="1:22" x14ac:dyDescent="0.25">
      <c r="A70" s="2">
        <v>0</v>
      </c>
      <c r="B70" s="2">
        <v>1E-4</v>
      </c>
      <c r="C70" s="2">
        <v>1E-4</v>
      </c>
      <c r="D70" s="2">
        <v>1.43</v>
      </c>
      <c r="E70" s="2">
        <v>0.15459999999999999</v>
      </c>
      <c r="F70" s="2">
        <v>0.15160000000000001</v>
      </c>
      <c r="G70" s="2">
        <v>3.0000000000000001E-3</v>
      </c>
      <c r="H70" s="2">
        <v>9.33</v>
      </c>
      <c r="I70" s="2">
        <v>9.11</v>
      </c>
      <c r="J70" s="2">
        <v>0.22</v>
      </c>
      <c r="K70" s="2">
        <v>0</v>
      </c>
      <c r="L70" s="2">
        <v>0</v>
      </c>
      <c r="M70" s="2">
        <v>0</v>
      </c>
      <c r="N70" s="2">
        <v>9.33</v>
      </c>
      <c r="O70" s="2">
        <v>9.11</v>
      </c>
      <c r="P70" s="2">
        <v>0.22</v>
      </c>
      <c r="Q70" s="2">
        <v>1</v>
      </c>
      <c r="R70" s="2">
        <v>0</v>
      </c>
      <c r="S70" s="2">
        <v>0</v>
      </c>
      <c r="T70" s="2">
        <v>0</v>
      </c>
      <c r="U70" s="2">
        <f>Table_0__9[[#This Row],[Call Settle]]*10000*Table_0__9[[#This Row],[Open Interest Call]]</f>
        <v>1</v>
      </c>
      <c r="V70" s="2">
        <f>Table_0__9[[#This Row],[Put Settle]]*10000*Table_0__9[[#This Row],[Open Interest Put]]</f>
        <v>0</v>
      </c>
    </row>
    <row r="71" spans="1:22" x14ac:dyDescent="0.25">
      <c r="A71" s="2">
        <v>0</v>
      </c>
      <c r="B71" s="2">
        <v>1E-4</v>
      </c>
      <c r="C71" s="2">
        <v>1E-4</v>
      </c>
      <c r="D71" s="2">
        <v>1.44</v>
      </c>
      <c r="E71" s="2">
        <v>0.16450000000000001</v>
      </c>
      <c r="F71" s="2">
        <v>0.1615</v>
      </c>
      <c r="G71" s="2">
        <v>3.0000000000000001E-3</v>
      </c>
      <c r="H71" s="2">
        <v>9.83</v>
      </c>
      <c r="I71" s="2">
        <v>9.6</v>
      </c>
      <c r="J71" s="2">
        <v>0.23</v>
      </c>
      <c r="K71" s="2">
        <v>0</v>
      </c>
      <c r="L71" s="2">
        <v>0</v>
      </c>
      <c r="M71" s="2">
        <v>0</v>
      </c>
      <c r="N71" s="2">
        <v>9.83</v>
      </c>
      <c r="O71" s="2">
        <v>9.6</v>
      </c>
      <c r="P71" s="2">
        <v>0.23</v>
      </c>
      <c r="Q71" s="2">
        <v>3</v>
      </c>
      <c r="R71" s="2">
        <v>0</v>
      </c>
      <c r="S71" s="2">
        <v>0</v>
      </c>
      <c r="T71" s="2">
        <v>0</v>
      </c>
      <c r="U71" s="2">
        <f>Table_0__9[[#This Row],[Call Settle]]*10000*Table_0__9[[#This Row],[Open Interest Call]]</f>
        <v>3</v>
      </c>
      <c r="V71" s="2">
        <f>Table_0__9[[#This Row],[Put Settle]]*10000*Table_0__9[[#This Row],[Open Interest Put]]</f>
        <v>0</v>
      </c>
    </row>
    <row r="72" spans="1:22" x14ac:dyDescent="0.25">
      <c r="A72" s="2">
        <v>0</v>
      </c>
      <c r="B72" s="2">
        <v>0</v>
      </c>
      <c r="C72" s="2">
        <v>0</v>
      </c>
      <c r="D72" s="2">
        <v>1.45</v>
      </c>
      <c r="E72" s="2">
        <v>0.17430000000000001</v>
      </c>
      <c r="F72" s="2">
        <v>0.17130000000000001</v>
      </c>
      <c r="G72" s="2">
        <v>3.0000000000000001E-3</v>
      </c>
      <c r="H72" s="2">
        <v>10.32</v>
      </c>
      <c r="I72" s="2">
        <v>10.1</v>
      </c>
      <c r="J72" s="2">
        <v>0.23</v>
      </c>
      <c r="K72" s="2">
        <v>0</v>
      </c>
      <c r="L72" s="2">
        <v>0</v>
      </c>
      <c r="M72" s="2">
        <v>0</v>
      </c>
      <c r="N72" s="2">
        <v>10.32</v>
      </c>
      <c r="O72" s="2">
        <v>10.1</v>
      </c>
      <c r="P72" s="2">
        <v>0.23</v>
      </c>
      <c r="Q72" s="2">
        <v>0</v>
      </c>
      <c r="R72" s="2">
        <v>0</v>
      </c>
      <c r="S72" s="2">
        <v>0</v>
      </c>
      <c r="T72" s="2">
        <v>0</v>
      </c>
      <c r="U72" s="2">
        <f>Table_0__9[[#This Row],[Call Settle]]*10000*Table_0__9[[#This Row],[Open Interest Call]]</f>
        <v>0</v>
      </c>
      <c r="V72" s="2">
        <f>Table_0__9[[#This Row],[Put Settle]]*10000*Table_0__9[[#This Row],[Open Interest Put]]</f>
        <v>0</v>
      </c>
    </row>
    <row r="73" spans="1:22" x14ac:dyDescent="0.25">
      <c r="A73" s="2">
        <v>0</v>
      </c>
      <c r="B73" s="2">
        <v>0</v>
      </c>
      <c r="C73" s="2">
        <v>0</v>
      </c>
      <c r="D73" s="2">
        <v>1.46</v>
      </c>
      <c r="E73" s="2">
        <v>0.1842</v>
      </c>
      <c r="F73" s="2">
        <v>0.1812</v>
      </c>
      <c r="G73" s="2">
        <v>3.0000000000000001E-3</v>
      </c>
      <c r="H73" s="2">
        <v>10.82</v>
      </c>
      <c r="I73" s="2">
        <v>10.59</v>
      </c>
      <c r="J73" s="2">
        <v>0.23</v>
      </c>
      <c r="K73" s="2">
        <v>0</v>
      </c>
      <c r="L73" s="2">
        <v>0</v>
      </c>
      <c r="M73" s="2">
        <v>0</v>
      </c>
      <c r="N73" s="2">
        <v>10.82</v>
      </c>
      <c r="O73" s="2">
        <v>10.59</v>
      </c>
      <c r="P73" s="2">
        <v>0.23</v>
      </c>
      <c r="Q73" s="2">
        <v>0</v>
      </c>
      <c r="R73" s="2">
        <v>0</v>
      </c>
      <c r="S73" s="2">
        <v>0</v>
      </c>
      <c r="T73" s="2">
        <v>0</v>
      </c>
      <c r="U73" s="2">
        <f>Table_0__9[[#This Row],[Call Settle]]*10000*Table_0__9[[#This Row],[Open Interest Call]]</f>
        <v>0</v>
      </c>
      <c r="V73" s="2">
        <f>Table_0__9[[#This Row],[Put Settle]]*10000*Table_0__9[[#This Row],[Open Interest Put]]</f>
        <v>0</v>
      </c>
    </row>
    <row r="74" spans="1:22" x14ac:dyDescent="0.25">
      <c r="A74" s="2">
        <v>0</v>
      </c>
      <c r="B74" s="2">
        <v>0</v>
      </c>
      <c r="C74" s="2">
        <v>0</v>
      </c>
      <c r="D74" s="2">
        <v>1.47</v>
      </c>
      <c r="E74" s="2">
        <v>0.19409999999999999</v>
      </c>
      <c r="F74" s="2">
        <v>0.19109999999999999</v>
      </c>
      <c r="G74" s="2">
        <v>3.0000000000000001E-3</v>
      </c>
      <c r="H74" s="2">
        <v>11.31</v>
      </c>
      <c r="I74" s="2">
        <v>11.08</v>
      </c>
      <c r="J74" s="2">
        <v>0.23</v>
      </c>
      <c r="K74" s="2">
        <v>0</v>
      </c>
      <c r="L74" s="2">
        <v>0</v>
      </c>
      <c r="M74" s="2">
        <v>0</v>
      </c>
      <c r="N74" s="2">
        <v>11.31</v>
      </c>
      <c r="O74" s="2">
        <v>11.08</v>
      </c>
      <c r="P74" s="2">
        <v>0.23</v>
      </c>
      <c r="Q74" s="2">
        <v>0</v>
      </c>
      <c r="R74" s="2">
        <v>0</v>
      </c>
      <c r="S74" s="2">
        <v>0</v>
      </c>
      <c r="T74" s="2">
        <v>0</v>
      </c>
      <c r="U74" s="2">
        <f>Table_0__9[[#This Row],[Call Settle]]*10000*Table_0__9[[#This Row],[Open Interest Call]]</f>
        <v>0</v>
      </c>
      <c r="V74" s="2">
        <f>Table_0__9[[#This Row],[Put Settle]]*10000*Table_0__9[[#This Row],[Open Interest Put]]</f>
        <v>0</v>
      </c>
    </row>
    <row r="75" spans="1:22" x14ac:dyDescent="0.25">
      <c r="A75" s="2">
        <v>0</v>
      </c>
      <c r="B75" s="2">
        <v>0</v>
      </c>
      <c r="C75" s="2">
        <v>0</v>
      </c>
      <c r="D75" s="2">
        <v>1.48</v>
      </c>
      <c r="E75" s="2">
        <v>0.20399999999999999</v>
      </c>
      <c r="F75" s="2">
        <v>0.20100000000000001</v>
      </c>
      <c r="G75" s="2">
        <v>3.0000000000000001E-3</v>
      </c>
      <c r="H75" s="2">
        <v>11.81</v>
      </c>
      <c r="I75" s="2">
        <v>11.58</v>
      </c>
      <c r="J75" s="2">
        <v>0.23</v>
      </c>
      <c r="K75" s="2">
        <v>0</v>
      </c>
      <c r="L75" s="2">
        <v>0</v>
      </c>
      <c r="M75" s="2">
        <v>0</v>
      </c>
      <c r="N75" s="2">
        <v>11.81</v>
      </c>
      <c r="O75" s="2">
        <v>11.58</v>
      </c>
      <c r="P75" s="2">
        <v>0.23</v>
      </c>
      <c r="Q75" s="2">
        <v>0</v>
      </c>
      <c r="R75" s="2">
        <v>0</v>
      </c>
      <c r="S75" s="2">
        <v>0</v>
      </c>
      <c r="T75" s="2">
        <v>0</v>
      </c>
      <c r="U75" s="2">
        <f>Table_0__9[[#This Row],[Call Settle]]*10000*Table_0__9[[#This Row],[Open Interest Call]]</f>
        <v>0</v>
      </c>
      <c r="V75" s="2">
        <f>Table_0__9[[#This Row],[Put Settle]]*10000*Table_0__9[[#This Row],[Open Interest Put]]</f>
        <v>0</v>
      </c>
    </row>
    <row r="76" spans="1:22" x14ac:dyDescent="0.25">
      <c r="A76" s="2">
        <v>0</v>
      </c>
      <c r="B76" s="2">
        <v>0</v>
      </c>
      <c r="C76" s="2">
        <v>0</v>
      </c>
      <c r="D76" s="2">
        <v>1.49</v>
      </c>
      <c r="E76" s="2">
        <v>0.21390000000000001</v>
      </c>
      <c r="F76" s="2">
        <v>0.2109</v>
      </c>
      <c r="G76" s="2">
        <v>3.0000000000000001E-3</v>
      </c>
      <c r="H76" s="2">
        <v>12.3</v>
      </c>
      <c r="I76" s="2">
        <v>12.07</v>
      </c>
      <c r="J76" s="2">
        <v>0.24</v>
      </c>
      <c r="K76" s="2">
        <v>0</v>
      </c>
      <c r="L76" s="2">
        <v>0</v>
      </c>
      <c r="M76" s="2">
        <v>0</v>
      </c>
      <c r="N76" s="2">
        <v>12.3</v>
      </c>
      <c r="O76" s="2">
        <v>12.07</v>
      </c>
      <c r="P76" s="2">
        <v>0.24</v>
      </c>
      <c r="Q76" s="2">
        <v>3</v>
      </c>
      <c r="R76" s="2">
        <v>0</v>
      </c>
      <c r="S76" s="2">
        <v>0</v>
      </c>
      <c r="T76" s="2">
        <v>0</v>
      </c>
      <c r="U76" s="2">
        <f>Table_0__9[[#This Row],[Call Settle]]*10000*Table_0__9[[#This Row],[Open Interest Call]]</f>
        <v>0</v>
      </c>
      <c r="V76" s="2">
        <f>Table_0__9[[#This Row],[Put Settle]]*10000*Table_0__9[[#This Row],[Open Interest Put]]</f>
        <v>0</v>
      </c>
    </row>
    <row r="77" spans="1:22" x14ac:dyDescent="0.25">
      <c r="A77" s="2">
        <v>0</v>
      </c>
      <c r="B77" s="2">
        <v>0</v>
      </c>
      <c r="C77" s="2">
        <v>0</v>
      </c>
      <c r="D77" s="2">
        <v>1.5</v>
      </c>
      <c r="E77" s="2">
        <v>0.2238</v>
      </c>
      <c r="F77" s="2">
        <v>0.2208</v>
      </c>
      <c r="G77" s="2">
        <v>3.0000000000000001E-3</v>
      </c>
      <c r="H77" s="2">
        <v>12.8</v>
      </c>
      <c r="I77" s="2">
        <v>12.56</v>
      </c>
      <c r="J77" s="2">
        <v>0.24</v>
      </c>
      <c r="K77" s="2">
        <v>0</v>
      </c>
      <c r="L77" s="2">
        <v>0</v>
      </c>
      <c r="M77" s="2">
        <v>0</v>
      </c>
      <c r="N77" s="2">
        <v>12.8</v>
      </c>
      <c r="O77" s="2">
        <v>12.56</v>
      </c>
      <c r="P77" s="2">
        <v>0.24</v>
      </c>
      <c r="Q77" s="2">
        <v>1</v>
      </c>
      <c r="R77" s="2">
        <v>0</v>
      </c>
      <c r="S77" s="2">
        <v>0</v>
      </c>
      <c r="T77" s="2">
        <v>0</v>
      </c>
      <c r="U77" s="2">
        <f>Table_0__9[[#This Row],[Call Settle]]*10000*Table_0__9[[#This Row],[Open Interest Call]]</f>
        <v>0</v>
      </c>
      <c r="V77" s="2">
        <f>Table_0__9[[#This Row],[Put Settle]]*10000*Table_0__9[[#This Row],[Open Interest Put]]</f>
        <v>0</v>
      </c>
    </row>
    <row r="78" spans="1:22" x14ac:dyDescent="0.25">
      <c r="A78" s="2">
        <v>0</v>
      </c>
      <c r="B78" s="2">
        <v>0</v>
      </c>
      <c r="C78" s="2">
        <v>0</v>
      </c>
      <c r="D78" s="2">
        <v>1.51</v>
      </c>
      <c r="E78" s="2">
        <v>0.23369999999999999</v>
      </c>
      <c r="F78" s="2">
        <v>0.23069999999999999</v>
      </c>
      <c r="G78" s="2">
        <v>3.0000000000000001E-3</v>
      </c>
      <c r="H78" s="2">
        <v>13.3</v>
      </c>
      <c r="I78" s="2">
        <v>13.06</v>
      </c>
      <c r="J78" s="2">
        <v>0.24</v>
      </c>
      <c r="K78" s="2">
        <v>0</v>
      </c>
      <c r="L78" s="2">
        <v>0</v>
      </c>
      <c r="M78" s="2">
        <v>0</v>
      </c>
      <c r="N78" s="2">
        <v>13.3</v>
      </c>
      <c r="O78" s="2">
        <v>13.06</v>
      </c>
      <c r="P78" s="2">
        <v>0.24</v>
      </c>
      <c r="Q78" s="2">
        <v>4</v>
      </c>
      <c r="R78" s="2">
        <v>0</v>
      </c>
      <c r="S78" s="2">
        <v>0</v>
      </c>
      <c r="T78" s="2">
        <v>0</v>
      </c>
      <c r="U78" s="2">
        <f>Table_0__9[[#This Row],[Call Settle]]*10000*Table_0__9[[#This Row],[Open Interest Call]]</f>
        <v>0</v>
      </c>
      <c r="V78" s="2">
        <f>Table_0__9[[#This Row],[Put Settle]]*10000*Table_0__9[[#This Row],[Open Interest Put]]</f>
        <v>0</v>
      </c>
    </row>
    <row r="79" spans="1:22" x14ac:dyDescent="0.25">
      <c r="A79" s="2">
        <v>0</v>
      </c>
      <c r="B79" s="2">
        <v>0</v>
      </c>
      <c r="C79" s="2">
        <v>0</v>
      </c>
      <c r="D79" s="2">
        <v>1.52</v>
      </c>
      <c r="E79" s="2">
        <v>0.24360000000000001</v>
      </c>
      <c r="F79" s="2">
        <v>0.24060000000000001</v>
      </c>
      <c r="G79" s="2">
        <v>3.0000000000000001E-3</v>
      </c>
      <c r="H79" s="2">
        <v>13.79</v>
      </c>
      <c r="I79" s="2">
        <v>13.55</v>
      </c>
      <c r="J79" s="2">
        <v>0.24</v>
      </c>
      <c r="K79" s="2">
        <v>0</v>
      </c>
      <c r="L79" s="2">
        <v>0</v>
      </c>
      <c r="M79" s="2">
        <v>0</v>
      </c>
      <c r="N79" s="2">
        <v>13.79</v>
      </c>
      <c r="O79" s="2">
        <v>13.55</v>
      </c>
      <c r="P79" s="2">
        <v>0.24</v>
      </c>
      <c r="Q79" s="2">
        <v>0</v>
      </c>
      <c r="R79" s="2">
        <v>0</v>
      </c>
      <c r="S79" s="2">
        <v>0</v>
      </c>
      <c r="T79" s="2">
        <v>0</v>
      </c>
      <c r="U79" s="2">
        <f>Table_0__9[[#This Row],[Call Settle]]*10000*Table_0__9[[#This Row],[Open Interest Call]]</f>
        <v>0</v>
      </c>
      <c r="V79" s="2">
        <f>Table_0__9[[#This Row],[Put Settle]]*10000*Table_0__9[[#This Row],[Open Interest Put]]</f>
        <v>0</v>
      </c>
    </row>
    <row r="80" spans="1:22" x14ac:dyDescent="0.25">
      <c r="A80" s="2">
        <v>0</v>
      </c>
      <c r="B80" s="2">
        <v>0</v>
      </c>
      <c r="C80" s="2">
        <v>0</v>
      </c>
      <c r="D80" s="2">
        <v>1.53</v>
      </c>
      <c r="E80" s="2">
        <v>0.2535</v>
      </c>
      <c r="F80" s="2">
        <v>0.2505</v>
      </c>
      <c r="G80" s="2">
        <v>3.0000000000000001E-3</v>
      </c>
      <c r="H80" s="2">
        <v>14.29</v>
      </c>
      <c r="I80" s="2">
        <v>14.04</v>
      </c>
      <c r="J80" s="2">
        <v>0.24</v>
      </c>
      <c r="K80" s="2">
        <v>0</v>
      </c>
      <c r="L80" s="2">
        <v>0</v>
      </c>
      <c r="M80" s="2">
        <v>0</v>
      </c>
      <c r="N80" s="2">
        <v>14.29</v>
      </c>
      <c r="O80" s="2">
        <v>14.04</v>
      </c>
      <c r="P80" s="2">
        <v>0.24</v>
      </c>
      <c r="Q80" s="2">
        <v>1</v>
      </c>
      <c r="R80" s="2">
        <v>0</v>
      </c>
      <c r="S80" s="2">
        <v>63</v>
      </c>
      <c r="T80" s="2">
        <v>0</v>
      </c>
      <c r="U80" s="2">
        <f>Table_0__9[[#This Row],[Call Settle]]*10000*Table_0__9[[#This Row],[Open Interest Call]]</f>
        <v>0</v>
      </c>
      <c r="V80" s="2">
        <f>Table_0__9[[#This Row],[Put Settle]]*10000*Table_0__9[[#This Row],[Open Interest Put]]</f>
        <v>159705</v>
      </c>
    </row>
    <row r="81" spans="1:22" x14ac:dyDescent="0.25">
      <c r="A81" s="2">
        <v>0</v>
      </c>
      <c r="B81" s="2">
        <v>0</v>
      </c>
      <c r="C81" s="2">
        <v>0</v>
      </c>
      <c r="D81" s="2">
        <v>1.54</v>
      </c>
      <c r="E81" s="2">
        <v>0.26340000000000002</v>
      </c>
      <c r="F81" s="2">
        <v>0.26040000000000002</v>
      </c>
      <c r="G81" s="2">
        <v>3.0000000000000001E-3</v>
      </c>
      <c r="H81" s="2">
        <v>14.78</v>
      </c>
      <c r="I81" s="2">
        <v>14.54</v>
      </c>
      <c r="J81" s="2">
        <v>0.24</v>
      </c>
      <c r="K81" s="2">
        <v>0</v>
      </c>
      <c r="L81" s="2">
        <v>0</v>
      </c>
      <c r="M81" s="2">
        <v>0</v>
      </c>
      <c r="N81" s="2">
        <v>14.78</v>
      </c>
      <c r="O81" s="2">
        <v>14.54</v>
      </c>
      <c r="P81" s="2">
        <v>0.24</v>
      </c>
      <c r="Q81" s="2">
        <v>1</v>
      </c>
      <c r="R81" s="2">
        <v>0</v>
      </c>
      <c r="S81" s="2">
        <v>97</v>
      </c>
      <c r="T81" s="2">
        <v>0</v>
      </c>
      <c r="U81" s="2">
        <f>Table_0__9[[#This Row],[Call Settle]]*10000*Table_0__9[[#This Row],[Open Interest Call]]</f>
        <v>0</v>
      </c>
      <c r="V81" s="2">
        <f>Table_0__9[[#This Row],[Put Settle]]*10000*Table_0__9[[#This Row],[Open Interest Put]]</f>
        <v>255498.00000000006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-3.0000000000000001E-3</v>
      </c>
      <c r="B2" s="2">
        <v>0.23319999999999999</v>
      </c>
      <c r="C2" s="2">
        <v>0.23019999999999999</v>
      </c>
      <c r="D2" s="2">
        <v>1.04</v>
      </c>
      <c r="E2" s="2">
        <v>1E-4</v>
      </c>
      <c r="F2" s="2">
        <v>1E-4</v>
      </c>
      <c r="G2" s="2">
        <v>0</v>
      </c>
      <c r="H2" s="2">
        <v>13.6</v>
      </c>
      <c r="I2" s="2">
        <v>13.68</v>
      </c>
      <c r="J2" s="2">
        <v>-0.08</v>
      </c>
      <c r="K2" s="2">
        <v>0</v>
      </c>
      <c r="L2" s="2">
        <v>0</v>
      </c>
      <c r="M2" s="2">
        <v>0</v>
      </c>
      <c r="N2" s="2">
        <v>13.6</v>
      </c>
      <c r="O2" s="2">
        <v>13.68</v>
      </c>
      <c r="P2" s="2">
        <v>-0.08</v>
      </c>
      <c r="Q2" s="2">
        <v>0</v>
      </c>
      <c r="R2" s="2">
        <v>0</v>
      </c>
      <c r="S2" s="2">
        <v>4</v>
      </c>
      <c r="T2" s="2">
        <v>0</v>
      </c>
      <c r="U2" s="2">
        <f>Table_0__10[[#This Row],[Call Settle]]*10000*Table_0__10[[#This Row],[Open Interest Call]]</f>
        <v>0</v>
      </c>
      <c r="V2" s="2">
        <f>Table_0__10[[#This Row],[Put Settle]]*10000*Table_0__10[[#This Row],[Open Interest Put]]</f>
        <v>4</v>
      </c>
    </row>
    <row r="3" spans="1:22" x14ac:dyDescent="0.25">
      <c r="A3" s="2">
        <v>-2.8999999999999998E-3</v>
      </c>
      <c r="B3" s="2">
        <v>0.2233</v>
      </c>
      <c r="C3" s="2">
        <v>0.22040000000000001</v>
      </c>
      <c r="D3" s="2">
        <v>1.05</v>
      </c>
      <c r="E3" s="2">
        <v>1E-4</v>
      </c>
      <c r="F3" s="2">
        <v>1E-4</v>
      </c>
      <c r="G3" s="2">
        <v>0</v>
      </c>
      <c r="H3" s="2">
        <v>13.01</v>
      </c>
      <c r="I3" s="2">
        <v>13.1</v>
      </c>
      <c r="J3" s="2">
        <v>-0.08</v>
      </c>
      <c r="K3" s="2">
        <v>0</v>
      </c>
      <c r="L3" s="2">
        <v>0</v>
      </c>
      <c r="M3" s="2">
        <v>0</v>
      </c>
      <c r="N3" s="2">
        <v>13.01</v>
      </c>
      <c r="O3" s="2">
        <v>13.1</v>
      </c>
      <c r="P3" s="2">
        <v>-0.08</v>
      </c>
      <c r="Q3" s="2">
        <v>0</v>
      </c>
      <c r="R3" s="2">
        <v>0</v>
      </c>
      <c r="S3" s="2">
        <v>2</v>
      </c>
      <c r="T3" s="2">
        <v>0</v>
      </c>
      <c r="U3" s="2">
        <f>Table_0__10[[#This Row],[Call Settle]]*10000*Table_0__10[[#This Row],[Open Interest Call]]</f>
        <v>0</v>
      </c>
      <c r="V3" s="2">
        <f>Table_0__10[[#This Row],[Put Settle]]*10000*Table_0__10[[#This Row],[Open Interest Put]]</f>
        <v>2</v>
      </c>
    </row>
    <row r="4" spans="1:22" x14ac:dyDescent="0.25">
      <c r="A4" s="2">
        <v>-2.8999999999999998E-3</v>
      </c>
      <c r="B4" s="2">
        <v>0.2135</v>
      </c>
      <c r="C4" s="2">
        <v>0.21060000000000001</v>
      </c>
      <c r="D4" s="2">
        <v>1.06</v>
      </c>
      <c r="E4" s="2">
        <v>1E-4</v>
      </c>
      <c r="F4" s="2">
        <v>1E-4</v>
      </c>
      <c r="G4" s="2">
        <v>0</v>
      </c>
      <c r="H4" s="2">
        <v>12.43</v>
      </c>
      <c r="I4" s="2">
        <v>12.52</v>
      </c>
      <c r="J4" s="2">
        <v>-0.09</v>
      </c>
      <c r="K4" s="2">
        <v>0</v>
      </c>
      <c r="L4" s="2">
        <v>0</v>
      </c>
      <c r="M4" s="2">
        <v>0</v>
      </c>
      <c r="N4" s="2">
        <v>12.43</v>
      </c>
      <c r="O4" s="2">
        <v>12.52</v>
      </c>
      <c r="P4" s="2">
        <v>-0.09</v>
      </c>
      <c r="Q4" s="2">
        <v>0</v>
      </c>
      <c r="R4" s="2">
        <v>0</v>
      </c>
      <c r="S4" s="2">
        <v>0</v>
      </c>
      <c r="T4" s="2">
        <v>0</v>
      </c>
      <c r="U4" s="2">
        <f>Table_0__10[[#This Row],[Call Settle]]*10000*Table_0__10[[#This Row],[Open Interest Call]]</f>
        <v>0</v>
      </c>
      <c r="V4" s="2">
        <f>Table_0__10[[#This Row],[Put Settle]]*10000*Table_0__10[[#This Row],[Open Interest Put]]</f>
        <v>0</v>
      </c>
    </row>
    <row r="5" spans="1:22" x14ac:dyDescent="0.25">
      <c r="A5" s="2">
        <v>-3.0000000000000001E-3</v>
      </c>
      <c r="B5" s="2">
        <v>0.20369999999999999</v>
      </c>
      <c r="C5" s="2">
        <v>0.20069999999999999</v>
      </c>
      <c r="D5" s="2">
        <v>1.07</v>
      </c>
      <c r="E5" s="2">
        <v>2.0000000000000001E-4</v>
      </c>
      <c r="F5" s="2">
        <v>2.0000000000000001E-4</v>
      </c>
      <c r="G5" s="2">
        <v>0</v>
      </c>
      <c r="H5" s="2">
        <v>12.81</v>
      </c>
      <c r="I5" s="2">
        <v>12.91</v>
      </c>
      <c r="J5" s="2">
        <v>-0.09</v>
      </c>
      <c r="K5" s="2">
        <v>0</v>
      </c>
      <c r="L5" s="2">
        <v>0</v>
      </c>
      <c r="M5" s="2">
        <v>0</v>
      </c>
      <c r="N5" s="2">
        <v>12.81</v>
      </c>
      <c r="O5" s="2">
        <v>12.91</v>
      </c>
      <c r="P5" s="2">
        <v>-0.09</v>
      </c>
      <c r="Q5" s="2">
        <v>0</v>
      </c>
      <c r="R5" s="2">
        <v>0</v>
      </c>
      <c r="S5" s="2">
        <v>0</v>
      </c>
      <c r="T5" s="2">
        <v>0</v>
      </c>
      <c r="U5" s="2">
        <f>Table_0__10[[#This Row],[Call Settle]]*10000*Table_0__10[[#This Row],[Open Interest Call]]</f>
        <v>0</v>
      </c>
      <c r="V5" s="2">
        <f>Table_0__10[[#This Row],[Put Settle]]*10000*Table_0__10[[#This Row],[Open Interest Put]]</f>
        <v>0</v>
      </c>
    </row>
    <row r="6" spans="1:22" x14ac:dyDescent="0.25">
      <c r="A6" s="2">
        <v>-2.8999999999999998E-3</v>
      </c>
      <c r="B6" s="2">
        <v>0.1938</v>
      </c>
      <c r="C6" s="2">
        <v>0.19089999999999999</v>
      </c>
      <c r="D6" s="2">
        <v>1.08</v>
      </c>
      <c r="E6" s="2">
        <v>2.0000000000000001E-4</v>
      </c>
      <c r="F6" s="2">
        <v>2.0000000000000001E-4</v>
      </c>
      <c r="G6" s="2">
        <v>0</v>
      </c>
      <c r="H6" s="2">
        <v>12.2</v>
      </c>
      <c r="I6" s="2">
        <v>12.3</v>
      </c>
      <c r="J6" s="2">
        <v>-0.1</v>
      </c>
      <c r="K6" s="2">
        <v>0</v>
      </c>
      <c r="L6" s="2">
        <v>0</v>
      </c>
      <c r="M6" s="2">
        <v>0</v>
      </c>
      <c r="N6" s="2">
        <v>12.2</v>
      </c>
      <c r="O6" s="2">
        <v>12.3</v>
      </c>
      <c r="P6" s="2">
        <v>-0.1</v>
      </c>
      <c r="Q6" s="2">
        <v>0</v>
      </c>
      <c r="R6" s="2">
        <v>0</v>
      </c>
      <c r="S6" s="2">
        <v>3</v>
      </c>
      <c r="T6" s="2">
        <v>0</v>
      </c>
      <c r="U6" s="2">
        <f>Table_0__10[[#This Row],[Call Settle]]*10000*Table_0__10[[#This Row],[Open Interest Call]]</f>
        <v>0</v>
      </c>
      <c r="V6" s="2">
        <f>Table_0__10[[#This Row],[Put Settle]]*10000*Table_0__10[[#This Row],[Open Interest Put]]</f>
        <v>6</v>
      </c>
    </row>
    <row r="7" spans="1:22" x14ac:dyDescent="0.25">
      <c r="A7" s="2">
        <v>-2.8999999999999998E-3</v>
      </c>
      <c r="B7" s="2">
        <v>0.184</v>
      </c>
      <c r="C7" s="2">
        <v>0.18110000000000001</v>
      </c>
      <c r="D7" s="2">
        <v>1.0900000000000001</v>
      </c>
      <c r="E7" s="2">
        <v>2.9999999999999997E-4</v>
      </c>
      <c r="F7" s="2">
        <v>2.9999999999999997E-4</v>
      </c>
      <c r="G7" s="2">
        <v>0</v>
      </c>
      <c r="H7" s="2">
        <v>12.19</v>
      </c>
      <c r="I7" s="2">
        <v>12.3</v>
      </c>
      <c r="J7" s="2">
        <v>-0.1</v>
      </c>
      <c r="K7" s="2">
        <v>0</v>
      </c>
      <c r="L7" s="2">
        <v>0</v>
      </c>
      <c r="M7" s="2">
        <v>0</v>
      </c>
      <c r="N7" s="2">
        <v>12.19</v>
      </c>
      <c r="O7" s="2">
        <v>12.3</v>
      </c>
      <c r="P7" s="2">
        <v>-0.1</v>
      </c>
      <c r="Q7" s="2">
        <v>0</v>
      </c>
      <c r="R7" s="2">
        <v>0</v>
      </c>
      <c r="S7" s="2">
        <v>0</v>
      </c>
      <c r="T7" s="2">
        <v>0</v>
      </c>
      <c r="U7" s="2">
        <f>Table_0__10[[#This Row],[Call Settle]]*10000*Table_0__10[[#This Row],[Open Interest Call]]</f>
        <v>0</v>
      </c>
      <c r="V7" s="2">
        <f>Table_0__10[[#This Row],[Put Settle]]*10000*Table_0__10[[#This Row],[Open Interest Put]]</f>
        <v>0</v>
      </c>
    </row>
    <row r="8" spans="1:22" x14ac:dyDescent="0.25">
      <c r="A8" s="2">
        <v>-2.8999999999999998E-3</v>
      </c>
      <c r="B8" s="2">
        <v>0.17419999999999999</v>
      </c>
      <c r="C8" s="2">
        <v>0.17130000000000001</v>
      </c>
      <c r="D8" s="2">
        <v>1.1000000000000001</v>
      </c>
      <c r="E8" s="2">
        <v>2.9999999999999997E-4</v>
      </c>
      <c r="F8" s="2">
        <v>2.9999999999999997E-4</v>
      </c>
      <c r="G8" s="2">
        <v>0</v>
      </c>
      <c r="H8" s="2">
        <v>11.56</v>
      </c>
      <c r="I8" s="2">
        <v>11.67</v>
      </c>
      <c r="J8" s="2">
        <v>-0.11</v>
      </c>
      <c r="K8" s="2">
        <v>0</v>
      </c>
      <c r="L8" s="2">
        <v>0</v>
      </c>
      <c r="M8" s="2">
        <v>0</v>
      </c>
      <c r="N8" s="2">
        <v>11.56</v>
      </c>
      <c r="O8" s="2">
        <v>11.67</v>
      </c>
      <c r="P8" s="2">
        <v>-0.11</v>
      </c>
      <c r="Q8" s="2">
        <v>0</v>
      </c>
      <c r="R8" s="2">
        <v>0</v>
      </c>
      <c r="S8" s="2">
        <v>0</v>
      </c>
      <c r="T8" s="2">
        <v>0</v>
      </c>
      <c r="U8" s="2">
        <f>Table_0__10[[#This Row],[Call Settle]]*10000*Table_0__10[[#This Row],[Open Interest Call]]</f>
        <v>0</v>
      </c>
      <c r="V8" s="2">
        <f>Table_0__10[[#This Row],[Put Settle]]*10000*Table_0__10[[#This Row],[Open Interest Put]]</f>
        <v>0</v>
      </c>
    </row>
    <row r="9" spans="1:22" x14ac:dyDescent="0.25">
      <c r="A9" s="2">
        <v>-2.8999999999999998E-3</v>
      </c>
      <c r="B9" s="2">
        <v>0.16439999999999999</v>
      </c>
      <c r="C9" s="2">
        <v>0.1615</v>
      </c>
      <c r="D9" s="2">
        <v>1.1100000000000001</v>
      </c>
      <c r="E9" s="2">
        <v>4.0000000000000002E-4</v>
      </c>
      <c r="F9" s="2">
        <v>4.0000000000000002E-4</v>
      </c>
      <c r="G9" s="2">
        <v>0</v>
      </c>
      <c r="H9" s="2">
        <v>11.37</v>
      </c>
      <c r="I9" s="2">
        <v>11.49</v>
      </c>
      <c r="J9" s="2">
        <v>-0.12</v>
      </c>
      <c r="K9" s="2">
        <v>0</v>
      </c>
      <c r="L9" s="2">
        <v>0</v>
      </c>
      <c r="M9" s="2">
        <v>0</v>
      </c>
      <c r="N9" s="2">
        <v>11.37</v>
      </c>
      <c r="O9" s="2">
        <v>11.49</v>
      </c>
      <c r="P9" s="2">
        <v>-0.12</v>
      </c>
      <c r="Q9" s="2">
        <v>0</v>
      </c>
      <c r="R9" s="2">
        <v>0</v>
      </c>
      <c r="S9" s="2">
        <v>1</v>
      </c>
      <c r="T9" s="2">
        <v>0</v>
      </c>
      <c r="U9" s="2">
        <f>Table_0__10[[#This Row],[Call Settle]]*10000*Table_0__10[[#This Row],[Open Interest Call]]</f>
        <v>0</v>
      </c>
      <c r="V9" s="2">
        <f>Table_0__10[[#This Row],[Put Settle]]*10000*Table_0__10[[#This Row],[Open Interest Put]]</f>
        <v>4</v>
      </c>
    </row>
    <row r="10" spans="1:22" x14ac:dyDescent="0.25">
      <c r="A10" s="2">
        <v>-2.8999999999999998E-3</v>
      </c>
      <c r="B10" s="2">
        <v>0.15459999999999999</v>
      </c>
      <c r="C10" s="2">
        <v>0.1517</v>
      </c>
      <c r="D10" s="2">
        <v>1.1200000000000001</v>
      </c>
      <c r="E10" s="2">
        <v>5.0000000000000001E-4</v>
      </c>
      <c r="F10" s="2">
        <v>5.0000000000000001E-4</v>
      </c>
      <c r="G10" s="2">
        <v>0</v>
      </c>
      <c r="H10" s="2">
        <v>11.08</v>
      </c>
      <c r="I10" s="2">
        <v>11.2</v>
      </c>
      <c r="J10" s="2">
        <v>-0.12</v>
      </c>
      <c r="K10" s="2">
        <v>0</v>
      </c>
      <c r="L10" s="2">
        <v>0</v>
      </c>
      <c r="M10" s="2">
        <v>0</v>
      </c>
      <c r="N10" s="2">
        <v>11.08</v>
      </c>
      <c r="O10" s="2">
        <v>11.2</v>
      </c>
      <c r="P10" s="2">
        <v>-0.12</v>
      </c>
      <c r="Q10" s="2">
        <v>0</v>
      </c>
      <c r="R10" s="2">
        <v>0</v>
      </c>
      <c r="S10" s="2">
        <v>0</v>
      </c>
      <c r="T10" s="2">
        <v>0</v>
      </c>
      <c r="U10" s="2">
        <f>Table_0__10[[#This Row],[Call Settle]]*10000*Table_0__10[[#This Row],[Open Interest Call]]</f>
        <v>0</v>
      </c>
      <c r="V10" s="2">
        <f>Table_0__10[[#This Row],[Put Settle]]*10000*Table_0__10[[#This Row],[Open Interest Put]]</f>
        <v>0</v>
      </c>
    </row>
    <row r="11" spans="1:22" x14ac:dyDescent="0.25">
      <c r="A11" s="2">
        <v>-2.8999999999999998E-3</v>
      </c>
      <c r="B11" s="2">
        <v>0.1449</v>
      </c>
      <c r="C11" s="2">
        <v>0.14199999999999999</v>
      </c>
      <c r="D11" s="2">
        <v>1.1299999999999999</v>
      </c>
      <c r="E11" s="2">
        <v>5.9999999999999995E-4</v>
      </c>
      <c r="F11" s="2">
        <v>5.9999999999999995E-4</v>
      </c>
      <c r="G11" s="2">
        <v>0</v>
      </c>
      <c r="H11" s="2">
        <v>10.71</v>
      </c>
      <c r="I11" s="2">
        <v>10.84</v>
      </c>
      <c r="J11" s="2">
        <v>-0.13</v>
      </c>
      <c r="K11" s="2">
        <v>0</v>
      </c>
      <c r="L11" s="2">
        <v>0</v>
      </c>
      <c r="M11" s="2">
        <v>0</v>
      </c>
      <c r="N11" s="2">
        <v>10.71</v>
      </c>
      <c r="O11" s="2">
        <v>10.84</v>
      </c>
      <c r="P11" s="2">
        <v>-0.13</v>
      </c>
      <c r="Q11" s="2">
        <v>0</v>
      </c>
      <c r="R11" s="2">
        <v>0</v>
      </c>
      <c r="S11" s="2">
        <v>0</v>
      </c>
      <c r="T11" s="2">
        <v>0</v>
      </c>
      <c r="U11" s="2">
        <f>Table_0__10[[#This Row],[Call Settle]]*10000*Table_0__10[[#This Row],[Open Interest Call]]</f>
        <v>0</v>
      </c>
      <c r="V11" s="2">
        <f>Table_0__10[[#This Row],[Put Settle]]*10000*Table_0__10[[#This Row],[Open Interest Put]]</f>
        <v>0</v>
      </c>
    </row>
    <row r="12" spans="1:22" x14ac:dyDescent="0.25">
      <c r="A12" s="2">
        <v>-3.0000000000000001E-3</v>
      </c>
      <c r="B12" s="2">
        <v>0.13519999999999999</v>
      </c>
      <c r="C12" s="2">
        <v>0.13220000000000001</v>
      </c>
      <c r="D12" s="2">
        <v>1.1399999999999999</v>
      </c>
      <c r="E12" s="2">
        <v>8.0000000000000004E-4</v>
      </c>
      <c r="F12" s="2">
        <v>6.9999999999999999E-4</v>
      </c>
      <c r="G12" s="2">
        <v>1E-4</v>
      </c>
      <c r="H12" s="2">
        <v>10.52</v>
      </c>
      <c r="I12" s="2">
        <v>10.42</v>
      </c>
      <c r="J12" s="2">
        <v>0.1</v>
      </c>
      <c r="K12" s="2">
        <v>0</v>
      </c>
      <c r="L12" s="2">
        <v>0</v>
      </c>
      <c r="M12" s="2">
        <v>0</v>
      </c>
      <c r="N12" s="2">
        <v>10.52</v>
      </c>
      <c r="O12" s="2">
        <v>10.42</v>
      </c>
      <c r="P12" s="2">
        <v>0.1</v>
      </c>
      <c r="Q12" s="2">
        <v>1</v>
      </c>
      <c r="R12" s="2">
        <v>0</v>
      </c>
      <c r="S12" s="2">
        <v>0</v>
      </c>
      <c r="T12" s="2">
        <v>0</v>
      </c>
      <c r="U12" s="2">
        <f>Table_0__10[[#This Row],[Call Settle]]*10000*Table_0__10[[#This Row],[Open Interest Call]]</f>
        <v>1322.0000000000002</v>
      </c>
      <c r="V12" s="2">
        <f>Table_0__10[[#This Row],[Put Settle]]*10000*Table_0__10[[#This Row],[Open Interest Put]]</f>
        <v>0</v>
      </c>
    </row>
    <row r="13" spans="1:22" x14ac:dyDescent="0.25">
      <c r="A13" s="2">
        <v>-2.8999999999999998E-3</v>
      </c>
      <c r="B13" s="2">
        <v>0.1255</v>
      </c>
      <c r="C13" s="2">
        <v>0.1226</v>
      </c>
      <c r="D13" s="2">
        <v>1.1499999999999999</v>
      </c>
      <c r="E13" s="2">
        <v>8.9999999999999998E-4</v>
      </c>
      <c r="F13" s="2">
        <v>8.9999999999999998E-4</v>
      </c>
      <c r="G13" s="2">
        <v>0</v>
      </c>
      <c r="H13" s="2">
        <v>10.029999999999999</v>
      </c>
      <c r="I13" s="2">
        <v>10.17</v>
      </c>
      <c r="J13" s="2">
        <v>-0.14000000000000001</v>
      </c>
      <c r="K13" s="2">
        <v>0</v>
      </c>
      <c r="L13" s="2">
        <v>0</v>
      </c>
      <c r="M13" s="2">
        <v>0</v>
      </c>
      <c r="N13" s="2">
        <v>10.029999999999999</v>
      </c>
      <c r="O13" s="2">
        <v>10.17</v>
      </c>
      <c r="P13" s="2">
        <v>-0.14000000000000001</v>
      </c>
      <c r="Q13" s="2">
        <v>0</v>
      </c>
      <c r="R13" s="2">
        <v>0</v>
      </c>
      <c r="S13" s="2">
        <v>29</v>
      </c>
      <c r="T13" s="2">
        <v>0</v>
      </c>
      <c r="U13" s="2">
        <f>Table_0__10[[#This Row],[Call Settle]]*10000*Table_0__10[[#This Row],[Open Interest Call]]</f>
        <v>0</v>
      </c>
      <c r="V13" s="2">
        <f>Table_0__10[[#This Row],[Put Settle]]*10000*Table_0__10[[#This Row],[Open Interest Put]]</f>
        <v>261</v>
      </c>
    </row>
    <row r="14" spans="1:22" x14ac:dyDescent="0.25">
      <c r="A14" s="2">
        <v>-2.8999999999999998E-3</v>
      </c>
      <c r="B14" s="2">
        <v>0.1158</v>
      </c>
      <c r="C14" s="2">
        <v>0.1129</v>
      </c>
      <c r="D14" s="2">
        <v>1.1599999999999999</v>
      </c>
      <c r="E14" s="2">
        <v>1.1999999999999999E-3</v>
      </c>
      <c r="F14" s="2">
        <v>1.1000000000000001E-3</v>
      </c>
      <c r="G14" s="2">
        <v>1E-4</v>
      </c>
      <c r="H14" s="2">
        <v>9.83</v>
      </c>
      <c r="I14" s="2">
        <v>9.82</v>
      </c>
      <c r="J14" s="2">
        <v>0.01</v>
      </c>
      <c r="K14" s="2">
        <v>0</v>
      </c>
      <c r="L14" s="2">
        <v>0</v>
      </c>
      <c r="M14" s="2">
        <v>0</v>
      </c>
      <c r="N14" s="2">
        <v>9.83</v>
      </c>
      <c r="O14" s="2">
        <v>9.82</v>
      </c>
      <c r="P14" s="2">
        <v>0.01</v>
      </c>
      <c r="Q14" s="2">
        <v>1</v>
      </c>
      <c r="R14" s="2">
        <v>0</v>
      </c>
      <c r="S14" s="2">
        <v>0</v>
      </c>
      <c r="T14" s="2">
        <v>0</v>
      </c>
      <c r="U14" s="2">
        <f>Table_0__10[[#This Row],[Call Settle]]*10000*Table_0__10[[#This Row],[Open Interest Call]]</f>
        <v>1129</v>
      </c>
      <c r="V14" s="2">
        <f>Table_0__10[[#This Row],[Put Settle]]*10000*Table_0__10[[#This Row],[Open Interest Put]]</f>
        <v>0</v>
      </c>
    </row>
    <row r="15" spans="1:22" x14ac:dyDescent="0.25">
      <c r="A15" s="2">
        <v>-2.8999999999999998E-3</v>
      </c>
      <c r="B15" s="2">
        <v>0.10630000000000001</v>
      </c>
      <c r="C15" s="2">
        <v>0.10340000000000001</v>
      </c>
      <c r="D15" s="2">
        <v>1.17</v>
      </c>
      <c r="E15" s="2">
        <v>1.5E-3</v>
      </c>
      <c r="F15" s="2">
        <v>1.4E-3</v>
      </c>
      <c r="G15" s="2">
        <v>1E-4</v>
      </c>
      <c r="H15" s="2">
        <v>9.51</v>
      </c>
      <c r="I15" s="2">
        <v>9.5399999999999991</v>
      </c>
      <c r="J15" s="2">
        <v>-0.03</v>
      </c>
      <c r="K15" s="2">
        <v>0</v>
      </c>
      <c r="L15" s="2">
        <v>0</v>
      </c>
      <c r="M15" s="2">
        <v>0</v>
      </c>
      <c r="N15" s="2">
        <v>9.51</v>
      </c>
      <c r="O15" s="2">
        <v>9.5399999999999991</v>
      </c>
      <c r="P15" s="2">
        <v>-0.03</v>
      </c>
      <c r="Q15" s="2">
        <v>2</v>
      </c>
      <c r="R15" s="2">
        <v>0</v>
      </c>
      <c r="S15" s="2">
        <v>17</v>
      </c>
      <c r="T15" s="2">
        <v>2</v>
      </c>
      <c r="U15" s="2">
        <f>Table_0__10[[#This Row],[Call Settle]]*10000*Table_0__10[[#This Row],[Open Interest Call]]</f>
        <v>2068</v>
      </c>
      <c r="V15" s="2">
        <f>Table_0__10[[#This Row],[Put Settle]]*10000*Table_0__10[[#This Row],[Open Interest Put]]</f>
        <v>255</v>
      </c>
    </row>
    <row r="16" spans="1:22" x14ac:dyDescent="0.25">
      <c r="A16" s="2">
        <v>-2.8999999999999998E-3</v>
      </c>
      <c r="B16" s="2">
        <v>9.6799999999999997E-2</v>
      </c>
      <c r="C16" s="2">
        <v>9.3899999999999997E-2</v>
      </c>
      <c r="D16" s="2">
        <v>1.18</v>
      </c>
      <c r="E16" s="2">
        <v>1.9E-3</v>
      </c>
      <c r="F16" s="2">
        <v>1.8E-3</v>
      </c>
      <c r="G16" s="2">
        <v>1E-4</v>
      </c>
      <c r="H16" s="2">
        <v>9.2100000000000009</v>
      </c>
      <c r="I16" s="2">
        <v>9.27</v>
      </c>
      <c r="J16" s="2">
        <v>-0.06</v>
      </c>
      <c r="K16" s="2">
        <v>0</v>
      </c>
      <c r="L16" s="2">
        <v>0</v>
      </c>
      <c r="M16" s="2">
        <v>0</v>
      </c>
      <c r="N16" s="2">
        <v>9.2100000000000009</v>
      </c>
      <c r="O16" s="2">
        <v>9.27</v>
      </c>
      <c r="P16" s="2">
        <v>-0.06</v>
      </c>
      <c r="Q16" s="2">
        <v>0</v>
      </c>
      <c r="R16" s="2">
        <v>0</v>
      </c>
      <c r="S16" s="2">
        <v>1</v>
      </c>
      <c r="T16" s="2">
        <v>0</v>
      </c>
      <c r="U16" s="2">
        <f>Table_0__10[[#This Row],[Call Settle]]*10000*Table_0__10[[#This Row],[Open Interest Call]]</f>
        <v>0</v>
      </c>
      <c r="V16" s="2">
        <f>Table_0__10[[#This Row],[Put Settle]]*10000*Table_0__10[[#This Row],[Open Interest Put]]</f>
        <v>19</v>
      </c>
    </row>
    <row r="17" spans="1:22" x14ac:dyDescent="0.25">
      <c r="A17" s="2">
        <v>-2.8E-3</v>
      </c>
      <c r="B17" s="2">
        <v>8.7400000000000005E-2</v>
      </c>
      <c r="C17" s="2">
        <v>8.4599999999999995E-2</v>
      </c>
      <c r="D17" s="2">
        <v>1.19</v>
      </c>
      <c r="E17" s="2">
        <v>2.3999999999999998E-3</v>
      </c>
      <c r="F17" s="2">
        <v>2.3E-3</v>
      </c>
      <c r="G17" s="2">
        <v>1E-4</v>
      </c>
      <c r="H17" s="2">
        <v>8.9</v>
      </c>
      <c r="I17" s="2">
        <v>9</v>
      </c>
      <c r="J17" s="2">
        <v>-0.09</v>
      </c>
      <c r="K17" s="2">
        <v>0</v>
      </c>
      <c r="L17" s="2">
        <v>0</v>
      </c>
      <c r="M17" s="2">
        <v>0</v>
      </c>
      <c r="N17" s="2">
        <v>8.9</v>
      </c>
      <c r="O17" s="2">
        <v>9</v>
      </c>
      <c r="P17" s="2">
        <v>-0.09</v>
      </c>
      <c r="Q17" s="2">
        <v>0</v>
      </c>
      <c r="R17" s="2">
        <v>0</v>
      </c>
      <c r="S17" s="2">
        <v>0</v>
      </c>
      <c r="T17" s="2">
        <v>0</v>
      </c>
      <c r="U17" s="2">
        <f>Table_0__10[[#This Row],[Call Settle]]*10000*Table_0__10[[#This Row],[Open Interest Call]]</f>
        <v>0</v>
      </c>
      <c r="V17" s="2">
        <f>Table_0__10[[#This Row],[Put Settle]]*10000*Table_0__10[[#This Row],[Open Interest Put]]</f>
        <v>0</v>
      </c>
    </row>
    <row r="18" spans="1:22" x14ac:dyDescent="0.25">
      <c r="A18" s="2">
        <v>-2.8E-3</v>
      </c>
      <c r="B18" s="2">
        <v>8.2799999999999999E-2</v>
      </c>
      <c r="C18" s="2">
        <v>0.08</v>
      </c>
      <c r="D18" s="2">
        <v>1.1950000000000001</v>
      </c>
      <c r="E18" s="2">
        <v>2.7000000000000001E-3</v>
      </c>
      <c r="F18" s="2">
        <v>2.5999999999999999E-3</v>
      </c>
      <c r="G18" s="2">
        <v>1E-4</v>
      </c>
      <c r="H18" s="2">
        <v>8.75</v>
      </c>
      <c r="I18" s="2">
        <v>8.86</v>
      </c>
      <c r="J18" s="2">
        <v>-0.11</v>
      </c>
      <c r="K18" s="2">
        <v>0</v>
      </c>
      <c r="L18" s="2">
        <v>0</v>
      </c>
      <c r="M18" s="2">
        <v>0</v>
      </c>
      <c r="N18" s="2">
        <v>8.75</v>
      </c>
      <c r="O18" s="2">
        <v>8.86</v>
      </c>
      <c r="P18" s="2">
        <v>-0.11</v>
      </c>
      <c r="Q18" s="2">
        <v>0</v>
      </c>
      <c r="R18" s="2">
        <v>0</v>
      </c>
      <c r="S18" s="2">
        <v>0</v>
      </c>
      <c r="T18" s="2">
        <v>0</v>
      </c>
      <c r="U18" s="2">
        <f>Table_0__10[[#This Row],[Call Settle]]*10000*Table_0__10[[#This Row],[Open Interest Call]]</f>
        <v>0</v>
      </c>
      <c r="V18" s="2">
        <f>Table_0__10[[#This Row],[Put Settle]]*10000*Table_0__10[[#This Row],[Open Interest Put]]</f>
        <v>0</v>
      </c>
    </row>
    <row r="19" spans="1:22" x14ac:dyDescent="0.25">
      <c r="A19" s="2">
        <v>-2.8E-3</v>
      </c>
      <c r="B19" s="2">
        <v>7.8200000000000006E-2</v>
      </c>
      <c r="C19" s="2">
        <v>7.5399999999999995E-2</v>
      </c>
      <c r="D19" s="2">
        <v>1.2</v>
      </c>
      <c r="E19" s="2">
        <v>3.0999999999999999E-3</v>
      </c>
      <c r="F19" s="2">
        <v>2.8999999999999998E-3</v>
      </c>
      <c r="G19" s="2">
        <v>2.0000000000000001E-4</v>
      </c>
      <c r="H19" s="2">
        <v>8.64</v>
      </c>
      <c r="I19" s="2">
        <v>8.69</v>
      </c>
      <c r="J19" s="2">
        <v>-0.04</v>
      </c>
      <c r="K19" s="2">
        <v>0</v>
      </c>
      <c r="L19" s="2">
        <v>0</v>
      </c>
      <c r="M19" s="2">
        <v>0</v>
      </c>
      <c r="N19" s="2">
        <v>8.64</v>
      </c>
      <c r="O19" s="2">
        <v>8.69</v>
      </c>
      <c r="P19" s="2">
        <v>-0.04</v>
      </c>
      <c r="Q19" s="2">
        <v>0</v>
      </c>
      <c r="R19" s="2">
        <v>0</v>
      </c>
      <c r="S19" s="2">
        <v>57</v>
      </c>
      <c r="T19" s="2">
        <v>0</v>
      </c>
      <c r="U19" s="2">
        <f>Table_0__10[[#This Row],[Call Settle]]*10000*Table_0__10[[#This Row],[Open Interest Call]]</f>
        <v>0</v>
      </c>
      <c r="V19" s="2">
        <f>Table_0__10[[#This Row],[Put Settle]]*10000*Table_0__10[[#This Row],[Open Interest Put]]</f>
        <v>1767</v>
      </c>
    </row>
    <row r="20" spans="1:22" x14ac:dyDescent="0.25">
      <c r="A20" s="2">
        <v>-2.8E-3</v>
      </c>
      <c r="B20" s="2">
        <v>7.3700000000000002E-2</v>
      </c>
      <c r="C20" s="2">
        <v>7.0900000000000005E-2</v>
      </c>
      <c r="D20" s="2">
        <v>1.2050000000000001</v>
      </c>
      <c r="E20" s="2">
        <v>3.5999999999999999E-3</v>
      </c>
      <c r="F20" s="2">
        <v>3.3999999999999998E-3</v>
      </c>
      <c r="G20" s="2">
        <v>2.0000000000000001E-4</v>
      </c>
      <c r="H20" s="2">
        <v>8.57</v>
      </c>
      <c r="I20" s="2">
        <v>8.64</v>
      </c>
      <c r="J20" s="2">
        <v>-7.0000000000000007E-2</v>
      </c>
      <c r="K20" s="2">
        <v>0</v>
      </c>
      <c r="L20" s="2">
        <v>0</v>
      </c>
      <c r="M20" s="2">
        <v>0</v>
      </c>
      <c r="N20" s="2">
        <v>8.57</v>
      </c>
      <c r="O20" s="2">
        <v>8.64</v>
      </c>
      <c r="P20" s="2">
        <v>-7.0000000000000007E-2</v>
      </c>
      <c r="Q20" s="2">
        <v>0</v>
      </c>
      <c r="R20" s="2">
        <v>0</v>
      </c>
      <c r="S20" s="2">
        <v>119</v>
      </c>
      <c r="T20" s="2">
        <v>0</v>
      </c>
      <c r="U20" s="2">
        <f>Table_0__10[[#This Row],[Call Settle]]*10000*Table_0__10[[#This Row],[Open Interest Call]]</f>
        <v>0</v>
      </c>
      <c r="V20" s="2">
        <f>Table_0__10[[#This Row],[Put Settle]]*10000*Table_0__10[[#This Row],[Open Interest Put]]</f>
        <v>4284</v>
      </c>
    </row>
    <row r="21" spans="1:22" x14ac:dyDescent="0.25">
      <c r="A21" s="2">
        <v>-2.7000000000000001E-3</v>
      </c>
      <c r="B21" s="2">
        <v>6.9199999999999998E-2</v>
      </c>
      <c r="C21" s="2">
        <v>6.6500000000000004E-2</v>
      </c>
      <c r="D21" s="2">
        <v>1.21</v>
      </c>
      <c r="E21" s="2">
        <v>4.1000000000000003E-3</v>
      </c>
      <c r="F21" s="2">
        <v>3.8E-3</v>
      </c>
      <c r="G21" s="2">
        <v>2.9999999999999997E-4</v>
      </c>
      <c r="H21" s="2">
        <v>8.4499999999999993</v>
      </c>
      <c r="I21" s="2">
        <v>8.4700000000000006</v>
      </c>
      <c r="J21" s="2">
        <v>-0.02</v>
      </c>
      <c r="K21" s="2">
        <v>0</v>
      </c>
      <c r="L21" s="2">
        <v>0</v>
      </c>
      <c r="M21" s="2">
        <v>0</v>
      </c>
      <c r="N21" s="2">
        <v>8.4499999999999993</v>
      </c>
      <c r="O21" s="2">
        <v>8.4700000000000006</v>
      </c>
      <c r="P21" s="2">
        <v>-0.02</v>
      </c>
      <c r="Q21" s="2">
        <v>0</v>
      </c>
      <c r="R21" s="2">
        <v>0</v>
      </c>
      <c r="S21" s="2">
        <v>82</v>
      </c>
      <c r="T21" s="2">
        <v>0</v>
      </c>
      <c r="U21" s="2">
        <f>Table_0__10[[#This Row],[Call Settle]]*10000*Table_0__10[[#This Row],[Open Interest Call]]</f>
        <v>0</v>
      </c>
      <c r="V21" s="2">
        <f>Table_0__10[[#This Row],[Put Settle]]*10000*Table_0__10[[#This Row],[Open Interest Put]]</f>
        <v>3362</v>
      </c>
    </row>
    <row r="22" spans="1:22" x14ac:dyDescent="0.25">
      <c r="A22" s="2">
        <v>-2.7000000000000001E-3</v>
      </c>
      <c r="B22" s="2">
        <v>6.4899999999999999E-2</v>
      </c>
      <c r="C22" s="2">
        <v>6.2199999999999998E-2</v>
      </c>
      <c r="D22" s="2">
        <v>1.2150000000000001</v>
      </c>
      <c r="E22" s="2">
        <v>4.7000000000000002E-3</v>
      </c>
      <c r="F22" s="2">
        <v>4.4000000000000003E-3</v>
      </c>
      <c r="G22" s="2">
        <v>2.9999999999999997E-4</v>
      </c>
      <c r="H22" s="2">
        <v>8.35</v>
      </c>
      <c r="I22" s="2">
        <v>8.39</v>
      </c>
      <c r="J22" s="2">
        <v>-0.05</v>
      </c>
      <c r="K22" s="2">
        <v>0</v>
      </c>
      <c r="L22" s="2">
        <v>0</v>
      </c>
      <c r="M22" s="2">
        <v>0</v>
      </c>
      <c r="N22" s="2">
        <v>8.35</v>
      </c>
      <c r="O22" s="2">
        <v>8.39</v>
      </c>
      <c r="P22" s="2">
        <v>-0.05</v>
      </c>
      <c r="Q22" s="2">
        <v>0</v>
      </c>
      <c r="R22" s="2">
        <v>0</v>
      </c>
      <c r="S22" s="2">
        <v>0</v>
      </c>
      <c r="T22" s="2">
        <v>0</v>
      </c>
      <c r="U22" s="2">
        <f>Table_0__10[[#This Row],[Call Settle]]*10000*Table_0__10[[#This Row],[Open Interest Call]]</f>
        <v>0</v>
      </c>
      <c r="V22" s="2">
        <f>Table_0__10[[#This Row],[Put Settle]]*10000*Table_0__10[[#This Row],[Open Interest Put]]</f>
        <v>0</v>
      </c>
    </row>
    <row r="23" spans="1:22" x14ac:dyDescent="0.25">
      <c r="A23" s="2">
        <v>-2.7000000000000001E-3</v>
      </c>
      <c r="B23" s="2">
        <v>6.0600000000000001E-2</v>
      </c>
      <c r="C23" s="2">
        <v>5.79E-2</v>
      </c>
      <c r="D23" s="2">
        <v>1.22</v>
      </c>
      <c r="E23" s="2">
        <v>5.4000000000000003E-3</v>
      </c>
      <c r="F23" s="2">
        <v>5.0000000000000001E-3</v>
      </c>
      <c r="G23" s="2">
        <v>4.0000000000000002E-4</v>
      </c>
      <c r="H23" s="2">
        <v>8.26</v>
      </c>
      <c r="I23" s="2">
        <v>8.27</v>
      </c>
      <c r="J23" s="2">
        <v>-0.02</v>
      </c>
      <c r="K23" s="2">
        <v>0</v>
      </c>
      <c r="L23" s="2">
        <v>0</v>
      </c>
      <c r="M23" s="2">
        <v>0</v>
      </c>
      <c r="N23" s="2">
        <v>8.26</v>
      </c>
      <c r="O23" s="2">
        <v>8.27</v>
      </c>
      <c r="P23" s="2">
        <v>-0.02</v>
      </c>
      <c r="Q23" s="2">
        <v>0</v>
      </c>
      <c r="R23" s="2">
        <v>0</v>
      </c>
      <c r="S23" s="2">
        <v>124</v>
      </c>
      <c r="T23" s="2">
        <v>0</v>
      </c>
      <c r="U23" s="2">
        <f>Table_0__10[[#This Row],[Call Settle]]*10000*Table_0__10[[#This Row],[Open Interest Call]]</f>
        <v>0</v>
      </c>
      <c r="V23" s="2">
        <f>Table_0__10[[#This Row],[Put Settle]]*10000*Table_0__10[[#This Row],[Open Interest Put]]</f>
        <v>6696</v>
      </c>
    </row>
    <row r="24" spans="1:22" x14ac:dyDescent="0.25">
      <c r="A24" s="2">
        <v>-2.5999999999999999E-3</v>
      </c>
      <c r="B24" s="2">
        <v>5.6399999999999999E-2</v>
      </c>
      <c r="C24" s="2">
        <v>5.3800000000000001E-2</v>
      </c>
      <c r="D24" s="2">
        <v>1.2250000000000001</v>
      </c>
      <c r="E24" s="2">
        <v>6.1000000000000004E-3</v>
      </c>
      <c r="F24" s="2">
        <v>5.7999999999999996E-3</v>
      </c>
      <c r="G24" s="2">
        <v>2.9999999999999997E-4</v>
      </c>
      <c r="H24" s="2">
        <v>8.1199999999999992</v>
      </c>
      <c r="I24" s="2">
        <v>8.2200000000000006</v>
      </c>
      <c r="J24" s="2">
        <v>-0.1</v>
      </c>
      <c r="K24" s="2">
        <v>0</v>
      </c>
      <c r="L24" s="2">
        <v>0</v>
      </c>
      <c r="M24" s="2">
        <v>0</v>
      </c>
      <c r="N24" s="2">
        <v>8.1199999999999992</v>
      </c>
      <c r="O24" s="2">
        <v>8.2200000000000006</v>
      </c>
      <c r="P24" s="2">
        <v>-0.1</v>
      </c>
      <c r="Q24" s="2">
        <v>0</v>
      </c>
      <c r="R24" s="2">
        <v>0</v>
      </c>
      <c r="S24" s="2">
        <v>1</v>
      </c>
      <c r="T24" s="2">
        <v>0</v>
      </c>
      <c r="U24" s="2">
        <f>Table_0__10[[#This Row],[Call Settle]]*10000*Table_0__10[[#This Row],[Open Interest Call]]</f>
        <v>0</v>
      </c>
      <c r="V24" s="2">
        <f>Table_0__10[[#This Row],[Put Settle]]*10000*Table_0__10[[#This Row],[Open Interest Put]]</f>
        <v>61.000000000000007</v>
      </c>
    </row>
    <row r="25" spans="1:22" x14ac:dyDescent="0.25">
      <c r="A25" s="2">
        <v>-2.5000000000000001E-3</v>
      </c>
      <c r="B25" s="2">
        <v>5.2200000000000003E-2</v>
      </c>
      <c r="C25" s="2">
        <v>4.9700000000000001E-2</v>
      </c>
      <c r="D25" s="2">
        <v>1.23</v>
      </c>
      <c r="E25" s="2">
        <v>7.0000000000000001E-3</v>
      </c>
      <c r="F25" s="2">
        <v>6.6E-3</v>
      </c>
      <c r="G25" s="2">
        <v>4.0000000000000002E-4</v>
      </c>
      <c r="H25" s="2">
        <v>8.0399999999999991</v>
      </c>
      <c r="I25" s="2">
        <v>8.11</v>
      </c>
      <c r="J25" s="2">
        <v>-7.0000000000000007E-2</v>
      </c>
      <c r="K25" s="2">
        <v>0</v>
      </c>
      <c r="L25" s="2">
        <v>0</v>
      </c>
      <c r="M25" s="2">
        <v>0</v>
      </c>
      <c r="N25" s="2">
        <v>8.0399999999999991</v>
      </c>
      <c r="O25" s="2">
        <v>8.11</v>
      </c>
      <c r="P25" s="2">
        <v>-7.0000000000000007E-2</v>
      </c>
      <c r="Q25" s="2">
        <v>2</v>
      </c>
      <c r="R25" s="2">
        <v>0</v>
      </c>
      <c r="S25" s="2">
        <v>1</v>
      </c>
      <c r="T25" s="2">
        <v>0</v>
      </c>
      <c r="U25" s="2">
        <f>Table_0__10[[#This Row],[Call Settle]]*10000*Table_0__10[[#This Row],[Open Interest Call]]</f>
        <v>994</v>
      </c>
      <c r="V25" s="2">
        <f>Table_0__10[[#This Row],[Put Settle]]*10000*Table_0__10[[#This Row],[Open Interest Put]]</f>
        <v>70</v>
      </c>
    </row>
    <row r="26" spans="1:22" x14ac:dyDescent="0.25">
      <c r="A26" s="2">
        <v>-2.3999999999999998E-3</v>
      </c>
      <c r="B26" s="2">
        <v>4.82E-2</v>
      </c>
      <c r="C26" s="2">
        <v>4.58E-2</v>
      </c>
      <c r="D26" s="2">
        <v>1.2350000000000001</v>
      </c>
      <c r="E26" s="2">
        <v>8.0000000000000002E-3</v>
      </c>
      <c r="F26" s="2">
        <v>7.4999999999999997E-3</v>
      </c>
      <c r="G26" s="2">
        <v>5.0000000000000001E-4</v>
      </c>
      <c r="H26" s="2">
        <v>7.96</v>
      </c>
      <c r="I26" s="2">
        <v>8.01</v>
      </c>
      <c r="J26" s="2">
        <v>-0.05</v>
      </c>
      <c r="K26" s="2">
        <v>0</v>
      </c>
      <c r="L26" s="2">
        <v>0</v>
      </c>
      <c r="M26" s="2">
        <v>0</v>
      </c>
      <c r="N26" s="2">
        <v>7.96</v>
      </c>
      <c r="O26" s="2">
        <v>8.01</v>
      </c>
      <c r="P26" s="2">
        <v>-0.05</v>
      </c>
      <c r="Q26" s="2">
        <v>0</v>
      </c>
      <c r="R26" s="2">
        <v>0</v>
      </c>
      <c r="S26" s="2">
        <v>0</v>
      </c>
      <c r="T26" s="2">
        <v>0</v>
      </c>
      <c r="U26" s="2">
        <f>Table_0__10[[#This Row],[Call Settle]]*10000*Table_0__10[[#This Row],[Open Interest Call]]</f>
        <v>0</v>
      </c>
      <c r="V26" s="2">
        <f>Table_0__10[[#This Row],[Put Settle]]*10000*Table_0__10[[#This Row],[Open Interest Put]]</f>
        <v>0</v>
      </c>
    </row>
    <row r="27" spans="1:22" x14ac:dyDescent="0.25">
      <c r="A27" s="2">
        <v>-2.3999999999999998E-3</v>
      </c>
      <c r="B27" s="2">
        <v>4.4299999999999999E-2</v>
      </c>
      <c r="C27" s="2">
        <v>4.19E-2</v>
      </c>
      <c r="D27" s="2">
        <v>1.24</v>
      </c>
      <c r="E27" s="2">
        <v>9.1000000000000004E-3</v>
      </c>
      <c r="F27" s="2">
        <v>8.5000000000000006E-3</v>
      </c>
      <c r="G27" s="2">
        <v>5.9999999999999995E-4</v>
      </c>
      <c r="H27" s="2">
        <v>7.86</v>
      </c>
      <c r="I27" s="2">
        <v>7.9</v>
      </c>
      <c r="J27" s="2">
        <v>-0.04</v>
      </c>
      <c r="K27" s="2">
        <v>0</v>
      </c>
      <c r="L27" s="2">
        <v>0</v>
      </c>
      <c r="M27" s="2">
        <v>0</v>
      </c>
      <c r="N27" s="2">
        <v>7.86</v>
      </c>
      <c r="O27" s="2">
        <v>7.9</v>
      </c>
      <c r="P27" s="2">
        <v>-0.04</v>
      </c>
      <c r="Q27" s="2">
        <v>0</v>
      </c>
      <c r="R27" s="2">
        <v>0</v>
      </c>
      <c r="S27" s="2">
        <v>0</v>
      </c>
      <c r="T27" s="2">
        <v>0</v>
      </c>
      <c r="U27" s="2">
        <f>Table_0__10[[#This Row],[Call Settle]]*10000*Table_0__10[[#This Row],[Open Interest Call]]</f>
        <v>0</v>
      </c>
      <c r="V27" s="2">
        <f>Table_0__10[[#This Row],[Put Settle]]*10000*Table_0__10[[#This Row],[Open Interest Put]]</f>
        <v>0</v>
      </c>
    </row>
    <row r="28" spans="1:22" x14ac:dyDescent="0.25">
      <c r="A28" s="2">
        <v>-2.3E-3</v>
      </c>
      <c r="B28" s="2">
        <v>4.0500000000000001E-2</v>
      </c>
      <c r="C28" s="2">
        <v>3.8199999999999998E-2</v>
      </c>
      <c r="D28" s="2">
        <v>1.2450000000000001</v>
      </c>
      <c r="E28" s="2">
        <v>1.03E-2</v>
      </c>
      <c r="F28" s="2">
        <v>9.5999999999999992E-3</v>
      </c>
      <c r="G28" s="2">
        <v>6.9999999999999999E-4</v>
      </c>
      <c r="H28" s="2">
        <v>7.75</v>
      </c>
      <c r="I28" s="2">
        <v>7.78</v>
      </c>
      <c r="J28" s="2">
        <v>-0.03</v>
      </c>
      <c r="K28" s="2">
        <v>0</v>
      </c>
      <c r="L28" s="2">
        <v>0</v>
      </c>
      <c r="M28" s="2">
        <v>0</v>
      </c>
      <c r="N28" s="2">
        <v>7.75</v>
      </c>
      <c r="O28" s="2">
        <v>7.78</v>
      </c>
      <c r="P28" s="2">
        <v>-0.03</v>
      </c>
      <c r="Q28" s="2">
        <v>0</v>
      </c>
      <c r="R28" s="2">
        <v>0</v>
      </c>
      <c r="S28" s="2">
        <v>0</v>
      </c>
      <c r="T28" s="2">
        <v>0</v>
      </c>
      <c r="U28" s="2">
        <f>Table_0__10[[#This Row],[Call Settle]]*10000*Table_0__10[[#This Row],[Open Interest Call]]</f>
        <v>0</v>
      </c>
      <c r="V28" s="2">
        <f>Table_0__10[[#This Row],[Put Settle]]*10000*Table_0__10[[#This Row],[Open Interest Put]]</f>
        <v>0</v>
      </c>
    </row>
    <row r="29" spans="1:22" x14ac:dyDescent="0.25">
      <c r="A29" s="2">
        <v>-2.0999999999999999E-3</v>
      </c>
      <c r="B29" s="2">
        <v>3.6799999999999999E-2</v>
      </c>
      <c r="C29" s="2">
        <v>3.4700000000000002E-2</v>
      </c>
      <c r="D29" s="2">
        <v>1.25</v>
      </c>
      <c r="E29" s="2">
        <v>1.17E-2</v>
      </c>
      <c r="F29" s="2">
        <v>1.09E-2</v>
      </c>
      <c r="G29" s="2">
        <v>8.0000000000000004E-4</v>
      </c>
      <c r="H29" s="2">
        <v>7.67</v>
      </c>
      <c r="I29" s="2">
        <v>7.69</v>
      </c>
      <c r="J29" s="2">
        <v>-0.02</v>
      </c>
      <c r="K29" s="2">
        <v>0</v>
      </c>
      <c r="L29" s="2">
        <v>0</v>
      </c>
      <c r="M29" s="2">
        <v>0</v>
      </c>
      <c r="N29" s="2">
        <v>7.67</v>
      </c>
      <c r="O29" s="2">
        <v>7.69</v>
      </c>
      <c r="P29" s="2">
        <v>-0.02</v>
      </c>
      <c r="Q29" s="2">
        <v>0</v>
      </c>
      <c r="R29" s="2">
        <v>0</v>
      </c>
      <c r="S29" s="2">
        <v>300</v>
      </c>
      <c r="T29" s="2">
        <v>0</v>
      </c>
      <c r="U29" s="2">
        <f>Table_0__10[[#This Row],[Call Settle]]*10000*Table_0__10[[#This Row],[Open Interest Call]]</f>
        <v>0</v>
      </c>
      <c r="V29" s="2">
        <f>Table_0__10[[#This Row],[Put Settle]]*10000*Table_0__10[[#This Row],[Open Interest Put]]</f>
        <v>35100</v>
      </c>
    </row>
    <row r="30" spans="1:22" x14ac:dyDescent="0.25">
      <c r="A30" s="2">
        <v>-2.0999999999999999E-3</v>
      </c>
      <c r="B30" s="2">
        <v>3.3300000000000003E-2</v>
      </c>
      <c r="C30" s="2">
        <v>3.1199999999999999E-2</v>
      </c>
      <c r="D30" s="2">
        <v>1.2549999999999999</v>
      </c>
      <c r="E30" s="2">
        <v>1.32E-2</v>
      </c>
      <c r="F30" s="2">
        <v>1.23E-2</v>
      </c>
      <c r="G30" s="2">
        <v>8.9999999999999998E-4</v>
      </c>
      <c r="H30" s="2">
        <v>7.57</v>
      </c>
      <c r="I30" s="2">
        <v>7.59</v>
      </c>
      <c r="J30" s="2">
        <v>-0.02</v>
      </c>
      <c r="K30" s="2">
        <v>0</v>
      </c>
      <c r="L30" s="2">
        <v>0</v>
      </c>
      <c r="M30" s="2">
        <v>0</v>
      </c>
      <c r="N30" s="2">
        <v>7.57</v>
      </c>
      <c r="O30" s="2">
        <v>7.59</v>
      </c>
      <c r="P30" s="2">
        <v>-0.02</v>
      </c>
      <c r="Q30" s="2">
        <v>120</v>
      </c>
      <c r="R30" s="2">
        <v>-240</v>
      </c>
      <c r="S30" s="2">
        <v>120</v>
      </c>
      <c r="T30" s="2">
        <v>0</v>
      </c>
      <c r="U30" s="2">
        <f>Table_0__10[[#This Row],[Call Settle]]*10000*Table_0__10[[#This Row],[Open Interest Call]]</f>
        <v>37440</v>
      </c>
      <c r="V30" s="2">
        <f>Table_0__10[[#This Row],[Put Settle]]*10000*Table_0__10[[#This Row],[Open Interest Put]]</f>
        <v>15840</v>
      </c>
    </row>
    <row r="31" spans="1:22" x14ac:dyDescent="0.25">
      <c r="A31" s="2">
        <v>-1.9E-3</v>
      </c>
      <c r="B31" s="2">
        <v>2.9899999999999999E-2</v>
      </c>
      <c r="C31" s="2">
        <v>2.8000000000000001E-2</v>
      </c>
      <c r="D31" s="2">
        <v>1.26</v>
      </c>
      <c r="E31" s="2">
        <v>1.49E-2</v>
      </c>
      <c r="F31" s="2">
        <v>1.38E-2</v>
      </c>
      <c r="G31" s="2">
        <v>1.1000000000000001E-3</v>
      </c>
      <c r="H31" s="2">
        <v>7.49</v>
      </c>
      <c r="I31" s="2">
        <v>7.47</v>
      </c>
      <c r="J31" s="2">
        <v>0.02</v>
      </c>
      <c r="K31" s="2">
        <v>0</v>
      </c>
      <c r="L31" s="2">
        <v>0</v>
      </c>
      <c r="M31" s="2">
        <v>0</v>
      </c>
      <c r="N31" s="2">
        <v>7.49</v>
      </c>
      <c r="O31" s="2">
        <v>7.47</v>
      </c>
      <c r="P31" s="2">
        <v>0.02</v>
      </c>
      <c r="Q31" s="2">
        <v>99</v>
      </c>
      <c r="R31" s="2">
        <v>0</v>
      </c>
      <c r="S31" s="2">
        <v>101</v>
      </c>
      <c r="T31" s="2">
        <v>0</v>
      </c>
      <c r="U31" s="2">
        <f>Table_0__10[[#This Row],[Call Settle]]*10000*Table_0__10[[#This Row],[Open Interest Call]]</f>
        <v>27720</v>
      </c>
      <c r="V31" s="2">
        <f>Table_0__10[[#This Row],[Put Settle]]*10000*Table_0__10[[#This Row],[Open Interest Put]]</f>
        <v>15049</v>
      </c>
    </row>
    <row r="32" spans="1:22" x14ac:dyDescent="0.25">
      <c r="A32" s="2">
        <v>-1.9E-3</v>
      </c>
      <c r="B32" s="2">
        <v>2.6800000000000001E-2</v>
      </c>
      <c r="C32" s="2">
        <v>2.4899999999999999E-2</v>
      </c>
      <c r="D32" s="2">
        <v>1.2649999999999999</v>
      </c>
      <c r="E32" s="2">
        <v>1.67E-2</v>
      </c>
      <c r="F32" s="2">
        <v>1.5599999999999999E-2</v>
      </c>
      <c r="G32" s="2">
        <v>1.1000000000000001E-3</v>
      </c>
      <c r="H32" s="2">
        <v>7.37</v>
      </c>
      <c r="I32" s="2">
        <v>7.39</v>
      </c>
      <c r="J32" s="2">
        <v>-0.02</v>
      </c>
      <c r="K32" s="2">
        <v>0</v>
      </c>
      <c r="L32" s="2">
        <v>0</v>
      </c>
      <c r="M32" s="2">
        <v>0</v>
      </c>
      <c r="N32" s="2">
        <v>7.37</v>
      </c>
      <c r="O32" s="2">
        <v>7.39</v>
      </c>
      <c r="P32" s="2">
        <v>-0.02</v>
      </c>
      <c r="Q32" s="2">
        <v>0</v>
      </c>
      <c r="R32" s="2">
        <v>0</v>
      </c>
      <c r="S32" s="2">
        <v>1</v>
      </c>
      <c r="T32" s="2">
        <v>0</v>
      </c>
      <c r="U32" s="2">
        <f>Table_0__10[[#This Row],[Call Settle]]*10000*Table_0__10[[#This Row],[Open Interest Call]]</f>
        <v>0</v>
      </c>
      <c r="V32" s="2">
        <f>Table_0__10[[#This Row],[Put Settle]]*10000*Table_0__10[[#This Row],[Open Interest Put]]</f>
        <v>167</v>
      </c>
    </row>
    <row r="33" spans="1:22" x14ac:dyDescent="0.25">
      <c r="A33" s="2">
        <v>-1.6999999999999999E-3</v>
      </c>
      <c r="B33" s="2">
        <v>2.3800000000000002E-2</v>
      </c>
      <c r="C33" s="2">
        <v>2.2100000000000002E-2</v>
      </c>
      <c r="D33" s="2">
        <v>1.27</v>
      </c>
      <c r="E33" s="2">
        <v>1.8800000000000001E-2</v>
      </c>
      <c r="F33" s="2">
        <v>1.7600000000000001E-2</v>
      </c>
      <c r="G33" s="2">
        <v>1.1999999999999999E-3</v>
      </c>
      <c r="H33" s="2">
        <v>7.3</v>
      </c>
      <c r="I33" s="2">
        <v>7.33</v>
      </c>
      <c r="J33" s="2">
        <v>-0.02</v>
      </c>
      <c r="K33" s="2">
        <v>0</v>
      </c>
      <c r="L33" s="2">
        <v>0</v>
      </c>
      <c r="M33" s="2">
        <v>0</v>
      </c>
      <c r="N33" s="2">
        <v>7.3</v>
      </c>
      <c r="O33" s="2">
        <v>7.33</v>
      </c>
      <c r="P33" s="2">
        <v>-0.02</v>
      </c>
      <c r="Q33" s="2">
        <v>54</v>
      </c>
      <c r="R33" s="2">
        <v>0</v>
      </c>
      <c r="S33" s="2">
        <v>251</v>
      </c>
      <c r="T33" s="2">
        <v>0</v>
      </c>
      <c r="U33" s="2">
        <f>Table_0__10[[#This Row],[Call Settle]]*10000*Table_0__10[[#This Row],[Open Interest Call]]</f>
        <v>11934.000000000002</v>
      </c>
      <c r="V33" s="2">
        <f>Table_0__10[[#This Row],[Put Settle]]*10000*Table_0__10[[#This Row],[Open Interest Put]]</f>
        <v>47188</v>
      </c>
    </row>
    <row r="34" spans="1:22" x14ac:dyDescent="0.25">
      <c r="A34" s="2">
        <v>-1.6000000000000001E-3</v>
      </c>
      <c r="B34" s="2">
        <v>2.1000000000000001E-2</v>
      </c>
      <c r="C34" s="2">
        <v>1.9400000000000001E-2</v>
      </c>
      <c r="D34" s="2">
        <v>1.2749999999999999</v>
      </c>
      <c r="E34" s="2">
        <v>2.1100000000000001E-2</v>
      </c>
      <c r="F34" s="2">
        <v>1.9800000000000002E-2</v>
      </c>
      <c r="G34" s="2">
        <v>1.2999999999999999E-3</v>
      </c>
      <c r="H34" s="2">
        <v>7.24</v>
      </c>
      <c r="I34" s="2">
        <v>7.25</v>
      </c>
      <c r="J34" s="2">
        <v>-0.02</v>
      </c>
      <c r="K34" s="2">
        <v>0</v>
      </c>
      <c r="L34" s="2">
        <v>0</v>
      </c>
      <c r="M34" s="2">
        <v>0</v>
      </c>
      <c r="N34" s="2">
        <v>7.23</v>
      </c>
      <c r="O34" s="2">
        <v>7.27</v>
      </c>
      <c r="P34" s="2">
        <v>-0.03</v>
      </c>
      <c r="Q34" s="2">
        <v>236</v>
      </c>
      <c r="R34" s="2">
        <v>0</v>
      </c>
      <c r="S34" s="2">
        <v>630</v>
      </c>
      <c r="T34" s="2">
        <v>0</v>
      </c>
      <c r="U34" s="2">
        <f>Table_0__10[[#This Row],[Call Settle]]*10000*Table_0__10[[#This Row],[Open Interest Call]]</f>
        <v>45784</v>
      </c>
      <c r="V34" s="2">
        <f>Table_0__10[[#This Row],[Put Settle]]*10000*Table_0__10[[#This Row],[Open Interest Put]]</f>
        <v>132930</v>
      </c>
    </row>
    <row r="35" spans="1:22" x14ac:dyDescent="0.25">
      <c r="A35" s="2">
        <v>-1.5E-3</v>
      </c>
      <c r="B35" s="2">
        <v>1.8499999999999999E-2</v>
      </c>
      <c r="C35" s="2">
        <v>1.7000000000000001E-2</v>
      </c>
      <c r="D35" s="2">
        <v>1.28</v>
      </c>
      <c r="E35" s="2">
        <v>2.3599999999999999E-2</v>
      </c>
      <c r="F35" s="2">
        <v>2.2100000000000002E-2</v>
      </c>
      <c r="G35" s="2">
        <v>1.5E-3</v>
      </c>
      <c r="H35" s="2">
        <v>7.19</v>
      </c>
      <c r="I35" s="2">
        <v>7.2</v>
      </c>
      <c r="J35" s="2">
        <v>-0.01</v>
      </c>
      <c r="K35" s="2">
        <v>0</v>
      </c>
      <c r="L35" s="2">
        <v>0</v>
      </c>
      <c r="M35" s="2">
        <v>0</v>
      </c>
      <c r="N35" s="2">
        <v>7.19</v>
      </c>
      <c r="O35" s="2">
        <v>7.2</v>
      </c>
      <c r="P35" s="2">
        <v>-0.01</v>
      </c>
      <c r="Q35" s="2">
        <v>389</v>
      </c>
      <c r="R35" s="2">
        <v>0</v>
      </c>
      <c r="S35" s="2">
        <v>4</v>
      </c>
      <c r="T35" s="2">
        <v>3</v>
      </c>
      <c r="U35" s="2">
        <f>Table_0__10[[#This Row],[Call Settle]]*10000*Table_0__10[[#This Row],[Open Interest Call]]</f>
        <v>66130</v>
      </c>
      <c r="V35" s="2">
        <f>Table_0__10[[#This Row],[Put Settle]]*10000*Table_0__10[[#This Row],[Open Interest Put]]</f>
        <v>944</v>
      </c>
    </row>
    <row r="36" spans="1:22" x14ac:dyDescent="0.25">
      <c r="A36" s="2">
        <v>-1.4E-3</v>
      </c>
      <c r="B36" s="2">
        <v>1.61E-2</v>
      </c>
      <c r="C36" s="2">
        <v>1.47E-2</v>
      </c>
      <c r="D36" s="2">
        <v>1.2849999999999999</v>
      </c>
      <c r="E36" s="2">
        <v>2.63E-2</v>
      </c>
      <c r="F36" s="2">
        <v>2.47E-2</v>
      </c>
      <c r="G36" s="2">
        <v>1.6000000000000001E-3</v>
      </c>
      <c r="H36" s="2">
        <v>7.11</v>
      </c>
      <c r="I36" s="2">
        <v>7.12</v>
      </c>
      <c r="J36" s="2">
        <v>-0.02</v>
      </c>
      <c r="K36" s="2">
        <v>0</v>
      </c>
      <c r="L36" s="2">
        <v>0</v>
      </c>
      <c r="M36" s="2">
        <v>0</v>
      </c>
      <c r="N36" s="2">
        <v>7.11</v>
      </c>
      <c r="O36" s="2">
        <v>7.12</v>
      </c>
      <c r="P36" s="2">
        <v>-0.02</v>
      </c>
      <c r="Q36" s="2">
        <v>50</v>
      </c>
      <c r="R36" s="2">
        <v>0</v>
      </c>
      <c r="S36" s="2">
        <v>0</v>
      </c>
      <c r="T36" s="2">
        <v>0</v>
      </c>
      <c r="U36" s="2">
        <f>Table_0__10[[#This Row],[Call Settle]]*10000*Table_0__10[[#This Row],[Open Interest Call]]</f>
        <v>7350</v>
      </c>
      <c r="V36" s="2">
        <f>Table_0__10[[#This Row],[Put Settle]]*10000*Table_0__10[[#This Row],[Open Interest Put]]</f>
        <v>0</v>
      </c>
    </row>
    <row r="37" spans="1:22" x14ac:dyDescent="0.25">
      <c r="A37" s="2">
        <v>-1.2999999999999999E-3</v>
      </c>
      <c r="B37" s="2">
        <v>1.4E-2</v>
      </c>
      <c r="C37" s="2">
        <v>1.2699999999999999E-2</v>
      </c>
      <c r="D37" s="2">
        <v>1.29</v>
      </c>
      <c r="E37" s="2">
        <v>2.92E-2</v>
      </c>
      <c r="F37" s="2">
        <v>2.75E-2</v>
      </c>
      <c r="G37" s="2">
        <v>1.6999999999999999E-3</v>
      </c>
      <c r="H37" s="2">
        <v>7.06</v>
      </c>
      <c r="I37" s="2">
        <v>7.09</v>
      </c>
      <c r="J37" s="2">
        <v>-0.02</v>
      </c>
      <c r="K37" s="2">
        <v>0</v>
      </c>
      <c r="L37" s="2">
        <v>0</v>
      </c>
      <c r="M37" s="2">
        <v>0</v>
      </c>
      <c r="N37" s="2">
        <v>7.06</v>
      </c>
      <c r="O37" s="2">
        <v>7.09</v>
      </c>
      <c r="P37" s="2">
        <v>-0.02</v>
      </c>
      <c r="Q37" s="2">
        <v>50</v>
      </c>
      <c r="R37" s="2">
        <v>0</v>
      </c>
      <c r="S37" s="2">
        <v>0</v>
      </c>
      <c r="T37" s="2">
        <v>0</v>
      </c>
      <c r="U37" s="2">
        <f>Table_0__10[[#This Row],[Call Settle]]*10000*Table_0__10[[#This Row],[Open Interest Call]]</f>
        <v>6350</v>
      </c>
      <c r="V37" s="2">
        <f>Table_0__10[[#This Row],[Put Settle]]*10000*Table_0__10[[#This Row],[Open Interest Put]]</f>
        <v>0</v>
      </c>
    </row>
    <row r="38" spans="1:22" x14ac:dyDescent="0.25">
      <c r="A38" s="2">
        <v>-1.1999999999999999E-3</v>
      </c>
      <c r="B38" s="2">
        <v>1.21E-2</v>
      </c>
      <c r="C38" s="2">
        <v>1.09E-2</v>
      </c>
      <c r="D38" s="2">
        <v>1.2949999999999999</v>
      </c>
      <c r="E38" s="2">
        <v>3.2300000000000002E-2</v>
      </c>
      <c r="F38" s="2">
        <v>3.0499999999999999E-2</v>
      </c>
      <c r="G38" s="2">
        <v>1.8E-3</v>
      </c>
      <c r="H38" s="2">
        <v>7.02</v>
      </c>
      <c r="I38" s="2">
        <v>7.05</v>
      </c>
      <c r="J38" s="2">
        <v>-0.03</v>
      </c>
      <c r="K38" s="2">
        <v>0</v>
      </c>
      <c r="L38" s="2">
        <v>0</v>
      </c>
      <c r="M38" s="2">
        <v>0</v>
      </c>
      <c r="N38" s="2">
        <v>7.02</v>
      </c>
      <c r="O38" s="2">
        <v>7.05</v>
      </c>
      <c r="P38" s="2">
        <v>-0.03</v>
      </c>
      <c r="Q38" s="2">
        <v>0</v>
      </c>
      <c r="R38" s="2">
        <v>0</v>
      </c>
      <c r="S38" s="2">
        <v>0</v>
      </c>
      <c r="T38" s="2">
        <v>0</v>
      </c>
      <c r="U38" s="2">
        <f>Table_0__10[[#This Row],[Call Settle]]*10000*Table_0__10[[#This Row],[Open Interest Call]]</f>
        <v>0</v>
      </c>
      <c r="V38" s="2">
        <f>Table_0__10[[#This Row],[Put Settle]]*10000*Table_0__10[[#This Row],[Open Interest Put]]</f>
        <v>0</v>
      </c>
    </row>
    <row r="39" spans="1:22" x14ac:dyDescent="0.25">
      <c r="A39" s="2">
        <v>-1.1000000000000001E-3</v>
      </c>
      <c r="B39" s="2">
        <v>1.04E-2</v>
      </c>
      <c r="C39" s="2">
        <v>9.2999999999999992E-3</v>
      </c>
      <c r="D39" s="2">
        <v>1.3</v>
      </c>
      <c r="E39" s="2">
        <v>3.56E-2</v>
      </c>
      <c r="F39" s="2">
        <v>3.3700000000000001E-2</v>
      </c>
      <c r="G39" s="2">
        <v>1.9E-3</v>
      </c>
      <c r="H39" s="2">
        <v>6.99</v>
      </c>
      <c r="I39" s="2">
        <v>7.03</v>
      </c>
      <c r="J39" s="2">
        <v>-0.04</v>
      </c>
      <c r="K39" s="2">
        <v>0</v>
      </c>
      <c r="L39" s="2">
        <v>0</v>
      </c>
      <c r="M39" s="2">
        <v>0</v>
      </c>
      <c r="N39" s="2">
        <v>6.99</v>
      </c>
      <c r="O39" s="2">
        <v>7.03</v>
      </c>
      <c r="P39" s="2">
        <v>-0.04</v>
      </c>
      <c r="Q39" s="2">
        <v>3</v>
      </c>
      <c r="R39" s="2">
        <v>0</v>
      </c>
      <c r="S39" s="2">
        <v>806</v>
      </c>
      <c r="T39" s="2">
        <v>0</v>
      </c>
      <c r="U39" s="2">
        <f>Table_0__10[[#This Row],[Call Settle]]*10000*Table_0__10[[#This Row],[Open Interest Call]]</f>
        <v>278.99999999999994</v>
      </c>
      <c r="V39" s="2">
        <f>Table_0__10[[#This Row],[Put Settle]]*10000*Table_0__10[[#This Row],[Open Interest Put]]</f>
        <v>286936</v>
      </c>
    </row>
    <row r="40" spans="1:22" x14ac:dyDescent="0.25">
      <c r="A40" s="2">
        <v>-8.9999999999999998E-4</v>
      </c>
      <c r="B40" s="2">
        <v>8.8000000000000005E-3</v>
      </c>
      <c r="C40" s="2">
        <v>7.9000000000000008E-3</v>
      </c>
      <c r="D40" s="2">
        <v>1.3049999999999999</v>
      </c>
      <c r="E40" s="2">
        <v>3.9199999999999999E-2</v>
      </c>
      <c r="F40" s="2">
        <v>3.7100000000000001E-2</v>
      </c>
      <c r="G40" s="2">
        <v>2.0999999999999999E-3</v>
      </c>
      <c r="H40" s="2">
        <v>6.97</v>
      </c>
      <c r="I40" s="2">
        <v>6.97</v>
      </c>
      <c r="J40" s="2">
        <v>0</v>
      </c>
      <c r="K40" s="2">
        <v>0</v>
      </c>
      <c r="L40" s="2">
        <v>0</v>
      </c>
      <c r="M40" s="2">
        <v>0</v>
      </c>
      <c r="N40" s="2">
        <v>6.97</v>
      </c>
      <c r="O40" s="2">
        <v>6.97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f>Table_0__10[[#This Row],[Call Settle]]*10000*Table_0__10[[#This Row],[Open Interest Call]]</f>
        <v>0</v>
      </c>
      <c r="V40" s="2">
        <f>Table_0__10[[#This Row],[Put Settle]]*10000*Table_0__10[[#This Row],[Open Interest Put]]</f>
        <v>0</v>
      </c>
    </row>
    <row r="41" spans="1:22" x14ac:dyDescent="0.25">
      <c r="A41" s="2">
        <v>-8.0000000000000004E-4</v>
      </c>
      <c r="B41" s="2">
        <v>7.4999999999999997E-3</v>
      </c>
      <c r="C41" s="2">
        <v>6.7000000000000002E-3</v>
      </c>
      <c r="D41" s="2">
        <v>1.31</v>
      </c>
      <c r="E41" s="2">
        <v>4.2900000000000001E-2</v>
      </c>
      <c r="F41" s="2">
        <v>4.07E-2</v>
      </c>
      <c r="G41" s="2">
        <v>2.2000000000000001E-3</v>
      </c>
      <c r="H41" s="2">
        <v>6.96</v>
      </c>
      <c r="I41" s="2">
        <v>6.96</v>
      </c>
      <c r="J41" s="2">
        <v>0</v>
      </c>
      <c r="K41" s="2">
        <v>0</v>
      </c>
      <c r="L41" s="2">
        <v>0</v>
      </c>
      <c r="M41" s="2">
        <v>0</v>
      </c>
      <c r="N41" s="2">
        <v>6.96</v>
      </c>
      <c r="O41" s="2">
        <v>6.96</v>
      </c>
      <c r="P41" s="2">
        <v>0</v>
      </c>
      <c r="Q41" s="2">
        <v>85</v>
      </c>
      <c r="R41" s="2">
        <v>0</v>
      </c>
      <c r="S41" s="2">
        <v>0</v>
      </c>
      <c r="T41" s="2">
        <v>0</v>
      </c>
      <c r="U41" s="2">
        <f>Table_0__10[[#This Row],[Call Settle]]*10000*Table_0__10[[#This Row],[Open Interest Call]]</f>
        <v>5695</v>
      </c>
      <c r="V41" s="2">
        <f>Table_0__10[[#This Row],[Put Settle]]*10000*Table_0__10[[#This Row],[Open Interest Put]]</f>
        <v>0</v>
      </c>
    </row>
    <row r="42" spans="1:22" x14ac:dyDescent="0.25">
      <c r="A42" s="2">
        <v>-6.9999999999999999E-4</v>
      </c>
      <c r="B42" s="2">
        <v>6.3E-3</v>
      </c>
      <c r="C42" s="2">
        <v>5.5999999999999999E-3</v>
      </c>
      <c r="D42" s="2">
        <v>1.3149999999999999</v>
      </c>
      <c r="E42" s="2">
        <v>4.6699999999999998E-2</v>
      </c>
      <c r="F42" s="2">
        <v>4.4499999999999998E-2</v>
      </c>
      <c r="G42" s="2">
        <v>2.2000000000000001E-3</v>
      </c>
      <c r="H42" s="2">
        <v>6.94</v>
      </c>
      <c r="I42" s="2">
        <v>6.93</v>
      </c>
      <c r="J42" s="2">
        <v>0</v>
      </c>
      <c r="K42" s="2">
        <v>0</v>
      </c>
      <c r="L42" s="2">
        <v>0</v>
      </c>
      <c r="M42" s="2">
        <v>0</v>
      </c>
      <c r="N42" s="2">
        <v>6.94</v>
      </c>
      <c r="O42" s="2">
        <v>6.93</v>
      </c>
      <c r="P42" s="2">
        <v>0</v>
      </c>
      <c r="Q42" s="2">
        <v>50</v>
      </c>
      <c r="R42" s="2">
        <v>0</v>
      </c>
      <c r="S42" s="2">
        <v>50</v>
      </c>
      <c r="T42" s="2">
        <v>0</v>
      </c>
      <c r="U42" s="2">
        <f>Table_0__10[[#This Row],[Call Settle]]*10000*Table_0__10[[#This Row],[Open Interest Call]]</f>
        <v>2800</v>
      </c>
      <c r="V42" s="2">
        <f>Table_0__10[[#This Row],[Put Settle]]*10000*Table_0__10[[#This Row],[Open Interest Put]]</f>
        <v>23350</v>
      </c>
    </row>
    <row r="43" spans="1:22" x14ac:dyDescent="0.25">
      <c r="A43" s="2">
        <v>-6.9999999999999999E-4</v>
      </c>
      <c r="B43" s="2">
        <v>5.3E-3</v>
      </c>
      <c r="C43" s="2">
        <v>4.5999999999999999E-3</v>
      </c>
      <c r="D43" s="2">
        <v>1.32</v>
      </c>
      <c r="E43" s="2">
        <v>5.0700000000000002E-2</v>
      </c>
      <c r="F43" s="2">
        <v>4.8399999999999999E-2</v>
      </c>
      <c r="G43" s="2">
        <v>2.3E-3</v>
      </c>
      <c r="H43" s="2">
        <v>6.89</v>
      </c>
      <c r="I43" s="2">
        <v>6.93</v>
      </c>
      <c r="J43" s="2">
        <v>-0.04</v>
      </c>
      <c r="K43" s="2">
        <v>0</v>
      </c>
      <c r="L43" s="2">
        <v>0</v>
      </c>
      <c r="M43" s="2">
        <v>0</v>
      </c>
      <c r="N43" s="2">
        <v>6.89</v>
      </c>
      <c r="O43" s="2">
        <v>6.93</v>
      </c>
      <c r="P43" s="2">
        <v>-0.04</v>
      </c>
      <c r="Q43" s="2">
        <v>52</v>
      </c>
      <c r="R43" s="2">
        <v>0</v>
      </c>
      <c r="S43" s="2">
        <v>0</v>
      </c>
      <c r="T43" s="2">
        <v>0</v>
      </c>
      <c r="U43" s="2">
        <f>Table_0__10[[#This Row],[Call Settle]]*10000*Table_0__10[[#This Row],[Open Interest Call]]</f>
        <v>2392</v>
      </c>
      <c r="V43" s="2">
        <f>Table_0__10[[#This Row],[Put Settle]]*10000*Table_0__10[[#This Row],[Open Interest Put]]</f>
        <v>0</v>
      </c>
    </row>
    <row r="44" spans="1:22" x14ac:dyDescent="0.25">
      <c r="A44" s="2">
        <v>-5.9999999999999995E-4</v>
      </c>
      <c r="B44" s="2">
        <v>4.4000000000000003E-3</v>
      </c>
      <c r="C44" s="2">
        <v>3.8E-3</v>
      </c>
      <c r="D44" s="2">
        <v>1.325</v>
      </c>
      <c r="E44" s="2">
        <v>5.4899999999999997E-2</v>
      </c>
      <c r="F44" s="2">
        <v>5.2400000000000002E-2</v>
      </c>
      <c r="G44" s="2">
        <v>2.5000000000000001E-3</v>
      </c>
      <c r="H44" s="2">
        <v>6.87</v>
      </c>
      <c r="I44" s="2">
        <v>6.91</v>
      </c>
      <c r="J44" s="2">
        <v>-0.04</v>
      </c>
      <c r="K44" s="2">
        <v>0</v>
      </c>
      <c r="L44" s="2">
        <v>0</v>
      </c>
      <c r="M44" s="2">
        <v>0</v>
      </c>
      <c r="N44" s="2">
        <v>6.87</v>
      </c>
      <c r="O44" s="2">
        <v>6.91</v>
      </c>
      <c r="P44" s="2">
        <v>-0.04</v>
      </c>
      <c r="Q44" s="2">
        <v>0</v>
      </c>
      <c r="R44" s="2">
        <v>0</v>
      </c>
      <c r="S44" s="2">
        <v>50</v>
      </c>
      <c r="T44" s="2">
        <v>0</v>
      </c>
      <c r="U44" s="2">
        <f>Table_0__10[[#This Row],[Call Settle]]*10000*Table_0__10[[#This Row],[Open Interest Call]]</f>
        <v>0</v>
      </c>
      <c r="V44" s="2">
        <f>Table_0__10[[#This Row],[Put Settle]]*10000*Table_0__10[[#This Row],[Open Interest Put]]</f>
        <v>27450</v>
      </c>
    </row>
    <row r="45" spans="1:22" x14ac:dyDescent="0.25">
      <c r="A45" s="2">
        <v>-4.0000000000000002E-4</v>
      </c>
      <c r="B45" s="2">
        <v>3.5999999999999999E-3</v>
      </c>
      <c r="C45" s="2">
        <v>3.2000000000000002E-3</v>
      </c>
      <c r="D45" s="2">
        <v>1.33</v>
      </c>
      <c r="E45" s="2">
        <v>5.91E-2</v>
      </c>
      <c r="F45" s="2">
        <v>5.6599999999999998E-2</v>
      </c>
      <c r="G45" s="2">
        <v>2.5000000000000001E-3</v>
      </c>
      <c r="H45" s="2">
        <v>6.91</v>
      </c>
      <c r="I45" s="2">
        <v>6.87</v>
      </c>
      <c r="J45" s="2">
        <v>0.04</v>
      </c>
      <c r="K45" s="2">
        <v>0</v>
      </c>
      <c r="L45" s="2">
        <v>0</v>
      </c>
      <c r="M45" s="2">
        <v>0</v>
      </c>
      <c r="N45" s="2">
        <v>6.91</v>
      </c>
      <c r="O45" s="2">
        <v>6.87</v>
      </c>
      <c r="P45" s="2">
        <v>0.04</v>
      </c>
      <c r="Q45" s="2">
        <v>1</v>
      </c>
      <c r="R45" s="2">
        <v>0</v>
      </c>
      <c r="S45" s="2">
        <v>0</v>
      </c>
      <c r="T45" s="2">
        <v>0</v>
      </c>
      <c r="U45" s="2">
        <f>Table_0__10[[#This Row],[Call Settle]]*10000*Table_0__10[[#This Row],[Open Interest Call]]</f>
        <v>32</v>
      </c>
      <c r="V45" s="2">
        <f>Table_0__10[[#This Row],[Put Settle]]*10000*Table_0__10[[#This Row],[Open Interest Put]]</f>
        <v>0</v>
      </c>
    </row>
    <row r="46" spans="1:22" x14ac:dyDescent="0.25">
      <c r="A46" s="2">
        <v>-4.0000000000000002E-4</v>
      </c>
      <c r="B46" s="2">
        <v>3.0000000000000001E-3</v>
      </c>
      <c r="C46" s="2">
        <v>2.5999999999999999E-3</v>
      </c>
      <c r="D46" s="2">
        <v>1.335</v>
      </c>
      <c r="E46" s="2">
        <v>6.3500000000000001E-2</v>
      </c>
      <c r="F46" s="2">
        <v>6.0900000000000003E-2</v>
      </c>
      <c r="G46" s="2">
        <v>2.5999999999999999E-3</v>
      </c>
      <c r="H46" s="2">
        <v>6.89</v>
      </c>
      <c r="I46" s="2">
        <v>6.89</v>
      </c>
      <c r="J46" s="2">
        <v>0</v>
      </c>
      <c r="K46" s="2">
        <v>0</v>
      </c>
      <c r="L46" s="2">
        <v>0</v>
      </c>
      <c r="M46" s="2">
        <v>0</v>
      </c>
      <c r="N46" s="2">
        <v>6.89</v>
      </c>
      <c r="O46" s="2">
        <v>6.89</v>
      </c>
      <c r="P46" s="2">
        <v>0</v>
      </c>
      <c r="Q46" s="2">
        <v>4</v>
      </c>
      <c r="R46" s="2">
        <v>0</v>
      </c>
      <c r="S46" s="2">
        <v>0</v>
      </c>
      <c r="T46" s="2">
        <v>0</v>
      </c>
      <c r="U46" s="2">
        <f>Table_0__10[[#This Row],[Call Settle]]*10000*Table_0__10[[#This Row],[Open Interest Call]]</f>
        <v>104</v>
      </c>
      <c r="V46" s="2">
        <f>Table_0__10[[#This Row],[Put Settle]]*10000*Table_0__10[[#This Row],[Open Interest Put]]</f>
        <v>0</v>
      </c>
    </row>
    <row r="47" spans="1:22" x14ac:dyDescent="0.25">
      <c r="A47" s="2">
        <v>-2.9999999999999997E-4</v>
      </c>
      <c r="B47" s="2">
        <v>2.5000000000000001E-3</v>
      </c>
      <c r="C47" s="2">
        <v>2.2000000000000001E-3</v>
      </c>
      <c r="D47" s="2">
        <v>1.34</v>
      </c>
      <c r="E47" s="2">
        <v>6.7900000000000002E-2</v>
      </c>
      <c r="F47" s="2">
        <v>6.5299999999999997E-2</v>
      </c>
      <c r="G47" s="2">
        <v>2.5999999999999999E-3</v>
      </c>
      <c r="H47" s="2">
        <v>6.96</v>
      </c>
      <c r="I47" s="2">
        <v>6.92</v>
      </c>
      <c r="J47" s="2">
        <v>0.03</v>
      </c>
      <c r="K47" s="2">
        <v>0</v>
      </c>
      <c r="L47" s="2">
        <v>0</v>
      </c>
      <c r="M47" s="2">
        <v>0</v>
      </c>
      <c r="N47" s="2">
        <v>6.96</v>
      </c>
      <c r="O47" s="2">
        <v>6.92</v>
      </c>
      <c r="P47" s="2">
        <v>0.03</v>
      </c>
      <c r="Q47" s="2">
        <v>2</v>
      </c>
      <c r="R47" s="2">
        <v>0</v>
      </c>
      <c r="S47" s="2">
        <v>0</v>
      </c>
      <c r="T47" s="2">
        <v>0</v>
      </c>
      <c r="U47" s="2">
        <f>Table_0__10[[#This Row],[Call Settle]]*10000*Table_0__10[[#This Row],[Open Interest Call]]</f>
        <v>44</v>
      </c>
      <c r="V47" s="2">
        <f>Table_0__10[[#This Row],[Put Settle]]*10000*Table_0__10[[#This Row],[Open Interest Put]]</f>
        <v>0</v>
      </c>
    </row>
    <row r="48" spans="1:22" x14ac:dyDescent="0.25">
      <c r="A48" s="2">
        <v>-2.0000000000000001E-4</v>
      </c>
      <c r="B48" s="2">
        <v>2E-3</v>
      </c>
      <c r="C48" s="2">
        <v>1.8E-3</v>
      </c>
      <c r="D48" s="2">
        <v>1.345</v>
      </c>
      <c r="E48" s="2">
        <v>7.2499999999999995E-2</v>
      </c>
      <c r="F48" s="2">
        <v>6.9800000000000001E-2</v>
      </c>
      <c r="G48" s="2">
        <v>2.7000000000000001E-3</v>
      </c>
      <c r="H48" s="2">
        <v>6.97</v>
      </c>
      <c r="I48" s="2">
        <v>6.89</v>
      </c>
      <c r="J48" s="2">
        <v>0.08</v>
      </c>
      <c r="K48" s="2">
        <v>0</v>
      </c>
      <c r="L48" s="2">
        <v>0</v>
      </c>
      <c r="M48" s="2">
        <v>0</v>
      </c>
      <c r="N48" s="2">
        <v>6.97</v>
      </c>
      <c r="O48" s="2">
        <v>6.89</v>
      </c>
      <c r="P48" s="2">
        <v>0.08</v>
      </c>
      <c r="Q48" s="2">
        <v>0</v>
      </c>
      <c r="R48" s="2">
        <v>0</v>
      </c>
      <c r="S48" s="2">
        <v>0</v>
      </c>
      <c r="T48" s="2">
        <v>0</v>
      </c>
      <c r="U48" s="2">
        <f>Table_0__10[[#This Row],[Call Settle]]*10000*Table_0__10[[#This Row],[Open Interest Call]]</f>
        <v>0</v>
      </c>
      <c r="V48" s="2">
        <f>Table_0__10[[#This Row],[Put Settle]]*10000*Table_0__10[[#This Row],[Open Interest Put]]</f>
        <v>0</v>
      </c>
    </row>
    <row r="49" spans="1:22" x14ac:dyDescent="0.25">
      <c r="A49" s="2">
        <v>-2.9999999999999997E-4</v>
      </c>
      <c r="B49" s="2">
        <v>1.6999999999999999E-3</v>
      </c>
      <c r="C49" s="2">
        <v>1.4E-3</v>
      </c>
      <c r="D49" s="2">
        <v>1.35</v>
      </c>
      <c r="E49" s="2">
        <v>7.7100000000000002E-2</v>
      </c>
      <c r="F49" s="2">
        <v>7.4399999999999994E-2</v>
      </c>
      <c r="G49" s="2">
        <v>2.7000000000000001E-3</v>
      </c>
      <c r="H49" s="2">
        <v>6.91</v>
      </c>
      <c r="I49" s="2">
        <v>6.97</v>
      </c>
      <c r="J49" s="2">
        <v>-0.06</v>
      </c>
      <c r="K49" s="2">
        <v>0</v>
      </c>
      <c r="L49" s="2">
        <v>0</v>
      </c>
      <c r="M49" s="2">
        <v>0</v>
      </c>
      <c r="N49" s="2">
        <v>6.91</v>
      </c>
      <c r="O49" s="2">
        <v>6.97</v>
      </c>
      <c r="P49" s="2">
        <v>-0.06</v>
      </c>
      <c r="Q49" s="2">
        <v>18</v>
      </c>
      <c r="R49" s="2">
        <v>0</v>
      </c>
      <c r="S49" s="2">
        <v>250</v>
      </c>
      <c r="T49" s="2">
        <v>0</v>
      </c>
      <c r="U49" s="2">
        <f>Table_0__10[[#This Row],[Call Settle]]*10000*Table_0__10[[#This Row],[Open Interest Call]]</f>
        <v>252</v>
      </c>
      <c r="V49" s="2">
        <f>Table_0__10[[#This Row],[Put Settle]]*10000*Table_0__10[[#This Row],[Open Interest Put]]</f>
        <v>192750</v>
      </c>
    </row>
    <row r="50" spans="1:22" x14ac:dyDescent="0.25">
      <c r="A50" s="2">
        <v>-2.0000000000000001E-4</v>
      </c>
      <c r="B50" s="2">
        <v>1.4E-3</v>
      </c>
      <c r="C50" s="2">
        <v>1.1999999999999999E-3</v>
      </c>
      <c r="D50" s="2">
        <v>1.355</v>
      </c>
      <c r="E50" s="2">
        <v>8.1799999999999998E-2</v>
      </c>
      <c r="F50" s="2">
        <v>7.9000000000000001E-2</v>
      </c>
      <c r="G50" s="2">
        <v>2.8E-3</v>
      </c>
      <c r="H50" s="2">
        <v>7.01</v>
      </c>
      <c r="I50" s="2">
        <v>7</v>
      </c>
      <c r="J50" s="2">
        <v>0.01</v>
      </c>
      <c r="K50" s="2">
        <v>0</v>
      </c>
      <c r="L50" s="2">
        <v>0</v>
      </c>
      <c r="M50" s="2">
        <v>0</v>
      </c>
      <c r="N50" s="2">
        <v>7.01</v>
      </c>
      <c r="O50" s="2">
        <v>7</v>
      </c>
      <c r="P50" s="2">
        <v>0.01</v>
      </c>
      <c r="Q50" s="2">
        <v>35</v>
      </c>
      <c r="R50" s="2">
        <v>0</v>
      </c>
      <c r="S50" s="2">
        <v>0</v>
      </c>
      <c r="T50" s="2">
        <v>0</v>
      </c>
      <c r="U50" s="2">
        <f>Table_0__10[[#This Row],[Call Settle]]*10000*Table_0__10[[#This Row],[Open Interest Call]]</f>
        <v>419.99999999999994</v>
      </c>
      <c r="V50" s="2">
        <f>Table_0__10[[#This Row],[Put Settle]]*10000*Table_0__10[[#This Row],[Open Interest Put]]</f>
        <v>0</v>
      </c>
    </row>
    <row r="51" spans="1:22" x14ac:dyDescent="0.25">
      <c r="A51" s="2">
        <v>-1E-4</v>
      </c>
      <c r="B51" s="2">
        <v>1.1000000000000001E-3</v>
      </c>
      <c r="C51" s="2">
        <v>1E-3</v>
      </c>
      <c r="D51" s="2">
        <v>1.36</v>
      </c>
      <c r="E51" s="2">
        <v>8.6499999999999994E-2</v>
      </c>
      <c r="F51" s="2">
        <v>8.3699999999999997E-2</v>
      </c>
      <c r="G51" s="2">
        <v>2.8E-3</v>
      </c>
      <c r="H51" s="2">
        <v>7.06</v>
      </c>
      <c r="I51" s="2">
        <v>6.96</v>
      </c>
      <c r="J51" s="2">
        <v>0.1</v>
      </c>
      <c r="K51" s="2">
        <v>0</v>
      </c>
      <c r="L51" s="2">
        <v>0</v>
      </c>
      <c r="M51" s="2">
        <v>0</v>
      </c>
      <c r="N51" s="2">
        <v>7.06</v>
      </c>
      <c r="O51" s="2">
        <v>6.96</v>
      </c>
      <c r="P51" s="2">
        <v>0.1</v>
      </c>
      <c r="Q51" s="2">
        <v>1</v>
      </c>
      <c r="R51" s="2">
        <v>0</v>
      </c>
      <c r="S51" s="2">
        <v>0</v>
      </c>
      <c r="T51" s="2">
        <v>0</v>
      </c>
      <c r="U51" s="2">
        <f>Table_0__10[[#This Row],[Call Settle]]*10000*Table_0__10[[#This Row],[Open Interest Call]]</f>
        <v>10</v>
      </c>
      <c r="V51" s="2">
        <f>Table_0__10[[#This Row],[Put Settle]]*10000*Table_0__10[[#This Row],[Open Interest Put]]</f>
        <v>0</v>
      </c>
    </row>
    <row r="52" spans="1:22" x14ac:dyDescent="0.25">
      <c r="A52" s="2">
        <v>-1E-4</v>
      </c>
      <c r="B52" s="2">
        <v>8.9999999999999998E-4</v>
      </c>
      <c r="C52" s="2">
        <v>8.0000000000000004E-4</v>
      </c>
      <c r="D52" s="2">
        <v>1.365</v>
      </c>
      <c r="E52" s="2">
        <v>9.1300000000000006E-2</v>
      </c>
      <c r="F52" s="2">
        <v>8.8400000000000006E-2</v>
      </c>
      <c r="G52" s="2">
        <v>2.8999999999999998E-3</v>
      </c>
      <c r="H52" s="2">
        <v>7.07</v>
      </c>
      <c r="I52" s="2">
        <v>7</v>
      </c>
      <c r="J52" s="2">
        <v>7.0000000000000007E-2</v>
      </c>
      <c r="K52" s="2">
        <v>0</v>
      </c>
      <c r="L52" s="2">
        <v>0</v>
      </c>
      <c r="M52" s="2">
        <v>0</v>
      </c>
      <c r="N52" s="2">
        <v>7.07</v>
      </c>
      <c r="O52" s="2">
        <v>7</v>
      </c>
      <c r="P52" s="2">
        <v>7.0000000000000007E-2</v>
      </c>
      <c r="Q52" s="2">
        <v>1</v>
      </c>
      <c r="R52" s="2">
        <v>0</v>
      </c>
      <c r="S52" s="2">
        <v>0</v>
      </c>
      <c r="T52" s="2">
        <v>0</v>
      </c>
      <c r="U52" s="2">
        <f>Table_0__10[[#This Row],[Call Settle]]*10000*Table_0__10[[#This Row],[Open Interest Call]]</f>
        <v>8</v>
      </c>
      <c r="V52" s="2">
        <f>Table_0__10[[#This Row],[Put Settle]]*10000*Table_0__10[[#This Row],[Open Interest Put]]</f>
        <v>0</v>
      </c>
    </row>
    <row r="53" spans="1:22" x14ac:dyDescent="0.25">
      <c r="A53" s="2">
        <v>-1E-4</v>
      </c>
      <c r="B53" s="2">
        <v>8.0000000000000004E-4</v>
      </c>
      <c r="C53" s="2">
        <v>6.9999999999999999E-4</v>
      </c>
      <c r="D53" s="2">
        <v>1.37</v>
      </c>
      <c r="E53" s="2">
        <v>9.6000000000000002E-2</v>
      </c>
      <c r="F53" s="2">
        <v>9.3200000000000005E-2</v>
      </c>
      <c r="G53" s="2">
        <v>2.8E-3</v>
      </c>
      <c r="H53" s="2">
        <v>7.19</v>
      </c>
      <c r="I53" s="2">
        <v>7.14</v>
      </c>
      <c r="J53" s="2">
        <v>0.05</v>
      </c>
      <c r="K53" s="2">
        <v>0</v>
      </c>
      <c r="L53" s="2">
        <v>0</v>
      </c>
      <c r="M53" s="2">
        <v>0</v>
      </c>
      <c r="N53" s="2">
        <v>7.19</v>
      </c>
      <c r="O53" s="2">
        <v>7.14</v>
      </c>
      <c r="P53" s="2">
        <v>0.05</v>
      </c>
      <c r="Q53" s="2">
        <v>0</v>
      </c>
      <c r="R53" s="2">
        <v>0</v>
      </c>
      <c r="S53" s="2">
        <v>0</v>
      </c>
      <c r="T53" s="2">
        <v>0</v>
      </c>
      <c r="U53" s="2">
        <f>Table_0__10[[#This Row],[Call Settle]]*10000*Table_0__10[[#This Row],[Open Interest Call]]</f>
        <v>0</v>
      </c>
      <c r="V53" s="2">
        <f>Table_0__10[[#This Row],[Put Settle]]*10000*Table_0__10[[#This Row],[Open Interest Put]]</f>
        <v>0</v>
      </c>
    </row>
    <row r="54" spans="1:22" x14ac:dyDescent="0.25">
      <c r="A54" s="2">
        <v>-1E-4</v>
      </c>
      <c r="B54" s="2">
        <v>5.9999999999999995E-4</v>
      </c>
      <c r="C54" s="2">
        <v>5.0000000000000001E-4</v>
      </c>
      <c r="D54" s="2">
        <v>1.375</v>
      </c>
      <c r="E54" s="2">
        <v>0.1009</v>
      </c>
      <c r="F54" s="2">
        <v>9.8000000000000004E-2</v>
      </c>
      <c r="G54" s="2">
        <v>2.8999999999999998E-3</v>
      </c>
      <c r="H54" s="2">
        <v>7.07</v>
      </c>
      <c r="I54" s="2">
        <v>7.07</v>
      </c>
      <c r="J54" s="2">
        <v>0</v>
      </c>
      <c r="K54" s="2">
        <v>0</v>
      </c>
      <c r="L54" s="2">
        <v>0</v>
      </c>
      <c r="M54" s="2">
        <v>0</v>
      </c>
      <c r="N54" s="2">
        <v>7.07</v>
      </c>
      <c r="O54" s="2">
        <v>7.07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f>Table_0__10[[#This Row],[Call Settle]]*10000*Table_0__10[[#This Row],[Open Interest Call]]</f>
        <v>0</v>
      </c>
      <c r="V54" s="2">
        <f>Table_0__10[[#This Row],[Put Settle]]*10000*Table_0__10[[#This Row],[Open Interest Put]]</f>
        <v>0</v>
      </c>
    </row>
    <row r="55" spans="1:22" x14ac:dyDescent="0.25">
      <c r="A55" s="2">
        <v>-1E-4</v>
      </c>
      <c r="B55" s="2">
        <v>5.0000000000000001E-4</v>
      </c>
      <c r="C55" s="2">
        <v>4.0000000000000002E-4</v>
      </c>
      <c r="D55" s="2">
        <v>1.38</v>
      </c>
      <c r="E55" s="2">
        <v>0.1057</v>
      </c>
      <c r="F55" s="2">
        <v>0.1028</v>
      </c>
      <c r="G55" s="2">
        <v>2.8999999999999998E-3</v>
      </c>
      <c r="H55" s="2">
        <v>7.1</v>
      </c>
      <c r="I55" s="2">
        <v>7.14</v>
      </c>
      <c r="J55" s="2">
        <v>-0.04</v>
      </c>
      <c r="K55" s="2">
        <v>0</v>
      </c>
      <c r="L55" s="2">
        <v>0</v>
      </c>
      <c r="M55" s="2">
        <v>0</v>
      </c>
      <c r="N55" s="2">
        <v>7.1</v>
      </c>
      <c r="O55" s="2">
        <v>7.14</v>
      </c>
      <c r="P55" s="2">
        <v>-0.04</v>
      </c>
      <c r="Q55" s="2">
        <v>0</v>
      </c>
      <c r="R55" s="2">
        <v>0</v>
      </c>
      <c r="S55" s="2">
        <v>0</v>
      </c>
      <c r="T55" s="2">
        <v>0</v>
      </c>
      <c r="U55" s="2">
        <f>Table_0__10[[#This Row],[Call Settle]]*10000*Table_0__10[[#This Row],[Open Interest Call]]</f>
        <v>0</v>
      </c>
      <c r="V55" s="2">
        <f>Table_0__10[[#This Row],[Put Settle]]*10000*Table_0__10[[#This Row],[Open Interest Put]]</f>
        <v>0</v>
      </c>
    </row>
    <row r="56" spans="1:22" x14ac:dyDescent="0.25">
      <c r="A56" s="2">
        <v>0</v>
      </c>
      <c r="B56" s="2">
        <v>4.0000000000000002E-4</v>
      </c>
      <c r="C56" s="2">
        <v>4.0000000000000002E-4</v>
      </c>
      <c r="D56" s="2">
        <v>1.385</v>
      </c>
      <c r="E56" s="2">
        <v>0.1106</v>
      </c>
      <c r="F56" s="2">
        <v>0.1076</v>
      </c>
      <c r="G56" s="2">
        <v>3.0000000000000001E-3</v>
      </c>
      <c r="H56" s="2">
        <v>7.36</v>
      </c>
      <c r="I56" s="2">
        <v>7.16</v>
      </c>
      <c r="J56" s="2">
        <v>0.21</v>
      </c>
      <c r="K56" s="2">
        <v>0</v>
      </c>
      <c r="L56" s="2">
        <v>0</v>
      </c>
      <c r="M56" s="2">
        <v>0</v>
      </c>
      <c r="N56" s="2">
        <v>7.36</v>
      </c>
      <c r="O56" s="2">
        <v>7.16</v>
      </c>
      <c r="P56" s="2">
        <v>0.21</v>
      </c>
      <c r="Q56" s="2">
        <v>0</v>
      </c>
      <c r="R56" s="2">
        <v>0</v>
      </c>
      <c r="S56" s="2">
        <v>0</v>
      </c>
      <c r="T56" s="2">
        <v>0</v>
      </c>
      <c r="U56" s="2">
        <f>Table_0__10[[#This Row],[Call Settle]]*10000*Table_0__10[[#This Row],[Open Interest Call]]</f>
        <v>0</v>
      </c>
      <c r="V56" s="2">
        <f>Table_0__10[[#This Row],[Put Settle]]*10000*Table_0__10[[#This Row],[Open Interest Put]]</f>
        <v>0</v>
      </c>
    </row>
    <row r="57" spans="1:22" x14ac:dyDescent="0.25">
      <c r="A57" s="2">
        <v>0</v>
      </c>
      <c r="B57" s="2">
        <v>2.9999999999999997E-4</v>
      </c>
      <c r="C57" s="2">
        <v>2.9999999999999997E-4</v>
      </c>
      <c r="D57" s="2">
        <v>1.39</v>
      </c>
      <c r="E57" s="2">
        <v>0.1154</v>
      </c>
      <c r="F57" s="2">
        <v>0.1125</v>
      </c>
      <c r="G57" s="2">
        <v>2.8999999999999998E-3</v>
      </c>
      <c r="H57" s="2">
        <v>7.31</v>
      </c>
      <c r="I57" s="2">
        <v>7.11</v>
      </c>
      <c r="J57" s="2">
        <v>0.2</v>
      </c>
      <c r="K57" s="2">
        <v>0</v>
      </c>
      <c r="L57" s="2">
        <v>0</v>
      </c>
      <c r="M57" s="2">
        <v>0</v>
      </c>
      <c r="N57" s="2">
        <v>7.31</v>
      </c>
      <c r="O57" s="2">
        <v>7.11</v>
      </c>
      <c r="P57" s="2">
        <v>0.2</v>
      </c>
      <c r="Q57" s="2">
        <v>0</v>
      </c>
      <c r="R57" s="2">
        <v>0</v>
      </c>
      <c r="S57" s="2">
        <v>0</v>
      </c>
      <c r="T57" s="2">
        <v>0</v>
      </c>
      <c r="U57" s="2">
        <f>Table_0__10[[#This Row],[Call Settle]]*10000*Table_0__10[[#This Row],[Open Interest Call]]</f>
        <v>0</v>
      </c>
      <c r="V57" s="2">
        <f>Table_0__10[[#This Row],[Put Settle]]*10000*Table_0__10[[#This Row],[Open Interest Put]]</f>
        <v>0</v>
      </c>
    </row>
    <row r="58" spans="1:22" x14ac:dyDescent="0.25">
      <c r="A58" s="2">
        <v>0</v>
      </c>
      <c r="B58" s="2">
        <v>2.0000000000000001E-4</v>
      </c>
      <c r="C58" s="2">
        <v>2.0000000000000001E-4</v>
      </c>
      <c r="D58" s="2">
        <v>1.4</v>
      </c>
      <c r="E58" s="2">
        <v>0.12520000000000001</v>
      </c>
      <c r="F58" s="2">
        <v>0.1222</v>
      </c>
      <c r="G58" s="2">
        <v>3.0000000000000001E-3</v>
      </c>
      <c r="H58" s="2">
        <v>7.41</v>
      </c>
      <c r="I58" s="2">
        <v>7.21</v>
      </c>
      <c r="J58" s="2">
        <v>0.19</v>
      </c>
      <c r="K58" s="2">
        <v>0</v>
      </c>
      <c r="L58" s="2">
        <v>0</v>
      </c>
      <c r="M58" s="2">
        <v>0</v>
      </c>
      <c r="N58" s="2">
        <v>7.41</v>
      </c>
      <c r="O58" s="2">
        <v>7.21</v>
      </c>
      <c r="P58" s="2">
        <v>0.19</v>
      </c>
      <c r="Q58" s="2">
        <v>4</v>
      </c>
      <c r="R58" s="2">
        <v>0</v>
      </c>
      <c r="S58" s="2">
        <v>0</v>
      </c>
      <c r="T58" s="2">
        <v>0</v>
      </c>
      <c r="U58" s="2">
        <f>Table_0__10[[#This Row],[Call Settle]]*10000*Table_0__10[[#This Row],[Open Interest Call]]</f>
        <v>8</v>
      </c>
      <c r="V58" s="2">
        <f>Table_0__10[[#This Row],[Put Settle]]*10000*Table_0__10[[#This Row],[Open Interest Put]]</f>
        <v>0</v>
      </c>
    </row>
    <row r="59" spans="1:22" x14ac:dyDescent="0.25">
      <c r="A59" s="2">
        <v>0</v>
      </c>
      <c r="B59" s="2">
        <v>1E-4</v>
      </c>
      <c r="C59" s="2">
        <v>1E-4</v>
      </c>
      <c r="D59" s="2">
        <v>1.41</v>
      </c>
      <c r="E59" s="2">
        <v>0.13500000000000001</v>
      </c>
      <c r="F59" s="2">
        <v>0.13200000000000001</v>
      </c>
      <c r="G59" s="2">
        <v>3.0000000000000001E-3</v>
      </c>
      <c r="H59" s="2">
        <v>7.26</v>
      </c>
      <c r="I59" s="2">
        <v>7.08</v>
      </c>
      <c r="J59" s="2">
        <v>0.18</v>
      </c>
      <c r="K59" s="2">
        <v>0</v>
      </c>
      <c r="L59" s="2">
        <v>0</v>
      </c>
      <c r="M59" s="2">
        <v>0</v>
      </c>
      <c r="N59" s="2">
        <v>7.26</v>
      </c>
      <c r="O59" s="2">
        <v>7.08</v>
      </c>
      <c r="P59" s="2">
        <v>0.18</v>
      </c>
      <c r="Q59" s="2">
        <v>0</v>
      </c>
      <c r="R59" s="2">
        <v>0</v>
      </c>
      <c r="S59" s="2">
        <v>0</v>
      </c>
      <c r="T59" s="2">
        <v>0</v>
      </c>
      <c r="U59" s="2">
        <f>Table_0__10[[#This Row],[Call Settle]]*10000*Table_0__10[[#This Row],[Open Interest Call]]</f>
        <v>0</v>
      </c>
      <c r="V59" s="2">
        <f>Table_0__10[[#This Row],[Put Settle]]*10000*Table_0__10[[#This Row],[Open Interest Put]]</f>
        <v>0</v>
      </c>
    </row>
    <row r="60" spans="1:22" x14ac:dyDescent="0.25">
      <c r="A60" s="2">
        <v>0</v>
      </c>
      <c r="B60" s="2">
        <v>1E-4</v>
      </c>
      <c r="C60" s="2">
        <v>1E-4</v>
      </c>
      <c r="D60" s="2">
        <v>1.42</v>
      </c>
      <c r="E60" s="2">
        <v>0.14480000000000001</v>
      </c>
      <c r="F60" s="2">
        <v>0.14180000000000001</v>
      </c>
      <c r="G60" s="2">
        <v>3.0000000000000001E-3</v>
      </c>
      <c r="H60" s="2">
        <v>7.7</v>
      </c>
      <c r="I60" s="2">
        <v>7.52</v>
      </c>
      <c r="J60" s="2">
        <v>0.18</v>
      </c>
      <c r="K60" s="2">
        <v>0</v>
      </c>
      <c r="L60" s="2">
        <v>0</v>
      </c>
      <c r="M60" s="2">
        <v>0</v>
      </c>
      <c r="N60" s="2">
        <v>7.7</v>
      </c>
      <c r="O60" s="2">
        <v>7.52</v>
      </c>
      <c r="P60" s="2">
        <v>0.18</v>
      </c>
      <c r="Q60" s="2">
        <v>0</v>
      </c>
      <c r="R60" s="2">
        <v>0</v>
      </c>
      <c r="S60" s="2">
        <v>0</v>
      </c>
      <c r="T60" s="2">
        <v>0</v>
      </c>
      <c r="U60" s="2">
        <f>Table_0__10[[#This Row],[Call Settle]]*10000*Table_0__10[[#This Row],[Open Interest Call]]</f>
        <v>0</v>
      </c>
      <c r="V60" s="2">
        <f>Table_0__10[[#This Row],[Put Settle]]*10000*Table_0__10[[#This Row],[Open Interest Put]]</f>
        <v>0</v>
      </c>
    </row>
    <row r="61" spans="1:22" x14ac:dyDescent="0.25">
      <c r="A61" s="2">
        <v>0</v>
      </c>
      <c r="B61" s="2">
        <v>1E-4</v>
      </c>
      <c r="C61" s="2">
        <v>1E-4</v>
      </c>
      <c r="D61" s="2">
        <v>1.43</v>
      </c>
      <c r="E61" s="2">
        <v>0.15459999999999999</v>
      </c>
      <c r="F61" s="2">
        <v>0.1517</v>
      </c>
      <c r="G61" s="2">
        <v>2.8999999999999998E-3</v>
      </c>
      <c r="H61" s="2">
        <v>8.1300000000000008</v>
      </c>
      <c r="I61" s="2">
        <v>7.95</v>
      </c>
      <c r="J61" s="2">
        <v>0.18</v>
      </c>
      <c r="K61" s="2">
        <v>0</v>
      </c>
      <c r="L61" s="2">
        <v>0</v>
      </c>
      <c r="M61" s="2">
        <v>0</v>
      </c>
      <c r="N61" s="2">
        <v>8.1300000000000008</v>
      </c>
      <c r="O61" s="2">
        <v>7.95</v>
      </c>
      <c r="P61" s="2">
        <v>0.18</v>
      </c>
      <c r="Q61" s="2">
        <v>2</v>
      </c>
      <c r="R61" s="2">
        <v>0</v>
      </c>
      <c r="S61" s="2">
        <v>2</v>
      </c>
      <c r="T61" s="2">
        <v>0</v>
      </c>
      <c r="U61" s="2">
        <f>Table_0__10[[#This Row],[Call Settle]]*10000*Table_0__10[[#This Row],[Open Interest Call]]</f>
        <v>2</v>
      </c>
      <c r="V61" s="2">
        <f>Table_0__10[[#This Row],[Put Settle]]*10000*Table_0__10[[#This Row],[Open Interest Put]]</f>
        <v>3091.9999999999995</v>
      </c>
    </row>
    <row r="62" spans="1:22" x14ac:dyDescent="0.25">
      <c r="A62" s="2">
        <v>0</v>
      </c>
      <c r="B62" s="2">
        <v>0</v>
      </c>
      <c r="C62" s="2">
        <v>0</v>
      </c>
      <c r="D62" s="2">
        <v>1.44</v>
      </c>
      <c r="E62" s="2">
        <v>0.16439999999999999</v>
      </c>
      <c r="F62" s="2">
        <v>0.1615</v>
      </c>
      <c r="G62" s="2">
        <v>2.8999999999999998E-3</v>
      </c>
      <c r="H62" s="2">
        <v>8.57</v>
      </c>
      <c r="I62" s="2">
        <v>8.39</v>
      </c>
      <c r="J62" s="2">
        <v>0.18</v>
      </c>
      <c r="K62" s="2">
        <v>0</v>
      </c>
      <c r="L62" s="2">
        <v>0</v>
      </c>
      <c r="M62" s="2">
        <v>0</v>
      </c>
      <c r="N62" s="2">
        <v>8.57</v>
      </c>
      <c r="O62" s="2">
        <v>8.39</v>
      </c>
      <c r="P62" s="2">
        <v>0.18</v>
      </c>
      <c r="Q62" s="2">
        <v>0</v>
      </c>
      <c r="R62" s="2">
        <v>0</v>
      </c>
      <c r="S62" s="2">
        <v>0</v>
      </c>
      <c r="T62" s="2">
        <v>0</v>
      </c>
      <c r="U62" s="2">
        <f>Table_0__10[[#This Row],[Call Settle]]*10000*Table_0__10[[#This Row],[Open Interest Call]]</f>
        <v>0</v>
      </c>
      <c r="V62" s="2">
        <f>Table_0__10[[#This Row],[Put Settle]]*10000*Table_0__10[[#This Row],[Open Interest Put]]</f>
        <v>0</v>
      </c>
    </row>
    <row r="63" spans="1:22" x14ac:dyDescent="0.25">
      <c r="A63" s="2">
        <v>0</v>
      </c>
      <c r="B63" s="2">
        <v>0</v>
      </c>
      <c r="C63" s="2">
        <v>0</v>
      </c>
      <c r="D63" s="2">
        <v>1.45</v>
      </c>
      <c r="E63" s="2">
        <v>0.17430000000000001</v>
      </c>
      <c r="F63" s="2">
        <v>0.17130000000000001</v>
      </c>
      <c r="G63" s="2">
        <v>3.0000000000000001E-3</v>
      </c>
      <c r="H63" s="2">
        <v>9.01</v>
      </c>
      <c r="I63" s="2">
        <v>8.82</v>
      </c>
      <c r="J63" s="2">
        <v>0.18</v>
      </c>
      <c r="K63" s="2">
        <v>0</v>
      </c>
      <c r="L63" s="2">
        <v>0</v>
      </c>
      <c r="M63" s="2">
        <v>0</v>
      </c>
      <c r="N63" s="2">
        <v>9.01</v>
      </c>
      <c r="O63" s="2">
        <v>8.82</v>
      </c>
      <c r="P63" s="2">
        <v>0.18</v>
      </c>
      <c r="Q63" s="2">
        <v>4</v>
      </c>
      <c r="R63" s="2">
        <v>0</v>
      </c>
      <c r="S63" s="2">
        <v>0</v>
      </c>
      <c r="T63" s="2">
        <v>0</v>
      </c>
      <c r="U63" s="2">
        <f>Table_0__10[[#This Row],[Call Settle]]*10000*Table_0__10[[#This Row],[Open Interest Call]]</f>
        <v>0</v>
      </c>
      <c r="V63" s="2">
        <f>Table_0__10[[#This Row],[Put Settle]]*10000*Table_0__10[[#This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1.46</v>
      </c>
      <c r="E64" s="2">
        <v>0.1842</v>
      </c>
      <c r="F64" s="2">
        <v>0.1812</v>
      </c>
      <c r="G64" s="2">
        <v>3.0000000000000001E-3</v>
      </c>
      <c r="H64" s="2">
        <v>9.44</v>
      </c>
      <c r="I64" s="2">
        <v>9.26</v>
      </c>
      <c r="J64" s="2">
        <v>0.19</v>
      </c>
      <c r="K64" s="2">
        <v>0</v>
      </c>
      <c r="L64" s="2">
        <v>0</v>
      </c>
      <c r="M64" s="2">
        <v>0</v>
      </c>
      <c r="N64" s="2">
        <v>9.44</v>
      </c>
      <c r="O64" s="2">
        <v>9.26</v>
      </c>
      <c r="P64" s="2">
        <v>0.19</v>
      </c>
      <c r="Q64" s="2">
        <v>0</v>
      </c>
      <c r="R64" s="2">
        <v>0</v>
      </c>
      <c r="S64" s="2">
        <v>0</v>
      </c>
      <c r="T64" s="2">
        <v>0</v>
      </c>
      <c r="U64" s="2">
        <f>Table_0__10[[#This Row],[Call Settle]]*10000*Table_0__10[[#This Row],[Open Interest Call]]</f>
        <v>0</v>
      </c>
      <c r="V64" s="2">
        <f>Table_0__10[[#This Row],[Put Settle]]*10000*Table_0__10[[#This Row],[Open Interest Put]]</f>
        <v>0</v>
      </c>
    </row>
    <row r="65" spans="1:22" x14ac:dyDescent="0.25">
      <c r="A65" s="2">
        <v>0</v>
      </c>
      <c r="B65" s="2">
        <v>0</v>
      </c>
      <c r="C65" s="2">
        <v>0</v>
      </c>
      <c r="D65" s="2">
        <v>1.47</v>
      </c>
      <c r="E65" s="2">
        <v>0.19400000000000001</v>
      </c>
      <c r="F65" s="2">
        <v>0.19109999999999999</v>
      </c>
      <c r="G65" s="2">
        <v>2.8999999999999998E-3</v>
      </c>
      <c r="H65" s="2">
        <v>9.8800000000000008</v>
      </c>
      <c r="I65" s="2">
        <v>9.69</v>
      </c>
      <c r="J65" s="2">
        <v>0.19</v>
      </c>
      <c r="K65" s="2">
        <v>0</v>
      </c>
      <c r="L65" s="2">
        <v>0</v>
      </c>
      <c r="M65" s="2">
        <v>0</v>
      </c>
      <c r="N65" s="2">
        <v>9.8800000000000008</v>
      </c>
      <c r="O65" s="2">
        <v>9.69</v>
      </c>
      <c r="P65" s="2">
        <v>0.19</v>
      </c>
      <c r="Q65" s="2">
        <v>0</v>
      </c>
      <c r="R65" s="2">
        <v>0</v>
      </c>
      <c r="S65" s="2">
        <v>0</v>
      </c>
      <c r="T65" s="2">
        <v>0</v>
      </c>
      <c r="U65" s="2">
        <f>Table_0__10[[#This Row],[Call Settle]]*10000*Table_0__10[[#This Row],[Open Interest Call]]</f>
        <v>0</v>
      </c>
      <c r="V65" s="2">
        <f>Table_0__10[[#This Row],[Put Settle]]*10000*Table_0__10[[#This Row],[Open Interest Put]]</f>
        <v>0</v>
      </c>
    </row>
    <row r="66" spans="1:22" x14ac:dyDescent="0.25">
      <c r="A66" s="2">
        <v>0</v>
      </c>
      <c r="B66" s="2">
        <v>0</v>
      </c>
      <c r="C66" s="2">
        <v>0</v>
      </c>
      <c r="D66" s="2">
        <v>1.48</v>
      </c>
      <c r="E66" s="2">
        <v>0.2039</v>
      </c>
      <c r="F66" s="2">
        <v>0.2009</v>
      </c>
      <c r="G66" s="2">
        <v>3.0000000000000001E-3</v>
      </c>
      <c r="H66" s="2">
        <v>10.31</v>
      </c>
      <c r="I66" s="2">
        <v>10.130000000000001</v>
      </c>
      <c r="J66" s="2">
        <v>0.19</v>
      </c>
      <c r="K66" s="2">
        <v>0</v>
      </c>
      <c r="L66" s="2">
        <v>0</v>
      </c>
      <c r="M66" s="2">
        <v>0</v>
      </c>
      <c r="N66" s="2">
        <v>10.31</v>
      </c>
      <c r="O66" s="2">
        <v>10.130000000000001</v>
      </c>
      <c r="P66" s="2">
        <v>0.19</v>
      </c>
      <c r="Q66" s="2">
        <v>0</v>
      </c>
      <c r="R66" s="2">
        <v>0</v>
      </c>
      <c r="S66" s="2">
        <v>0</v>
      </c>
      <c r="T66" s="2">
        <v>0</v>
      </c>
      <c r="U66" s="2">
        <f>Table_0__10[[#This Row],[Call Settle]]*10000*Table_0__10[[#This Row],[Open Interest Call]]</f>
        <v>0</v>
      </c>
      <c r="V66" s="2">
        <f>Table_0__10[[#This Row],[Put Settle]]*10000*Table_0__10[[#This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1.49</v>
      </c>
      <c r="E67" s="2">
        <v>0.21379999999999999</v>
      </c>
      <c r="F67" s="2">
        <v>0.21079999999999999</v>
      </c>
      <c r="G67" s="2">
        <v>3.0000000000000001E-3</v>
      </c>
      <c r="H67" s="2">
        <v>10.75</v>
      </c>
      <c r="I67" s="2">
        <v>10.56</v>
      </c>
      <c r="J67" s="2">
        <v>0.19</v>
      </c>
      <c r="K67" s="2">
        <v>0</v>
      </c>
      <c r="L67" s="2">
        <v>0</v>
      </c>
      <c r="M67" s="2">
        <v>0</v>
      </c>
      <c r="N67" s="2">
        <v>10.75</v>
      </c>
      <c r="O67" s="2">
        <v>10.56</v>
      </c>
      <c r="P67" s="2">
        <v>0.19</v>
      </c>
      <c r="Q67" s="2">
        <v>0</v>
      </c>
      <c r="R67" s="2">
        <v>0</v>
      </c>
      <c r="S67" s="2">
        <v>0</v>
      </c>
      <c r="T67" s="2">
        <v>0</v>
      </c>
      <c r="U67" s="2">
        <f>Table_0__10[[#This Row],[Call Settle]]*10000*Table_0__10[[#This Row],[Open Interest Call]]</f>
        <v>0</v>
      </c>
      <c r="V67" s="2">
        <f>Table_0__10[[#This Row],[Put Settle]]*10000*Table_0__10[[#This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1.5</v>
      </c>
      <c r="E68" s="2">
        <v>0.22359999999999999</v>
      </c>
      <c r="F68" s="2">
        <v>0.22070000000000001</v>
      </c>
      <c r="G68" s="2">
        <v>2.8999999999999998E-3</v>
      </c>
      <c r="H68" s="2">
        <v>11.19</v>
      </c>
      <c r="I68" s="2">
        <v>11</v>
      </c>
      <c r="J68" s="2">
        <v>0.19</v>
      </c>
      <c r="K68" s="2">
        <v>0</v>
      </c>
      <c r="L68" s="2">
        <v>0</v>
      </c>
      <c r="M68" s="2">
        <v>0</v>
      </c>
      <c r="N68" s="2">
        <v>11.19</v>
      </c>
      <c r="O68" s="2">
        <v>11</v>
      </c>
      <c r="P68" s="2">
        <v>0.19</v>
      </c>
      <c r="Q68" s="2">
        <v>1</v>
      </c>
      <c r="R68" s="2">
        <v>0</v>
      </c>
      <c r="S68" s="2">
        <v>0</v>
      </c>
      <c r="T68" s="2">
        <v>0</v>
      </c>
      <c r="U68" s="2">
        <f>Table_0__10[[#This Row],[Call Settle]]*10000*Table_0__10[[#This Row],[Open Interest Call]]</f>
        <v>0</v>
      </c>
      <c r="V68" s="2">
        <f>Table_0__10[[#This Row],[Put Settle]]*10000*Table_0__10[[#This Row],[Open Interest Put]]</f>
        <v>0</v>
      </c>
    </row>
    <row r="69" spans="1:22" x14ac:dyDescent="0.25">
      <c r="A69" s="2">
        <v>0</v>
      </c>
      <c r="B69" s="2">
        <v>0</v>
      </c>
      <c r="C69" s="2">
        <v>0</v>
      </c>
      <c r="D69" s="2">
        <v>1.51</v>
      </c>
      <c r="E69" s="2">
        <v>0.23350000000000001</v>
      </c>
      <c r="F69" s="2">
        <v>0.23050000000000001</v>
      </c>
      <c r="G69" s="2">
        <v>3.0000000000000001E-3</v>
      </c>
      <c r="H69" s="2">
        <v>11.62</v>
      </c>
      <c r="I69" s="2">
        <v>11.43</v>
      </c>
      <c r="J69" s="2">
        <v>0.19</v>
      </c>
      <c r="K69" s="2">
        <v>0</v>
      </c>
      <c r="L69" s="2">
        <v>0</v>
      </c>
      <c r="M69" s="2">
        <v>0</v>
      </c>
      <c r="N69" s="2">
        <v>11.62</v>
      </c>
      <c r="O69" s="2">
        <v>11.43</v>
      </c>
      <c r="P69" s="2">
        <v>0.19</v>
      </c>
      <c r="Q69" s="2">
        <v>2</v>
      </c>
      <c r="R69" s="2">
        <v>0</v>
      </c>
      <c r="S69" s="2">
        <v>0</v>
      </c>
      <c r="T69" s="2">
        <v>0</v>
      </c>
      <c r="U69" s="2">
        <f>Table_0__10[[#This Row],[Call Settle]]*10000*Table_0__10[[#This Row],[Open Interest Call]]</f>
        <v>0</v>
      </c>
      <c r="V69" s="2">
        <f>Table_0__10[[#This Row],[Put Settle]]*10000*Table_0__10[[#This Row],[Open Interest Put]]</f>
        <v>0</v>
      </c>
    </row>
    <row r="70" spans="1:22" x14ac:dyDescent="0.25">
      <c r="A70" s="2">
        <v>0</v>
      </c>
      <c r="B70" s="2">
        <v>0</v>
      </c>
      <c r="C70" s="2">
        <v>0</v>
      </c>
      <c r="D70" s="2">
        <v>1.52</v>
      </c>
      <c r="E70" s="2">
        <v>0.24340000000000001</v>
      </c>
      <c r="F70" s="2">
        <v>0.2404</v>
      </c>
      <c r="G70" s="2">
        <v>3.0000000000000001E-3</v>
      </c>
      <c r="H70" s="2">
        <v>12.06</v>
      </c>
      <c r="I70" s="2">
        <v>11.87</v>
      </c>
      <c r="J70" s="2">
        <v>0.19</v>
      </c>
      <c r="K70" s="2">
        <v>0</v>
      </c>
      <c r="L70" s="2">
        <v>0</v>
      </c>
      <c r="M70" s="2">
        <v>0</v>
      </c>
      <c r="N70" s="2">
        <v>12.06</v>
      </c>
      <c r="O70" s="2">
        <v>11.87</v>
      </c>
      <c r="P70" s="2">
        <v>0.19</v>
      </c>
      <c r="Q70" s="2">
        <v>0</v>
      </c>
      <c r="R70" s="2">
        <v>0</v>
      </c>
      <c r="S70" s="2">
        <v>0</v>
      </c>
      <c r="T70" s="2">
        <v>0</v>
      </c>
      <c r="U70" s="2">
        <f>Table_0__10[[#This Row],[Call Settle]]*10000*Table_0__10[[#This Row],[Open Interest Call]]</f>
        <v>0</v>
      </c>
      <c r="V70" s="2">
        <f>Table_0__10[[#This Row],[Put Settle]]*10000*Table_0__10[[#This Row],[Open Interest Put]]</f>
        <v>0</v>
      </c>
    </row>
    <row r="71" spans="1:22" x14ac:dyDescent="0.25">
      <c r="A71" s="2">
        <v>0</v>
      </c>
      <c r="B71" s="2">
        <v>0</v>
      </c>
      <c r="C71" s="2">
        <v>0</v>
      </c>
      <c r="D71" s="2">
        <v>1.53</v>
      </c>
      <c r="E71" s="2">
        <v>0.25319999999999998</v>
      </c>
      <c r="F71" s="2">
        <v>0.25019999999999998</v>
      </c>
      <c r="G71" s="2">
        <v>3.0000000000000001E-3</v>
      </c>
      <c r="H71" s="2">
        <v>12.49</v>
      </c>
      <c r="I71" s="2">
        <v>12.3</v>
      </c>
      <c r="J71" s="2">
        <v>0.19</v>
      </c>
      <c r="K71" s="2">
        <v>0</v>
      </c>
      <c r="L71" s="2">
        <v>0</v>
      </c>
      <c r="M71" s="2">
        <v>0</v>
      </c>
      <c r="N71" s="2">
        <v>12.49</v>
      </c>
      <c r="O71" s="2">
        <v>12.3</v>
      </c>
      <c r="P71" s="2">
        <v>0.19</v>
      </c>
      <c r="Q71" s="2">
        <v>0</v>
      </c>
      <c r="R71" s="2">
        <v>0</v>
      </c>
      <c r="S71" s="2">
        <v>0</v>
      </c>
      <c r="T71" s="2">
        <v>0</v>
      </c>
      <c r="U71" s="2">
        <f>Table_0__10[[#This Row],[Call Settle]]*10000*Table_0__10[[#This Row],[Open Interest Call]]</f>
        <v>0</v>
      </c>
      <c r="V71" s="2">
        <f>Table_0__10[[#This Row],[Put Settle]]*10000*Table_0__10[[#This Row],[Open Interest Put]]</f>
        <v>0</v>
      </c>
    </row>
    <row r="72" spans="1:22" x14ac:dyDescent="0.25">
      <c r="A72" s="2">
        <v>0</v>
      </c>
      <c r="B72" s="2">
        <v>0</v>
      </c>
      <c r="C72" s="2">
        <v>0</v>
      </c>
      <c r="D72" s="2">
        <v>1.54</v>
      </c>
      <c r="E72" s="2">
        <v>0.2631</v>
      </c>
      <c r="F72" s="2">
        <v>0.2601</v>
      </c>
      <c r="G72" s="2">
        <v>3.0000000000000001E-3</v>
      </c>
      <c r="H72" s="2">
        <v>12.93</v>
      </c>
      <c r="I72" s="2">
        <v>12.73</v>
      </c>
      <c r="J72" s="2">
        <v>0.19</v>
      </c>
      <c r="K72" s="2">
        <v>0</v>
      </c>
      <c r="L72" s="2">
        <v>0</v>
      </c>
      <c r="M72" s="2">
        <v>0</v>
      </c>
      <c r="N72" s="2">
        <v>12.93</v>
      </c>
      <c r="O72" s="2">
        <v>12.73</v>
      </c>
      <c r="P72" s="2">
        <v>0.19</v>
      </c>
      <c r="Q72" s="2">
        <v>10</v>
      </c>
      <c r="R72" s="2">
        <v>0</v>
      </c>
      <c r="S72" s="2">
        <v>0</v>
      </c>
      <c r="T72" s="2">
        <v>0</v>
      </c>
      <c r="U72" s="2">
        <f>Table_0__10[[#This Row],[Call Settle]]*10000*Table_0__10[[#This Row],[Open Interest Call]]</f>
        <v>0</v>
      </c>
      <c r="V72" s="2">
        <f>Table_0__10[[#This Row],[Put Settle]]*10000*Table_0__10[[#This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0.22259999999999999</v>
      </c>
      <c r="C2" s="2">
        <v>0.21970000000000001</v>
      </c>
      <c r="D2" s="2">
        <v>1.05</v>
      </c>
      <c r="E2" s="2">
        <v>2.9999999999999997E-4</v>
      </c>
      <c r="F2" s="2">
        <v>2.9999999999999997E-4</v>
      </c>
      <c r="G2" s="2">
        <v>0</v>
      </c>
      <c r="H2" s="2">
        <v>12.9</v>
      </c>
      <c r="I2" s="2">
        <v>13</v>
      </c>
      <c r="J2" s="2">
        <v>-0.09</v>
      </c>
      <c r="K2" s="2">
        <v>0</v>
      </c>
      <c r="L2" s="2">
        <v>0</v>
      </c>
      <c r="M2" s="2">
        <v>0</v>
      </c>
      <c r="N2" s="2">
        <v>12.9</v>
      </c>
      <c r="O2" s="2">
        <v>13</v>
      </c>
      <c r="P2" s="2">
        <v>-0.09</v>
      </c>
      <c r="Q2" s="2">
        <v>0</v>
      </c>
      <c r="R2" s="2">
        <v>0</v>
      </c>
      <c r="S2" s="2">
        <v>0</v>
      </c>
      <c r="T2" s="2">
        <v>0</v>
      </c>
      <c r="U2" s="2">
        <f>Table_0__11[[#This Row],[Call Settle]]*10000*Table_0__11[[#This Row],[Open Interest Call]]</f>
        <v>0</v>
      </c>
      <c r="V2" s="2">
        <f>Table_0__11[[#This Row],[Put Settle]]*10000*Table_0__11[[#This Row],[Open Interest Put]]</f>
        <v>0</v>
      </c>
    </row>
    <row r="3" spans="1:22" x14ac:dyDescent="0.25">
      <c r="A3" s="2">
        <v>-2.8999999999999998E-3</v>
      </c>
      <c r="B3" s="2">
        <v>0.21290000000000001</v>
      </c>
      <c r="C3" s="2">
        <v>0.21</v>
      </c>
      <c r="D3" s="2">
        <v>1.06</v>
      </c>
      <c r="E3" s="2">
        <v>4.0000000000000002E-4</v>
      </c>
      <c r="F3" s="2">
        <v>4.0000000000000002E-4</v>
      </c>
      <c r="G3" s="2">
        <v>0</v>
      </c>
      <c r="H3" s="2">
        <v>12.81</v>
      </c>
      <c r="I3" s="2">
        <v>12.91</v>
      </c>
      <c r="J3" s="2">
        <v>-0.1</v>
      </c>
      <c r="K3" s="2">
        <v>0</v>
      </c>
      <c r="L3" s="2">
        <v>0</v>
      </c>
      <c r="M3" s="2">
        <v>0</v>
      </c>
      <c r="N3" s="2">
        <v>12.81</v>
      </c>
      <c r="O3" s="2">
        <v>12.91</v>
      </c>
      <c r="P3" s="2">
        <v>-0.1</v>
      </c>
      <c r="Q3" s="2">
        <v>0</v>
      </c>
      <c r="R3" s="2">
        <v>0</v>
      </c>
      <c r="S3" s="2">
        <v>0</v>
      </c>
      <c r="T3" s="2">
        <v>0</v>
      </c>
      <c r="U3" s="2">
        <f>Table_0__11[[#This Row],[Call Settle]]*10000*Table_0__11[[#This Row],[Open Interest Call]]</f>
        <v>0</v>
      </c>
      <c r="V3" s="2">
        <f>Table_0__11[[#This Row],[Put Settle]]*10000*Table_0__11[[#This Row],[Open Interest Put]]</f>
        <v>0</v>
      </c>
    </row>
    <row r="4" spans="1:22" x14ac:dyDescent="0.25">
      <c r="A4" s="2">
        <v>-2.8999999999999998E-3</v>
      </c>
      <c r="B4" s="2">
        <v>0.2031</v>
      </c>
      <c r="C4" s="2">
        <v>0.20019999999999999</v>
      </c>
      <c r="D4" s="2">
        <v>1.07</v>
      </c>
      <c r="E4" s="2">
        <v>4.0000000000000002E-4</v>
      </c>
      <c r="F4" s="2">
        <v>4.0000000000000002E-4</v>
      </c>
      <c r="G4" s="2">
        <v>0</v>
      </c>
      <c r="H4" s="2">
        <v>12.23</v>
      </c>
      <c r="I4" s="2">
        <v>12.33</v>
      </c>
      <c r="J4" s="2">
        <v>-0.1</v>
      </c>
      <c r="K4" s="2">
        <v>0</v>
      </c>
      <c r="L4" s="2">
        <v>0</v>
      </c>
      <c r="M4" s="2">
        <v>0</v>
      </c>
      <c r="N4" s="2">
        <v>12.23</v>
      </c>
      <c r="O4" s="2">
        <v>12.33</v>
      </c>
      <c r="P4" s="2">
        <v>-0.1</v>
      </c>
      <c r="Q4" s="2">
        <v>0</v>
      </c>
      <c r="R4" s="2">
        <v>0</v>
      </c>
      <c r="S4" s="2">
        <v>0</v>
      </c>
      <c r="T4" s="2">
        <v>0</v>
      </c>
      <c r="U4" s="2">
        <f>Table_0__11[[#This Row],[Call Settle]]*10000*Table_0__11[[#This Row],[Open Interest Call]]</f>
        <v>0</v>
      </c>
      <c r="V4" s="2">
        <f>Table_0__11[[#This Row],[Put Settle]]*10000*Table_0__11[[#This Row],[Open Interest Put]]</f>
        <v>0</v>
      </c>
    </row>
    <row r="5" spans="1:22" x14ac:dyDescent="0.25">
      <c r="A5" s="2">
        <v>-2.8999999999999998E-3</v>
      </c>
      <c r="B5" s="2">
        <v>0.1933</v>
      </c>
      <c r="C5" s="2">
        <v>0.19040000000000001</v>
      </c>
      <c r="D5" s="2">
        <v>1.08</v>
      </c>
      <c r="E5" s="2">
        <v>5.0000000000000001E-4</v>
      </c>
      <c r="F5" s="2">
        <v>5.0000000000000001E-4</v>
      </c>
      <c r="G5" s="2">
        <v>0</v>
      </c>
      <c r="H5" s="2">
        <v>12.03</v>
      </c>
      <c r="I5" s="2">
        <v>12.13</v>
      </c>
      <c r="J5" s="2">
        <v>-0.1</v>
      </c>
      <c r="K5" s="2">
        <v>0</v>
      </c>
      <c r="L5" s="2">
        <v>0</v>
      </c>
      <c r="M5" s="2">
        <v>0</v>
      </c>
      <c r="N5" s="2">
        <v>12.03</v>
      </c>
      <c r="O5" s="2">
        <v>12.13</v>
      </c>
      <c r="P5" s="2">
        <v>-0.1</v>
      </c>
      <c r="Q5" s="2">
        <v>0</v>
      </c>
      <c r="R5" s="2">
        <v>0</v>
      </c>
      <c r="S5" s="2">
        <v>0</v>
      </c>
      <c r="T5" s="2">
        <v>0</v>
      </c>
      <c r="U5" s="2">
        <f>Table_0__11[[#This Row],[Call Settle]]*10000*Table_0__11[[#This Row],[Open Interest Call]]</f>
        <v>0</v>
      </c>
      <c r="V5" s="2">
        <f>Table_0__11[[#This Row],[Put Settle]]*10000*Table_0__11[[#This Row],[Open Interest Put]]</f>
        <v>0</v>
      </c>
    </row>
    <row r="6" spans="1:22" x14ac:dyDescent="0.25">
      <c r="A6" s="2">
        <v>-2.8999999999999998E-3</v>
      </c>
      <c r="B6" s="2">
        <v>0.18360000000000001</v>
      </c>
      <c r="C6" s="2">
        <v>0.1807</v>
      </c>
      <c r="D6" s="2">
        <v>1.0900000000000001</v>
      </c>
      <c r="E6" s="2">
        <v>5.9999999999999995E-4</v>
      </c>
      <c r="F6" s="2">
        <v>5.0000000000000001E-4</v>
      </c>
      <c r="G6" s="2">
        <v>1E-4</v>
      </c>
      <c r="H6" s="2">
        <v>11.75</v>
      </c>
      <c r="I6" s="2">
        <v>11.55</v>
      </c>
      <c r="J6" s="2">
        <v>0.2</v>
      </c>
      <c r="K6" s="2">
        <v>0</v>
      </c>
      <c r="L6" s="2">
        <v>0</v>
      </c>
      <c r="M6" s="2">
        <v>0</v>
      </c>
      <c r="N6" s="2">
        <v>11.75</v>
      </c>
      <c r="O6" s="2">
        <v>11.55</v>
      </c>
      <c r="P6" s="2">
        <v>0.2</v>
      </c>
      <c r="Q6" s="2">
        <v>0</v>
      </c>
      <c r="R6" s="2">
        <v>0</v>
      </c>
      <c r="S6" s="2">
        <v>150</v>
      </c>
      <c r="T6" s="2">
        <v>0</v>
      </c>
      <c r="U6" s="2">
        <f>Table_0__11[[#This Row],[Call Settle]]*10000*Table_0__11[[#This Row],[Open Interest Call]]</f>
        <v>0</v>
      </c>
      <c r="V6" s="2">
        <f>Table_0__11[[#This Row],[Put Settle]]*10000*Table_0__11[[#This Row],[Open Interest Put]]</f>
        <v>899.99999999999989</v>
      </c>
    </row>
    <row r="7" spans="1:22" x14ac:dyDescent="0.25">
      <c r="A7" s="2">
        <v>-2.8999999999999998E-3</v>
      </c>
      <c r="B7" s="2">
        <v>0.17380000000000001</v>
      </c>
      <c r="C7" s="2">
        <v>0.1709</v>
      </c>
      <c r="D7" s="2">
        <v>1.1000000000000001</v>
      </c>
      <c r="E7" s="2">
        <v>6.9999999999999999E-4</v>
      </c>
      <c r="F7" s="2">
        <v>5.9999999999999995E-4</v>
      </c>
      <c r="G7" s="2">
        <v>1E-4</v>
      </c>
      <c r="H7" s="2">
        <v>11.42</v>
      </c>
      <c r="I7" s="2">
        <v>11.26</v>
      </c>
      <c r="J7" s="2">
        <v>0.15</v>
      </c>
      <c r="K7" s="2">
        <v>0</v>
      </c>
      <c r="L7" s="2">
        <v>0</v>
      </c>
      <c r="M7" s="2">
        <v>0</v>
      </c>
      <c r="N7" s="2">
        <v>11.42</v>
      </c>
      <c r="O7" s="2">
        <v>11.26</v>
      </c>
      <c r="P7" s="2">
        <v>0.15</v>
      </c>
      <c r="Q7" s="2">
        <v>0</v>
      </c>
      <c r="R7" s="2">
        <v>0</v>
      </c>
      <c r="S7" s="2">
        <v>0</v>
      </c>
      <c r="T7" s="2">
        <v>0</v>
      </c>
      <c r="U7" s="2">
        <f>Table_0__11[[#This Row],[Call Settle]]*10000*Table_0__11[[#This Row],[Open Interest Call]]</f>
        <v>0</v>
      </c>
      <c r="V7" s="2">
        <f>Table_0__11[[#This Row],[Put Settle]]*10000*Table_0__11[[#This Row],[Open Interest Put]]</f>
        <v>0</v>
      </c>
    </row>
    <row r="8" spans="1:22" x14ac:dyDescent="0.25">
      <c r="A8" s="2">
        <v>-2.8999999999999998E-3</v>
      </c>
      <c r="B8" s="2">
        <v>0.1641</v>
      </c>
      <c r="C8" s="2">
        <v>0.16120000000000001</v>
      </c>
      <c r="D8" s="2">
        <v>1.1100000000000001</v>
      </c>
      <c r="E8" s="2">
        <v>8.0000000000000004E-4</v>
      </c>
      <c r="F8" s="2">
        <v>6.9999999999999999E-4</v>
      </c>
      <c r="G8" s="2">
        <v>1E-4</v>
      </c>
      <c r="H8" s="2">
        <v>11.05</v>
      </c>
      <c r="I8" s="2">
        <v>10.93</v>
      </c>
      <c r="J8" s="2">
        <v>0.12</v>
      </c>
      <c r="K8" s="2">
        <v>0</v>
      </c>
      <c r="L8" s="2">
        <v>0</v>
      </c>
      <c r="M8" s="2">
        <v>0</v>
      </c>
      <c r="N8" s="2">
        <v>11.05</v>
      </c>
      <c r="O8" s="2">
        <v>10.93</v>
      </c>
      <c r="P8" s="2">
        <v>0.12</v>
      </c>
      <c r="Q8" s="2">
        <v>0</v>
      </c>
      <c r="R8" s="2">
        <v>0</v>
      </c>
      <c r="S8" s="2">
        <v>0</v>
      </c>
      <c r="T8" s="2">
        <v>0</v>
      </c>
      <c r="U8" s="2">
        <f>Table_0__11[[#This Row],[Call Settle]]*10000*Table_0__11[[#This Row],[Open Interest Call]]</f>
        <v>0</v>
      </c>
      <c r="V8" s="2">
        <f>Table_0__11[[#This Row],[Put Settle]]*10000*Table_0__11[[#This Row],[Open Interest Put]]</f>
        <v>0</v>
      </c>
    </row>
    <row r="9" spans="1:22" x14ac:dyDescent="0.25">
      <c r="A9" s="2">
        <v>-2.8999999999999998E-3</v>
      </c>
      <c r="B9" s="2">
        <v>0.1545</v>
      </c>
      <c r="C9" s="2">
        <v>0.15160000000000001</v>
      </c>
      <c r="D9" s="2">
        <v>1.1200000000000001</v>
      </c>
      <c r="E9" s="2">
        <v>1E-3</v>
      </c>
      <c r="F9" s="2">
        <v>8.9999999999999998E-4</v>
      </c>
      <c r="G9" s="2">
        <v>1E-4</v>
      </c>
      <c r="H9" s="2">
        <v>10.83</v>
      </c>
      <c r="I9" s="2">
        <v>10.76</v>
      </c>
      <c r="J9" s="2">
        <v>7.0000000000000007E-2</v>
      </c>
      <c r="K9" s="2">
        <v>0</v>
      </c>
      <c r="L9" s="2">
        <v>0</v>
      </c>
      <c r="M9" s="2">
        <v>0</v>
      </c>
      <c r="N9" s="2">
        <v>10.83</v>
      </c>
      <c r="O9" s="2">
        <v>10.76</v>
      </c>
      <c r="P9" s="2">
        <v>7.0000000000000007E-2</v>
      </c>
      <c r="Q9" s="2">
        <v>0</v>
      </c>
      <c r="R9" s="2">
        <v>0</v>
      </c>
      <c r="S9" s="2">
        <v>40</v>
      </c>
      <c r="T9" s="2">
        <v>0</v>
      </c>
      <c r="U9" s="2">
        <f>Table_0__11[[#This Row],[Call Settle]]*10000*Table_0__11[[#This Row],[Open Interest Call]]</f>
        <v>0</v>
      </c>
      <c r="V9" s="2">
        <f>Table_0__11[[#This Row],[Put Settle]]*10000*Table_0__11[[#This Row],[Open Interest Put]]</f>
        <v>400</v>
      </c>
    </row>
    <row r="10" spans="1:22" x14ac:dyDescent="0.25">
      <c r="A10" s="2">
        <v>-2.8999999999999998E-3</v>
      </c>
      <c r="B10" s="2">
        <v>0.14480000000000001</v>
      </c>
      <c r="C10" s="2">
        <v>0.1419</v>
      </c>
      <c r="D10" s="2">
        <v>1.1299999999999999</v>
      </c>
      <c r="E10" s="2">
        <v>1.1000000000000001E-3</v>
      </c>
      <c r="F10" s="2">
        <v>1.1000000000000001E-3</v>
      </c>
      <c r="G10" s="2">
        <v>0</v>
      </c>
      <c r="H10" s="2">
        <v>10.38</v>
      </c>
      <c r="I10" s="2">
        <v>10.51</v>
      </c>
      <c r="J10" s="2">
        <v>-0.13</v>
      </c>
      <c r="K10" s="2">
        <v>0</v>
      </c>
      <c r="L10" s="2">
        <v>0</v>
      </c>
      <c r="M10" s="2">
        <v>0</v>
      </c>
      <c r="N10" s="2">
        <v>10.38</v>
      </c>
      <c r="O10" s="2">
        <v>10.51</v>
      </c>
      <c r="P10" s="2">
        <v>-0.13</v>
      </c>
      <c r="Q10" s="2">
        <v>0</v>
      </c>
      <c r="R10" s="2">
        <v>0</v>
      </c>
      <c r="S10" s="2">
        <v>0</v>
      </c>
      <c r="T10" s="2">
        <v>0</v>
      </c>
      <c r="U10" s="2">
        <f>Table_0__11[[#This Row],[Call Settle]]*10000*Table_0__11[[#This Row],[Open Interest Call]]</f>
        <v>0</v>
      </c>
      <c r="V10" s="2">
        <f>Table_0__11[[#This Row],[Put Settle]]*10000*Table_0__11[[#This Row],[Open Interest Put]]</f>
        <v>0</v>
      </c>
    </row>
    <row r="11" spans="1:22" x14ac:dyDescent="0.25">
      <c r="A11" s="2">
        <v>-2.8E-3</v>
      </c>
      <c r="B11" s="2">
        <v>0.13519999999999999</v>
      </c>
      <c r="C11" s="2">
        <v>0.13239999999999999</v>
      </c>
      <c r="D11" s="2">
        <v>1.1399999999999999</v>
      </c>
      <c r="E11" s="2">
        <v>1.4E-3</v>
      </c>
      <c r="F11" s="2">
        <v>1.2999999999999999E-3</v>
      </c>
      <c r="G11" s="2">
        <v>1E-4</v>
      </c>
      <c r="H11" s="2">
        <v>10.19</v>
      </c>
      <c r="I11" s="2">
        <v>10.18</v>
      </c>
      <c r="J11" s="2">
        <v>0.01</v>
      </c>
      <c r="K11" s="2">
        <v>0</v>
      </c>
      <c r="L11" s="2">
        <v>0</v>
      </c>
      <c r="M11" s="2">
        <v>0</v>
      </c>
      <c r="N11" s="2">
        <v>10.19</v>
      </c>
      <c r="O11" s="2">
        <v>10.18</v>
      </c>
      <c r="P11" s="2">
        <v>0.01</v>
      </c>
      <c r="Q11" s="2">
        <v>0</v>
      </c>
      <c r="R11" s="2">
        <v>0</v>
      </c>
      <c r="S11" s="2">
        <v>0</v>
      </c>
      <c r="T11" s="2">
        <v>0</v>
      </c>
      <c r="U11" s="2">
        <f>Table_0__11[[#This Row],[Call Settle]]*10000*Table_0__11[[#This Row],[Open Interest Call]]</f>
        <v>0</v>
      </c>
      <c r="V11" s="2">
        <f>Table_0__11[[#This Row],[Put Settle]]*10000*Table_0__11[[#This Row],[Open Interest Put]]</f>
        <v>0</v>
      </c>
    </row>
    <row r="12" spans="1:22" x14ac:dyDescent="0.25">
      <c r="A12" s="2">
        <v>-2.8999999999999998E-3</v>
      </c>
      <c r="B12" s="2">
        <v>0.12570000000000001</v>
      </c>
      <c r="C12" s="2">
        <v>0.12280000000000001</v>
      </c>
      <c r="D12" s="2">
        <v>1.1499999999999999</v>
      </c>
      <c r="E12" s="2">
        <v>1.6999999999999999E-3</v>
      </c>
      <c r="F12" s="2">
        <v>1.6000000000000001E-3</v>
      </c>
      <c r="G12" s="2">
        <v>1E-4</v>
      </c>
      <c r="H12" s="2">
        <v>9.91</v>
      </c>
      <c r="I12" s="2">
        <v>9.93</v>
      </c>
      <c r="J12" s="2">
        <v>-0.02</v>
      </c>
      <c r="K12" s="2">
        <v>0</v>
      </c>
      <c r="L12" s="2">
        <v>0</v>
      </c>
      <c r="M12" s="2">
        <v>0</v>
      </c>
      <c r="N12" s="2">
        <v>9.91</v>
      </c>
      <c r="O12" s="2">
        <v>9.93</v>
      </c>
      <c r="P12" s="2">
        <v>-0.02</v>
      </c>
      <c r="Q12" s="2">
        <v>0</v>
      </c>
      <c r="R12" s="2">
        <v>0</v>
      </c>
      <c r="S12" s="2">
        <v>0</v>
      </c>
      <c r="T12" s="2">
        <v>0</v>
      </c>
      <c r="U12" s="2">
        <f>Table_0__11[[#This Row],[Call Settle]]*10000*Table_0__11[[#This Row],[Open Interest Call]]</f>
        <v>0</v>
      </c>
      <c r="V12" s="2">
        <f>Table_0__11[[#This Row],[Put Settle]]*10000*Table_0__11[[#This Row],[Open Interest Put]]</f>
        <v>0</v>
      </c>
    </row>
    <row r="13" spans="1:22" x14ac:dyDescent="0.25">
      <c r="A13" s="2">
        <v>-2.8E-3</v>
      </c>
      <c r="B13" s="2">
        <v>0.1162</v>
      </c>
      <c r="C13" s="2">
        <v>0.1134</v>
      </c>
      <c r="D13" s="2">
        <v>1.1599999999999999</v>
      </c>
      <c r="E13" s="2">
        <v>2E-3</v>
      </c>
      <c r="F13" s="2">
        <v>1.9E-3</v>
      </c>
      <c r="G13" s="2">
        <v>1E-4</v>
      </c>
      <c r="H13" s="2">
        <v>9.56</v>
      </c>
      <c r="I13" s="2">
        <v>9.61</v>
      </c>
      <c r="J13" s="2">
        <v>-0.04</v>
      </c>
      <c r="K13" s="2">
        <v>0</v>
      </c>
      <c r="L13" s="2">
        <v>0</v>
      </c>
      <c r="M13" s="2">
        <v>0</v>
      </c>
      <c r="N13" s="2">
        <v>9.56</v>
      </c>
      <c r="O13" s="2">
        <v>9.61</v>
      </c>
      <c r="P13" s="2">
        <v>-0.04</v>
      </c>
      <c r="Q13" s="2">
        <v>0</v>
      </c>
      <c r="R13" s="2">
        <v>0</v>
      </c>
      <c r="S13" s="2">
        <v>0</v>
      </c>
      <c r="T13" s="2">
        <v>0</v>
      </c>
      <c r="U13" s="2">
        <f>Table_0__11[[#This Row],[Call Settle]]*10000*Table_0__11[[#This Row],[Open Interest Call]]</f>
        <v>0</v>
      </c>
      <c r="V13" s="2">
        <f>Table_0__11[[#This Row],[Put Settle]]*10000*Table_0__11[[#This Row],[Open Interest Put]]</f>
        <v>0</v>
      </c>
    </row>
    <row r="14" spans="1:22" x14ac:dyDescent="0.25">
      <c r="A14" s="2">
        <v>-2.8E-3</v>
      </c>
      <c r="B14" s="2">
        <v>0.10680000000000001</v>
      </c>
      <c r="C14" s="2">
        <v>0.104</v>
      </c>
      <c r="D14" s="2">
        <v>1.17</v>
      </c>
      <c r="E14" s="2">
        <v>2.5000000000000001E-3</v>
      </c>
      <c r="F14" s="2">
        <v>2.3999999999999998E-3</v>
      </c>
      <c r="G14" s="2">
        <v>1E-4</v>
      </c>
      <c r="H14" s="2">
        <v>9.34</v>
      </c>
      <c r="I14" s="2">
        <v>9.41</v>
      </c>
      <c r="J14" s="2">
        <v>-7.0000000000000007E-2</v>
      </c>
      <c r="K14" s="2">
        <v>0</v>
      </c>
      <c r="L14" s="2">
        <v>0</v>
      </c>
      <c r="M14" s="2">
        <v>0</v>
      </c>
      <c r="N14" s="2">
        <v>9.34</v>
      </c>
      <c r="O14" s="2">
        <v>9.41</v>
      </c>
      <c r="P14" s="2">
        <v>-7.0000000000000007E-2</v>
      </c>
      <c r="Q14" s="2">
        <v>0</v>
      </c>
      <c r="R14" s="2">
        <v>0</v>
      </c>
      <c r="S14" s="2">
        <v>1</v>
      </c>
      <c r="T14" s="2">
        <v>0</v>
      </c>
      <c r="U14" s="2">
        <f>Table_0__11[[#This Row],[Call Settle]]*10000*Table_0__11[[#This Row],[Open Interest Call]]</f>
        <v>0</v>
      </c>
      <c r="V14" s="2">
        <f>Table_0__11[[#This Row],[Put Settle]]*10000*Table_0__11[[#This Row],[Open Interest Put]]</f>
        <v>25</v>
      </c>
    </row>
    <row r="15" spans="1:22" x14ac:dyDescent="0.25">
      <c r="A15" s="2">
        <v>-2.7000000000000001E-3</v>
      </c>
      <c r="B15" s="2">
        <v>9.7500000000000003E-2</v>
      </c>
      <c r="C15" s="2">
        <v>9.4799999999999995E-2</v>
      </c>
      <c r="D15" s="2">
        <v>1.18</v>
      </c>
      <c r="E15" s="2">
        <v>3.0999999999999999E-3</v>
      </c>
      <c r="F15" s="2">
        <v>2.8999999999999998E-3</v>
      </c>
      <c r="G15" s="2">
        <v>2.0000000000000001E-4</v>
      </c>
      <c r="H15" s="2">
        <v>9.09</v>
      </c>
      <c r="I15" s="2">
        <v>9.11</v>
      </c>
      <c r="J15" s="2">
        <v>-0.02</v>
      </c>
      <c r="K15" s="2">
        <v>0</v>
      </c>
      <c r="L15" s="2">
        <v>0</v>
      </c>
      <c r="M15" s="2">
        <v>0</v>
      </c>
      <c r="N15" s="2">
        <v>9.09</v>
      </c>
      <c r="O15" s="2">
        <v>9.11</v>
      </c>
      <c r="P15" s="2">
        <v>-0.02</v>
      </c>
      <c r="Q15" s="2">
        <v>0</v>
      </c>
      <c r="R15" s="2">
        <v>0</v>
      </c>
      <c r="S15" s="2">
        <v>0</v>
      </c>
      <c r="T15" s="2">
        <v>0</v>
      </c>
      <c r="U15" s="2">
        <f>Table_0__11[[#This Row],[Call Settle]]*10000*Table_0__11[[#This Row],[Open Interest Call]]</f>
        <v>0</v>
      </c>
      <c r="V15" s="2">
        <f>Table_0__11[[#This Row],[Put Settle]]*10000*Table_0__11[[#This Row],[Open Interest Put]]</f>
        <v>0</v>
      </c>
    </row>
    <row r="16" spans="1:22" x14ac:dyDescent="0.25">
      <c r="A16" s="2">
        <v>-2.7000000000000001E-3</v>
      </c>
      <c r="B16" s="2">
        <v>8.8400000000000006E-2</v>
      </c>
      <c r="C16" s="2">
        <v>8.5699999999999998E-2</v>
      </c>
      <c r="D16" s="2">
        <v>1.19</v>
      </c>
      <c r="E16" s="2">
        <v>3.8999999999999998E-3</v>
      </c>
      <c r="F16" s="2">
        <v>3.5999999999999999E-3</v>
      </c>
      <c r="G16" s="2">
        <v>2.9999999999999997E-4</v>
      </c>
      <c r="H16" s="2">
        <v>8.89</v>
      </c>
      <c r="I16" s="2">
        <v>8.8699999999999992</v>
      </c>
      <c r="J16" s="2">
        <v>0.02</v>
      </c>
      <c r="K16" s="2">
        <v>0</v>
      </c>
      <c r="L16" s="2">
        <v>0</v>
      </c>
      <c r="M16" s="2">
        <v>0</v>
      </c>
      <c r="N16" s="2">
        <v>8.89</v>
      </c>
      <c r="O16" s="2">
        <v>8.8699999999999992</v>
      </c>
      <c r="P16" s="2">
        <v>0.02</v>
      </c>
      <c r="Q16" s="2">
        <v>0</v>
      </c>
      <c r="R16" s="2">
        <v>0</v>
      </c>
      <c r="S16" s="2">
        <v>0</v>
      </c>
      <c r="T16" s="2">
        <v>0</v>
      </c>
      <c r="U16" s="2">
        <f>Table_0__11[[#This Row],[Call Settle]]*10000*Table_0__11[[#This Row],[Open Interest Call]]</f>
        <v>0</v>
      </c>
      <c r="V16" s="2">
        <f>Table_0__11[[#This Row],[Put Settle]]*10000*Table_0__11[[#This Row],[Open Interest Put]]</f>
        <v>0</v>
      </c>
    </row>
    <row r="17" spans="1:22" x14ac:dyDescent="0.25">
      <c r="A17" s="2">
        <v>-2.7000000000000001E-3</v>
      </c>
      <c r="B17" s="2">
        <v>7.9500000000000001E-2</v>
      </c>
      <c r="C17" s="2">
        <v>7.6799999999999993E-2</v>
      </c>
      <c r="D17" s="2">
        <v>1.2</v>
      </c>
      <c r="E17" s="2">
        <v>4.7999999999999996E-3</v>
      </c>
      <c r="F17" s="2">
        <v>4.5999999999999999E-3</v>
      </c>
      <c r="G17" s="2">
        <v>2.0000000000000001E-4</v>
      </c>
      <c r="H17" s="2">
        <v>8.6300000000000008</v>
      </c>
      <c r="I17" s="2">
        <v>8.7100000000000009</v>
      </c>
      <c r="J17" s="2">
        <v>-0.08</v>
      </c>
      <c r="K17" s="2">
        <v>0</v>
      </c>
      <c r="L17" s="2">
        <v>0</v>
      </c>
      <c r="M17" s="2">
        <v>0</v>
      </c>
      <c r="N17" s="2">
        <v>8.6300000000000008</v>
      </c>
      <c r="O17" s="2">
        <v>8.7100000000000009</v>
      </c>
      <c r="P17" s="2">
        <v>-0.08</v>
      </c>
      <c r="Q17" s="2">
        <v>0</v>
      </c>
      <c r="R17" s="2">
        <v>0</v>
      </c>
      <c r="S17" s="2">
        <v>1</v>
      </c>
      <c r="T17" s="2">
        <v>0</v>
      </c>
      <c r="U17" s="2">
        <f>Table_0__11[[#This Row],[Call Settle]]*10000*Table_0__11[[#This Row],[Open Interest Call]]</f>
        <v>0</v>
      </c>
      <c r="V17" s="2">
        <f>Table_0__11[[#This Row],[Put Settle]]*10000*Table_0__11[[#This Row],[Open Interest Put]]</f>
        <v>47.999999999999993</v>
      </c>
    </row>
    <row r="18" spans="1:22" x14ac:dyDescent="0.25">
      <c r="A18" s="2">
        <v>-2.7000000000000001E-3</v>
      </c>
      <c r="B18" s="2">
        <v>7.5200000000000003E-2</v>
      </c>
      <c r="C18" s="2">
        <v>7.2499999999999995E-2</v>
      </c>
      <c r="D18" s="2">
        <v>1.2050000000000001</v>
      </c>
      <c r="E18" s="2">
        <v>5.4000000000000003E-3</v>
      </c>
      <c r="F18" s="2">
        <v>5.1000000000000004E-3</v>
      </c>
      <c r="G18" s="2">
        <v>2.9999999999999997E-4</v>
      </c>
      <c r="H18" s="2">
        <v>8.5399999999999991</v>
      </c>
      <c r="I18" s="2">
        <v>8.58</v>
      </c>
      <c r="J18" s="2">
        <v>-0.04</v>
      </c>
      <c r="K18" s="2">
        <v>0</v>
      </c>
      <c r="L18" s="2">
        <v>0</v>
      </c>
      <c r="M18" s="2">
        <v>0</v>
      </c>
      <c r="N18" s="2">
        <v>8.5399999999999991</v>
      </c>
      <c r="O18" s="2">
        <v>8.58</v>
      </c>
      <c r="P18" s="2">
        <v>-0.04</v>
      </c>
      <c r="Q18" s="2">
        <v>0</v>
      </c>
      <c r="R18" s="2">
        <v>0</v>
      </c>
      <c r="S18" s="2">
        <v>0</v>
      </c>
      <c r="T18" s="2">
        <v>0</v>
      </c>
      <c r="U18" s="2">
        <f>Table_0__11[[#This Row],[Call Settle]]*10000*Table_0__11[[#This Row],[Open Interest Call]]</f>
        <v>0</v>
      </c>
      <c r="V18" s="2">
        <f>Table_0__11[[#This Row],[Put Settle]]*10000*Table_0__11[[#This Row],[Open Interest Put]]</f>
        <v>0</v>
      </c>
    </row>
    <row r="19" spans="1:22" x14ac:dyDescent="0.25">
      <c r="A19" s="2">
        <v>-2.7000000000000001E-3</v>
      </c>
      <c r="B19" s="2">
        <v>7.0900000000000005E-2</v>
      </c>
      <c r="C19" s="2">
        <v>6.8199999999999997E-2</v>
      </c>
      <c r="D19" s="2">
        <v>1.21</v>
      </c>
      <c r="E19" s="2">
        <v>6.0000000000000001E-3</v>
      </c>
      <c r="F19" s="2">
        <v>5.7000000000000002E-3</v>
      </c>
      <c r="G19" s="2">
        <v>2.9999999999999997E-4</v>
      </c>
      <c r="H19" s="2">
        <v>8.42</v>
      </c>
      <c r="I19" s="2">
        <v>8.48</v>
      </c>
      <c r="J19" s="2">
        <v>-0.06</v>
      </c>
      <c r="K19" s="2">
        <v>0</v>
      </c>
      <c r="L19" s="2">
        <v>0</v>
      </c>
      <c r="M19" s="2">
        <v>0</v>
      </c>
      <c r="N19" s="2">
        <v>8.42</v>
      </c>
      <c r="O19" s="2">
        <v>8.48</v>
      </c>
      <c r="P19" s="2">
        <v>-0.06</v>
      </c>
      <c r="Q19" s="2">
        <v>2</v>
      </c>
      <c r="R19" s="2">
        <v>0</v>
      </c>
      <c r="S19" s="2">
        <v>2</v>
      </c>
      <c r="T19" s="2">
        <v>0</v>
      </c>
      <c r="U19" s="2">
        <f>Table_0__11[[#This Row],[Call Settle]]*10000*Table_0__11[[#This Row],[Open Interest Call]]</f>
        <v>1364</v>
      </c>
      <c r="V19" s="2">
        <f>Table_0__11[[#This Row],[Put Settle]]*10000*Table_0__11[[#This Row],[Open Interest Put]]</f>
        <v>120</v>
      </c>
    </row>
    <row r="20" spans="1:22" x14ac:dyDescent="0.25">
      <c r="A20" s="2">
        <v>-2.7000000000000001E-3</v>
      </c>
      <c r="B20" s="2">
        <v>6.6699999999999995E-2</v>
      </c>
      <c r="C20" s="2">
        <v>6.4000000000000001E-2</v>
      </c>
      <c r="D20" s="2">
        <v>1.2150000000000001</v>
      </c>
      <c r="E20" s="2">
        <v>6.7999999999999996E-3</v>
      </c>
      <c r="F20" s="2">
        <v>6.4000000000000003E-3</v>
      </c>
      <c r="G20" s="2">
        <v>4.0000000000000002E-4</v>
      </c>
      <c r="H20" s="2">
        <v>8.36</v>
      </c>
      <c r="I20" s="2">
        <v>8.39</v>
      </c>
      <c r="J20" s="2">
        <v>-0.03</v>
      </c>
      <c r="K20" s="2">
        <v>0</v>
      </c>
      <c r="L20" s="2">
        <v>0</v>
      </c>
      <c r="M20" s="2">
        <v>0</v>
      </c>
      <c r="N20" s="2">
        <v>8.36</v>
      </c>
      <c r="O20" s="2">
        <v>8.39</v>
      </c>
      <c r="P20" s="2">
        <v>-0.03</v>
      </c>
      <c r="Q20" s="2">
        <v>0</v>
      </c>
      <c r="R20" s="2">
        <v>0</v>
      </c>
      <c r="S20" s="2">
        <v>21</v>
      </c>
      <c r="T20" s="2">
        <v>0</v>
      </c>
      <c r="U20" s="2">
        <f>Table_0__11[[#This Row],[Call Settle]]*10000*Table_0__11[[#This Row],[Open Interest Call]]</f>
        <v>0</v>
      </c>
      <c r="V20" s="2">
        <f>Table_0__11[[#This Row],[Put Settle]]*10000*Table_0__11[[#This Row],[Open Interest Put]]</f>
        <v>1428</v>
      </c>
    </row>
    <row r="21" spans="1:22" x14ac:dyDescent="0.25">
      <c r="A21" s="2">
        <v>-2.5999999999999999E-3</v>
      </c>
      <c r="B21" s="2">
        <v>6.25E-2</v>
      </c>
      <c r="C21" s="2">
        <v>5.9900000000000002E-2</v>
      </c>
      <c r="D21" s="2">
        <v>1.22</v>
      </c>
      <c r="E21" s="2">
        <v>7.6E-3</v>
      </c>
      <c r="F21" s="2">
        <v>7.1999999999999998E-3</v>
      </c>
      <c r="G21" s="2">
        <v>4.0000000000000002E-4</v>
      </c>
      <c r="H21" s="2">
        <v>8.26</v>
      </c>
      <c r="I21" s="2">
        <v>8.31</v>
      </c>
      <c r="J21" s="2">
        <v>-0.05</v>
      </c>
      <c r="K21" s="2">
        <v>0</v>
      </c>
      <c r="L21" s="2">
        <v>0</v>
      </c>
      <c r="M21" s="2">
        <v>0</v>
      </c>
      <c r="N21" s="2">
        <v>8.26</v>
      </c>
      <c r="O21" s="2">
        <v>8.31</v>
      </c>
      <c r="P21" s="2">
        <v>-0.05</v>
      </c>
      <c r="Q21" s="2">
        <v>0</v>
      </c>
      <c r="R21" s="2">
        <v>0</v>
      </c>
      <c r="S21" s="2">
        <v>73</v>
      </c>
      <c r="T21" s="2">
        <v>0</v>
      </c>
      <c r="U21" s="2">
        <f>Table_0__11[[#This Row],[Call Settle]]*10000*Table_0__11[[#This Row],[Open Interest Call]]</f>
        <v>0</v>
      </c>
      <c r="V21" s="2">
        <f>Table_0__11[[#This Row],[Put Settle]]*10000*Table_0__11[[#This Row],[Open Interest Put]]</f>
        <v>5548</v>
      </c>
    </row>
    <row r="22" spans="1:22" x14ac:dyDescent="0.25">
      <c r="A22" s="2">
        <v>-2.5000000000000001E-3</v>
      </c>
      <c r="B22" s="2">
        <v>5.8400000000000001E-2</v>
      </c>
      <c r="C22" s="2">
        <v>5.5899999999999998E-2</v>
      </c>
      <c r="D22" s="2">
        <v>1.2250000000000001</v>
      </c>
      <c r="E22" s="2">
        <v>8.5000000000000006E-3</v>
      </c>
      <c r="F22" s="2">
        <v>8.0000000000000002E-3</v>
      </c>
      <c r="G22" s="2">
        <v>5.0000000000000001E-4</v>
      </c>
      <c r="H22" s="2">
        <v>8.17</v>
      </c>
      <c r="I22" s="2">
        <v>8.1999999999999993</v>
      </c>
      <c r="J22" s="2">
        <v>-0.03</v>
      </c>
      <c r="K22" s="2">
        <v>0</v>
      </c>
      <c r="L22" s="2">
        <v>0</v>
      </c>
      <c r="M22" s="2">
        <v>0</v>
      </c>
      <c r="N22" s="2">
        <v>8.17</v>
      </c>
      <c r="O22" s="2">
        <v>8.1999999999999993</v>
      </c>
      <c r="P22" s="2">
        <v>-0.03</v>
      </c>
      <c r="Q22" s="2">
        <v>0</v>
      </c>
      <c r="R22" s="2">
        <v>0</v>
      </c>
      <c r="S22" s="2">
        <v>0</v>
      </c>
      <c r="T22" s="2">
        <v>0</v>
      </c>
      <c r="U22" s="2">
        <f>Table_0__11[[#This Row],[Call Settle]]*10000*Table_0__11[[#This Row],[Open Interest Call]]</f>
        <v>0</v>
      </c>
      <c r="V22" s="2">
        <f>Table_0__11[[#This Row],[Put Settle]]*10000*Table_0__11[[#This Row],[Open Interest Put]]</f>
        <v>0</v>
      </c>
    </row>
    <row r="23" spans="1:22" x14ac:dyDescent="0.25">
      <c r="A23" s="2">
        <v>-2.3999999999999998E-3</v>
      </c>
      <c r="B23" s="2">
        <v>5.4399999999999997E-2</v>
      </c>
      <c r="C23" s="2">
        <v>5.1999999999999998E-2</v>
      </c>
      <c r="D23" s="2">
        <v>1.23</v>
      </c>
      <c r="E23" s="2">
        <v>9.4999999999999998E-3</v>
      </c>
      <c r="F23" s="2">
        <v>8.9999999999999993E-3</v>
      </c>
      <c r="G23" s="2">
        <v>5.0000000000000001E-4</v>
      </c>
      <c r="H23" s="2">
        <v>8.08</v>
      </c>
      <c r="I23" s="2">
        <v>8.1300000000000008</v>
      </c>
      <c r="J23" s="2">
        <v>-0.05</v>
      </c>
      <c r="K23" s="2">
        <v>0</v>
      </c>
      <c r="L23" s="2">
        <v>0</v>
      </c>
      <c r="M23" s="2">
        <v>0</v>
      </c>
      <c r="N23" s="2">
        <v>8.08</v>
      </c>
      <c r="O23" s="2">
        <v>8.1300000000000008</v>
      </c>
      <c r="P23" s="2">
        <v>-0.05</v>
      </c>
      <c r="Q23" s="2">
        <v>0</v>
      </c>
      <c r="R23" s="2">
        <v>0</v>
      </c>
      <c r="S23" s="2">
        <v>6</v>
      </c>
      <c r="T23" s="2">
        <v>0</v>
      </c>
      <c r="U23" s="2">
        <f>Table_0__11[[#This Row],[Call Settle]]*10000*Table_0__11[[#This Row],[Open Interest Call]]</f>
        <v>0</v>
      </c>
      <c r="V23" s="2">
        <f>Table_0__11[[#This Row],[Put Settle]]*10000*Table_0__11[[#This Row],[Open Interest Put]]</f>
        <v>570</v>
      </c>
    </row>
    <row r="24" spans="1:22" x14ac:dyDescent="0.25">
      <c r="A24" s="2">
        <v>-2.3999999999999998E-3</v>
      </c>
      <c r="B24" s="2">
        <v>5.0599999999999999E-2</v>
      </c>
      <c r="C24" s="2">
        <v>4.82E-2</v>
      </c>
      <c r="D24" s="2">
        <v>1.2350000000000001</v>
      </c>
      <c r="E24" s="2">
        <v>1.0500000000000001E-2</v>
      </c>
      <c r="F24" s="2">
        <v>0.01</v>
      </c>
      <c r="G24" s="2">
        <v>5.0000000000000001E-4</v>
      </c>
      <c r="H24" s="2">
        <v>7.95</v>
      </c>
      <c r="I24" s="2">
        <v>8.0299999999999994</v>
      </c>
      <c r="J24" s="2">
        <v>-0.08</v>
      </c>
      <c r="K24" s="2">
        <v>0</v>
      </c>
      <c r="L24" s="2">
        <v>0</v>
      </c>
      <c r="M24" s="2">
        <v>0</v>
      </c>
      <c r="N24" s="2">
        <v>7.95</v>
      </c>
      <c r="O24" s="2">
        <v>8.0299999999999994</v>
      </c>
      <c r="P24" s="2">
        <v>-0.08</v>
      </c>
      <c r="Q24" s="2">
        <v>0</v>
      </c>
      <c r="R24" s="2">
        <v>0</v>
      </c>
      <c r="S24" s="2">
        <v>0</v>
      </c>
      <c r="T24" s="2">
        <v>0</v>
      </c>
      <c r="U24" s="2">
        <f>Table_0__11[[#This Row],[Call Settle]]*10000*Table_0__11[[#This Row],[Open Interest Call]]</f>
        <v>0</v>
      </c>
      <c r="V24" s="2">
        <f>Table_0__11[[#This Row],[Put Settle]]*10000*Table_0__11[[#This Row],[Open Interest Put]]</f>
        <v>0</v>
      </c>
    </row>
    <row r="25" spans="1:22" x14ac:dyDescent="0.25">
      <c r="A25" s="2">
        <v>-2.2000000000000001E-3</v>
      </c>
      <c r="B25" s="2">
        <v>4.6699999999999998E-2</v>
      </c>
      <c r="C25" s="2">
        <v>4.4499999999999998E-2</v>
      </c>
      <c r="D25" s="2">
        <v>1.24</v>
      </c>
      <c r="E25" s="2">
        <v>1.18E-2</v>
      </c>
      <c r="F25" s="2">
        <v>1.11E-2</v>
      </c>
      <c r="G25" s="2">
        <v>6.9999999999999999E-4</v>
      </c>
      <c r="H25" s="2">
        <v>7.9</v>
      </c>
      <c r="I25" s="2">
        <v>7.92</v>
      </c>
      <c r="J25" s="2">
        <v>-0.02</v>
      </c>
      <c r="K25" s="2">
        <v>0</v>
      </c>
      <c r="L25" s="2">
        <v>0</v>
      </c>
      <c r="M25" s="2">
        <v>0</v>
      </c>
      <c r="N25" s="2">
        <v>7.9</v>
      </c>
      <c r="O25" s="2">
        <v>7.92</v>
      </c>
      <c r="P25" s="2">
        <v>-0.02</v>
      </c>
      <c r="Q25" s="2">
        <v>0</v>
      </c>
      <c r="R25" s="2">
        <v>0</v>
      </c>
      <c r="S25" s="2">
        <v>6</v>
      </c>
      <c r="T25" s="2">
        <v>0</v>
      </c>
      <c r="U25" s="2">
        <f>Table_0__11[[#This Row],[Call Settle]]*10000*Table_0__11[[#This Row],[Open Interest Call]]</f>
        <v>0</v>
      </c>
      <c r="V25" s="2">
        <f>Table_0__11[[#This Row],[Put Settle]]*10000*Table_0__11[[#This Row],[Open Interest Put]]</f>
        <v>708</v>
      </c>
    </row>
    <row r="26" spans="1:22" x14ac:dyDescent="0.25">
      <c r="A26" s="2">
        <v>-2.2000000000000001E-3</v>
      </c>
      <c r="B26" s="2">
        <v>4.3099999999999999E-2</v>
      </c>
      <c r="C26" s="2">
        <v>4.0899999999999999E-2</v>
      </c>
      <c r="D26" s="2">
        <v>1.2450000000000001</v>
      </c>
      <c r="E26" s="2">
        <v>1.3100000000000001E-2</v>
      </c>
      <c r="F26" s="2">
        <v>1.23E-2</v>
      </c>
      <c r="G26" s="2">
        <v>8.0000000000000004E-4</v>
      </c>
      <c r="H26" s="2">
        <v>7.8</v>
      </c>
      <c r="I26" s="2">
        <v>7.81</v>
      </c>
      <c r="J26" s="2">
        <v>-0.01</v>
      </c>
      <c r="K26" s="2">
        <v>0</v>
      </c>
      <c r="L26" s="2">
        <v>0</v>
      </c>
      <c r="M26" s="2">
        <v>0</v>
      </c>
      <c r="N26" s="2">
        <v>7.8</v>
      </c>
      <c r="O26" s="2">
        <v>7.81</v>
      </c>
      <c r="P26" s="2">
        <v>-0.01</v>
      </c>
      <c r="Q26" s="2">
        <v>0</v>
      </c>
      <c r="R26" s="2">
        <v>0</v>
      </c>
      <c r="S26" s="2">
        <v>0</v>
      </c>
      <c r="T26" s="2">
        <v>0</v>
      </c>
      <c r="U26" s="2">
        <f>Table_0__11[[#This Row],[Call Settle]]*10000*Table_0__11[[#This Row],[Open Interest Call]]</f>
        <v>0</v>
      </c>
      <c r="V26" s="2">
        <f>Table_0__11[[#This Row],[Put Settle]]*10000*Table_0__11[[#This Row],[Open Interest Put]]</f>
        <v>0</v>
      </c>
    </row>
    <row r="27" spans="1:22" x14ac:dyDescent="0.25">
      <c r="A27" s="2">
        <v>-2.0999999999999999E-3</v>
      </c>
      <c r="B27" s="2">
        <v>3.95E-2</v>
      </c>
      <c r="C27" s="2">
        <v>3.7400000000000003E-2</v>
      </c>
      <c r="D27" s="2">
        <v>1.25</v>
      </c>
      <c r="E27" s="2">
        <v>1.4500000000000001E-2</v>
      </c>
      <c r="F27" s="2">
        <v>1.3599999999999999E-2</v>
      </c>
      <c r="G27" s="2">
        <v>8.9999999999999998E-4</v>
      </c>
      <c r="H27" s="2">
        <v>7.69</v>
      </c>
      <c r="I27" s="2">
        <v>7.69</v>
      </c>
      <c r="J27" s="2">
        <v>-0.01</v>
      </c>
      <c r="K27" s="2">
        <v>0</v>
      </c>
      <c r="L27" s="2">
        <v>0</v>
      </c>
      <c r="M27" s="2">
        <v>0</v>
      </c>
      <c r="N27" s="2">
        <v>7.69</v>
      </c>
      <c r="O27" s="2">
        <v>7.69</v>
      </c>
      <c r="P27" s="2">
        <v>-0.01</v>
      </c>
      <c r="Q27" s="2">
        <v>0</v>
      </c>
      <c r="R27" s="2">
        <v>0</v>
      </c>
      <c r="S27" s="2">
        <v>0</v>
      </c>
      <c r="T27" s="2">
        <v>0</v>
      </c>
      <c r="U27" s="2">
        <f>Table_0__11[[#This Row],[Call Settle]]*10000*Table_0__11[[#This Row],[Open Interest Call]]</f>
        <v>0</v>
      </c>
      <c r="V27" s="2">
        <f>Table_0__11[[#This Row],[Put Settle]]*10000*Table_0__11[[#This Row],[Open Interest Put]]</f>
        <v>0</v>
      </c>
    </row>
    <row r="28" spans="1:22" x14ac:dyDescent="0.25">
      <c r="A28" s="2">
        <v>-1.9E-3</v>
      </c>
      <c r="B28" s="2">
        <v>3.5999999999999997E-2</v>
      </c>
      <c r="C28" s="2">
        <v>3.4099999999999998E-2</v>
      </c>
      <c r="D28" s="2">
        <v>1.2549999999999999</v>
      </c>
      <c r="E28" s="2">
        <v>1.61E-2</v>
      </c>
      <c r="F28" s="2">
        <v>1.5100000000000001E-2</v>
      </c>
      <c r="G28" s="2">
        <v>1E-3</v>
      </c>
      <c r="H28" s="2">
        <v>7.61</v>
      </c>
      <c r="I28" s="2">
        <v>7.6</v>
      </c>
      <c r="J28" s="2">
        <v>0</v>
      </c>
      <c r="K28" s="2">
        <v>0</v>
      </c>
      <c r="L28" s="2">
        <v>0</v>
      </c>
      <c r="M28" s="2">
        <v>0</v>
      </c>
      <c r="N28" s="2">
        <v>7.61</v>
      </c>
      <c r="O28" s="2">
        <v>7.6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Table_0__11[[#This Row],[Call Settle]]*10000*Table_0__11[[#This Row],[Open Interest Call]]</f>
        <v>0</v>
      </c>
      <c r="V28" s="2">
        <f>Table_0__11[[#This Row],[Put Settle]]*10000*Table_0__11[[#This Row],[Open Interest Put]]</f>
        <v>0</v>
      </c>
    </row>
    <row r="29" spans="1:22" x14ac:dyDescent="0.25">
      <c r="A29" s="2">
        <v>-1.9E-3</v>
      </c>
      <c r="B29" s="2">
        <v>3.2800000000000003E-2</v>
      </c>
      <c r="C29" s="2">
        <v>3.09E-2</v>
      </c>
      <c r="D29" s="2">
        <v>1.26</v>
      </c>
      <c r="E29" s="2">
        <v>1.7899999999999999E-2</v>
      </c>
      <c r="F29" s="2">
        <v>1.6799999999999999E-2</v>
      </c>
      <c r="G29" s="2">
        <v>1.1000000000000001E-3</v>
      </c>
      <c r="H29" s="2">
        <v>7.54</v>
      </c>
      <c r="I29" s="2">
        <v>7.54</v>
      </c>
      <c r="J29" s="2">
        <v>0</v>
      </c>
      <c r="K29" s="2">
        <v>0</v>
      </c>
      <c r="L29" s="2">
        <v>0</v>
      </c>
      <c r="M29" s="2">
        <v>0</v>
      </c>
      <c r="N29" s="2">
        <v>7.54</v>
      </c>
      <c r="O29" s="2">
        <v>7.54</v>
      </c>
      <c r="P29" s="2">
        <v>0</v>
      </c>
      <c r="Q29" s="2">
        <v>0</v>
      </c>
      <c r="R29" s="2">
        <v>0</v>
      </c>
      <c r="S29" s="2">
        <v>10</v>
      </c>
      <c r="T29" s="2">
        <v>0</v>
      </c>
      <c r="U29" s="2">
        <f>Table_0__11[[#This Row],[Call Settle]]*10000*Table_0__11[[#This Row],[Open Interest Call]]</f>
        <v>0</v>
      </c>
      <c r="V29" s="2">
        <f>Table_0__11[[#This Row],[Put Settle]]*10000*Table_0__11[[#This Row],[Open Interest Put]]</f>
        <v>1790</v>
      </c>
    </row>
    <row r="30" spans="1:22" x14ac:dyDescent="0.25">
      <c r="A30" s="2">
        <v>-1.8E-3</v>
      </c>
      <c r="B30" s="2">
        <v>2.9700000000000001E-2</v>
      </c>
      <c r="C30" s="2">
        <v>2.7900000000000001E-2</v>
      </c>
      <c r="D30" s="2">
        <v>1.2649999999999999</v>
      </c>
      <c r="E30" s="2">
        <v>1.9800000000000002E-2</v>
      </c>
      <c r="F30" s="2">
        <v>1.8599999999999998E-2</v>
      </c>
      <c r="G30" s="2">
        <v>1.1999999999999999E-3</v>
      </c>
      <c r="H30" s="2">
        <v>7.46</v>
      </c>
      <c r="I30" s="2">
        <v>7.45</v>
      </c>
      <c r="J30" s="2">
        <v>0.01</v>
      </c>
      <c r="K30" s="2">
        <v>0</v>
      </c>
      <c r="L30" s="2">
        <v>0</v>
      </c>
      <c r="M30" s="2">
        <v>0</v>
      </c>
      <c r="N30" s="2">
        <v>7.46</v>
      </c>
      <c r="O30" s="2">
        <v>7.45</v>
      </c>
      <c r="P30" s="2">
        <v>0.01</v>
      </c>
      <c r="Q30" s="2">
        <v>0</v>
      </c>
      <c r="R30" s="2">
        <v>0</v>
      </c>
      <c r="S30" s="2">
        <v>0</v>
      </c>
      <c r="T30" s="2">
        <v>0</v>
      </c>
      <c r="U30" s="2">
        <f>Table_0__11[[#This Row],[Call Settle]]*10000*Table_0__11[[#This Row],[Open Interest Call]]</f>
        <v>0</v>
      </c>
      <c r="V30" s="2">
        <f>Table_0__11[[#This Row],[Put Settle]]*10000*Table_0__11[[#This Row],[Open Interest Put]]</f>
        <v>0</v>
      </c>
    </row>
    <row r="31" spans="1:22" x14ac:dyDescent="0.25">
      <c r="A31" s="2">
        <v>-1.6999999999999999E-3</v>
      </c>
      <c r="B31" s="2">
        <v>2.6800000000000001E-2</v>
      </c>
      <c r="C31" s="2">
        <v>2.5100000000000001E-2</v>
      </c>
      <c r="D31" s="2">
        <v>1.27</v>
      </c>
      <c r="E31" s="2">
        <v>2.1899999999999999E-2</v>
      </c>
      <c r="F31" s="2">
        <v>2.06E-2</v>
      </c>
      <c r="G31" s="2">
        <v>1.2999999999999999E-3</v>
      </c>
      <c r="H31" s="2">
        <v>7.39</v>
      </c>
      <c r="I31" s="2">
        <v>7.38</v>
      </c>
      <c r="J31" s="2">
        <v>0.01</v>
      </c>
      <c r="K31" s="2">
        <v>0</v>
      </c>
      <c r="L31" s="2">
        <v>0</v>
      </c>
      <c r="M31" s="2">
        <v>0</v>
      </c>
      <c r="N31" s="2">
        <v>7.39</v>
      </c>
      <c r="O31" s="2">
        <v>7.38</v>
      </c>
      <c r="P31" s="2">
        <v>0.01</v>
      </c>
      <c r="Q31" s="2">
        <v>8</v>
      </c>
      <c r="R31" s="2">
        <v>0</v>
      </c>
      <c r="S31" s="2">
        <v>106</v>
      </c>
      <c r="T31" s="2">
        <v>0</v>
      </c>
      <c r="U31" s="2">
        <f>Table_0__11[[#This Row],[Call Settle]]*10000*Table_0__11[[#This Row],[Open Interest Call]]</f>
        <v>2008</v>
      </c>
      <c r="V31" s="2">
        <f>Table_0__11[[#This Row],[Put Settle]]*10000*Table_0__11[[#This Row],[Open Interest Put]]</f>
        <v>23214</v>
      </c>
    </row>
    <row r="32" spans="1:22" x14ac:dyDescent="0.25">
      <c r="A32" s="2">
        <v>-1.5E-3</v>
      </c>
      <c r="B32" s="2">
        <v>2.4E-2</v>
      </c>
      <c r="C32" s="2">
        <v>2.2499999999999999E-2</v>
      </c>
      <c r="D32" s="2">
        <v>1.2749999999999999</v>
      </c>
      <c r="E32" s="2">
        <v>2.41E-2</v>
      </c>
      <c r="F32" s="2">
        <v>2.2800000000000001E-2</v>
      </c>
      <c r="G32" s="2">
        <v>1.2999999999999999E-3</v>
      </c>
      <c r="H32" s="2">
        <v>7.31</v>
      </c>
      <c r="I32" s="2">
        <v>7.31</v>
      </c>
      <c r="J32" s="2">
        <v>0</v>
      </c>
      <c r="K32" s="2">
        <v>0</v>
      </c>
      <c r="L32" s="2">
        <v>0</v>
      </c>
      <c r="M32" s="2">
        <v>0</v>
      </c>
      <c r="N32" s="2">
        <v>7.32</v>
      </c>
      <c r="O32" s="2">
        <v>7.32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Table_0__11[[#This Row],[Call Settle]]*10000*Table_0__11[[#This Row],[Open Interest Call]]</f>
        <v>0</v>
      </c>
      <c r="V32" s="2">
        <f>Table_0__11[[#This Row],[Put Settle]]*10000*Table_0__11[[#This Row],[Open Interest Put]]</f>
        <v>0</v>
      </c>
    </row>
    <row r="33" spans="1:22" x14ac:dyDescent="0.25">
      <c r="A33" s="2">
        <v>-1.5E-3</v>
      </c>
      <c r="B33" s="2">
        <v>2.1499999999999998E-2</v>
      </c>
      <c r="C33" s="2">
        <v>0.02</v>
      </c>
      <c r="D33" s="2">
        <v>1.28</v>
      </c>
      <c r="E33" s="2">
        <v>2.6599999999999999E-2</v>
      </c>
      <c r="F33" s="2">
        <v>2.5100000000000001E-2</v>
      </c>
      <c r="G33" s="2">
        <v>1.5E-3</v>
      </c>
      <c r="H33" s="2">
        <v>7.25</v>
      </c>
      <c r="I33" s="2">
        <v>7.26</v>
      </c>
      <c r="J33" s="2">
        <v>-0.01</v>
      </c>
      <c r="K33" s="2">
        <v>0</v>
      </c>
      <c r="L33" s="2">
        <v>0</v>
      </c>
      <c r="M33" s="2">
        <v>0</v>
      </c>
      <c r="N33" s="2">
        <v>7.25</v>
      </c>
      <c r="O33" s="2">
        <v>7.26</v>
      </c>
      <c r="P33" s="2">
        <v>-0.01</v>
      </c>
      <c r="Q33" s="2">
        <v>0</v>
      </c>
      <c r="R33" s="2">
        <v>0</v>
      </c>
      <c r="S33" s="2">
        <v>0</v>
      </c>
      <c r="T33" s="2">
        <v>0</v>
      </c>
      <c r="U33" s="2">
        <f>Table_0__11[[#This Row],[Call Settle]]*10000*Table_0__11[[#This Row],[Open Interest Call]]</f>
        <v>0</v>
      </c>
      <c r="V33" s="2">
        <f>Table_0__11[[#This Row],[Put Settle]]*10000*Table_0__11[[#This Row],[Open Interest Put]]</f>
        <v>0</v>
      </c>
    </row>
    <row r="34" spans="1:22" x14ac:dyDescent="0.25">
      <c r="A34" s="2">
        <v>-1.4E-3</v>
      </c>
      <c r="B34" s="2">
        <v>1.9099999999999999E-2</v>
      </c>
      <c r="C34" s="2">
        <v>1.77E-2</v>
      </c>
      <c r="D34" s="2">
        <v>1.2849999999999999</v>
      </c>
      <c r="E34" s="2">
        <v>2.92E-2</v>
      </c>
      <c r="F34" s="2">
        <v>2.76E-2</v>
      </c>
      <c r="G34" s="2">
        <v>1.6000000000000001E-3</v>
      </c>
      <c r="H34" s="2">
        <v>7.19</v>
      </c>
      <c r="I34" s="2">
        <v>7.2</v>
      </c>
      <c r="J34" s="2">
        <v>-0.01</v>
      </c>
      <c r="K34" s="2">
        <v>0</v>
      </c>
      <c r="L34" s="2">
        <v>0</v>
      </c>
      <c r="M34" s="2">
        <v>0</v>
      </c>
      <c r="N34" s="2">
        <v>7.19</v>
      </c>
      <c r="O34" s="2">
        <v>7.2</v>
      </c>
      <c r="P34" s="2">
        <v>-0.01</v>
      </c>
      <c r="Q34" s="2">
        <v>0</v>
      </c>
      <c r="R34" s="2">
        <v>0</v>
      </c>
      <c r="S34" s="2">
        <v>0</v>
      </c>
      <c r="T34" s="2">
        <v>0</v>
      </c>
      <c r="U34" s="2">
        <f>Table_0__11[[#This Row],[Call Settle]]*10000*Table_0__11[[#This Row],[Open Interest Call]]</f>
        <v>0</v>
      </c>
      <c r="V34" s="2">
        <f>Table_0__11[[#This Row],[Put Settle]]*10000*Table_0__11[[#This Row],[Open Interest Put]]</f>
        <v>0</v>
      </c>
    </row>
    <row r="35" spans="1:22" x14ac:dyDescent="0.25">
      <c r="A35" s="2">
        <v>-1.2999999999999999E-3</v>
      </c>
      <c r="B35" s="2">
        <v>1.6899999999999998E-2</v>
      </c>
      <c r="C35" s="2">
        <v>1.5599999999999999E-2</v>
      </c>
      <c r="D35" s="2">
        <v>1.29</v>
      </c>
      <c r="E35" s="2">
        <v>3.2000000000000001E-2</v>
      </c>
      <c r="F35" s="2">
        <v>3.04E-2</v>
      </c>
      <c r="G35" s="2">
        <v>1.6000000000000001E-3</v>
      </c>
      <c r="H35" s="2">
        <v>7.14</v>
      </c>
      <c r="I35" s="2">
        <v>7.15</v>
      </c>
      <c r="J35" s="2">
        <v>-0.01</v>
      </c>
      <c r="K35" s="2">
        <v>0</v>
      </c>
      <c r="L35" s="2">
        <v>0</v>
      </c>
      <c r="M35" s="2">
        <v>0</v>
      </c>
      <c r="N35" s="2">
        <v>7.14</v>
      </c>
      <c r="O35" s="2">
        <v>7.15</v>
      </c>
      <c r="P35" s="2">
        <v>-0.01</v>
      </c>
      <c r="Q35" s="2">
        <v>3</v>
      </c>
      <c r="R35" s="2">
        <v>0</v>
      </c>
      <c r="S35" s="2">
        <v>0</v>
      </c>
      <c r="T35" s="2">
        <v>0</v>
      </c>
      <c r="U35" s="2">
        <f>Table_0__11[[#This Row],[Call Settle]]*10000*Table_0__11[[#This Row],[Open Interest Call]]</f>
        <v>468</v>
      </c>
      <c r="V35" s="2">
        <f>Table_0__11[[#This Row],[Put Settle]]*10000*Table_0__11[[#This Row],[Open Interest Put]]</f>
        <v>0</v>
      </c>
    </row>
    <row r="36" spans="1:22" x14ac:dyDescent="0.25">
      <c r="A36" s="2">
        <v>-1.1999999999999999E-3</v>
      </c>
      <c r="B36" s="2">
        <v>1.49E-2</v>
      </c>
      <c r="C36" s="2">
        <v>1.37E-2</v>
      </c>
      <c r="D36" s="2">
        <v>1.2949999999999999</v>
      </c>
      <c r="E36" s="2">
        <v>3.5000000000000003E-2</v>
      </c>
      <c r="F36" s="2">
        <v>3.3300000000000003E-2</v>
      </c>
      <c r="G36" s="2">
        <v>1.6999999999999999E-3</v>
      </c>
      <c r="H36" s="2">
        <v>7.1</v>
      </c>
      <c r="I36" s="2">
        <v>7.11</v>
      </c>
      <c r="J36" s="2">
        <v>-0.01</v>
      </c>
      <c r="K36" s="2">
        <v>0</v>
      </c>
      <c r="L36" s="2">
        <v>0</v>
      </c>
      <c r="M36" s="2">
        <v>0</v>
      </c>
      <c r="N36" s="2">
        <v>7.1</v>
      </c>
      <c r="O36" s="2">
        <v>7.11</v>
      </c>
      <c r="P36" s="2">
        <v>-0.01</v>
      </c>
      <c r="Q36" s="2">
        <v>0</v>
      </c>
      <c r="R36" s="2">
        <v>0</v>
      </c>
      <c r="S36" s="2">
        <v>0</v>
      </c>
      <c r="T36" s="2">
        <v>0</v>
      </c>
      <c r="U36" s="2">
        <f>Table_0__11[[#This Row],[Call Settle]]*10000*Table_0__11[[#This Row],[Open Interest Call]]</f>
        <v>0</v>
      </c>
      <c r="V36" s="2">
        <f>Table_0__11[[#This Row],[Put Settle]]*10000*Table_0__11[[#This Row],[Open Interest Put]]</f>
        <v>0</v>
      </c>
    </row>
    <row r="37" spans="1:22" x14ac:dyDescent="0.25">
      <c r="A37" s="2">
        <v>-1.1000000000000001E-3</v>
      </c>
      <c r="B37" s="2">
        <v>1.3100000000000001E-2</v>
      </c>
      <c r="C37" s="2">
        <v>1.2E-2</v>
      </c>
      <c r="D37" s="2">
        <v>1.3</v>
      </c>
      <c r="E37" s="2">
        <v>3.8199999999999998E-2</v>
      </c>
      <c r="F37" s="2">
        <v>3.6299999999999999E-2</v>
      </c>
      <c r="G37" s="2">
        <v>1.9E-3</v>
      </c>
      <c r="H37" s="2">
        <v>7.07</v>
      </c>
      <c r="I37" s="2">
        <v>7.08</v>
      </c>
      <c r="J37" s="2">
        <v>-0.01</v>
      </c>
      <c r="K37" s="2">
        <v>0</v>
      </c>
      <c r="L37" s="2">
        <v>0</v>
      </c>
      <c r="M37" s="2">
        <v>0</v>
      </c>
      <c r="N37" s="2">
        <v>7.07</v>
      </c>
      <c r="O37" s="2">
        <v>7.08</v>
      </c>
      <c r="P37" s="2">
        <v>-0.01</v>
      </c>
      <c r="Q37" s="2">
        <v>0</v>
      </c>
      <c r="R37" s="2">
        <v>0</v>
      </c>
      <c r="S37" s="2">
        <v>17</v>
      </c>
      <c r="T37" s="2">
        <v>0</v>
      </c>
      <c r="U37" s="2">
        <f>Table_0__11[[#This Row],[Call Settle]]*10000*Table_0__11[[#This Row],[Open Interest Call]]</f>
        <v>0</v>
      </c>
      <c r="V37" s="2">
        <f>Table_0__11[[#This Row],[Put Settle]]*10000*Table_0__11[[#This Row],[Open Interest Put]]</f>
        <v>6494</v>
      </c>
    </row>
    <row r="38" spans="1:22" x14ac:dyDescent="0.25">
      <c r="A38" s="2">
        <v>-1E-3</v>
      </c>
      <c r="B38" s="2">
        <v>1.14E-2</v>
      </c>
      <c r="C38" s="2">
        <v>1.04E-2</v>
      </c>
      <c r="D38" s="2">
        <v>1.3049999999999999</v>
      </c>
      <c r="E38" s="2">
        <v>4.1599999999999998E-2</v>
      </c>
      <c r="F38" s="2">
        <v>3.9600000000000003E-2</v>
      </c>
      <c r="G38" s="2">
        <v>2E-3</v>
      </c>
      <c r="H38" s="2">
        <v>7.03</v>
      </c>
      <c r="I38" s="2">
        <v>7.04</v>
      </c>
      <c r="J38" s="2">
        <v>-0.01</v>
      </c>
      <c r="K38" s="2">
        <v>0</v>
      </c>
      <c r="L38" s="2">
        <v>0</v>
      </c>
      <c r="M38" s="2">
        <v>0</v>
      </c>
      <c r="N38" s="2">
        <v>7.03</v>
      </c>
      <c r="O38" s="2">
        <v>7.04</v>
      </c>
      <c r="P38" s="2">
        <v>-0.01</v>
      </c>
      <c r="Q38" s="2">
        <v>7</v>
      </c>
      <c r="R38" s="2">
        <v>0</v>
      </c>
      <c r="S38" s="2">
        <v>0</v>
      </c>
      <c r="T38" s="2">
        <v>0</v>
      </c>
      <c r="U38" s="2">
        <f>Table_0__11[[#This Row],[Call Settle]]*10000*Table_0__11[[#This Row],[Open Interest Call]]</f>
        <v>728</v>
      </c>
      <c r="V38" s="2">
        <f>Table_0__11[[#This Row],[Put Settle]]*10000*Table_0__11[[#This Row],[Open Interest Put]]</f>
        <v>0</v>
      </c>
    </row>
    <row r="39" spans="1:22" x14ac:dyDescent="0.25">
      <c r="A39" s="2">
        <v>-8.9999999999999998E-4</v>
      </c>
      <c r="B39" s="2">
        <v>9.9000000000000008E-3</v>
      </c>
      <c r="C39" s="2">
        <v>8.9999999999999993E-3</v>
      </c>
      <c r="D39" s="2">
        <v>1.31</v>
      </c>
      <c r="E39" s="2">
        <v>4.5100000000000001E-2</v>
      </c>
      <c r="F39" s="2">
        <v>4.2999999999999997E-2</v>
      </c>
      <c r="G39" s="2">
        <v>2.0999999999999999E-3</v>
      </c>
      <c r="H39" s="2">
        <v>7</v>
      </c>
      <c r="I39" s="2">
        <v>7.01</v>
      </c>
      <c r="J39" s="2">
        <v>-0.01</v>
      </c>
      <c r="K39" s="2">
        <v>0</v>
      </c>
      <c r="L39" s="2">
        <v>0</v>
      </c>
      <c r="M39" s="2">
        <v>0</v>
      </c>
      <c r="N39" s="2">
        <v>7</v>
      </c>
      <c r="O39" s="2">
        <v>7.01</v>
      </c>
      <c r="P39" s="2">
        <v>-0.01</v>
      </c>
      <c r="Q39" s="2">
        <v>1</v>
      </c>
      <c r="R39" s="2">
        <v>0</v>
      </c>
      <c r="S39" s="2">
        <v>0</v>
      </c>
      <c r="T39" s="2">
        <v>0</v>
      </c>
      <c r="U39" s="2">
        <f>Table_0__11[[#This Row],[Call Settle]]*10000*Table_0__11[[#This Row],[Open Interest Call]]</f>
        <v>90</v>
      </c>
      <c r="V39" s="2">
        <f>Table_0__11[[#This Row],[Put Settle]]*10000*Table_0__11[[#This Row],[Open Interest Put]]</f>
        <v>0</v>
      </c>
    </row>
    <row r="40" spans="1:22" x14ac:dyDescent="0.25">
      <c r="A40" s="2">
        <v>-8.0000000000000004E-4</v>
      </c>
      <c r="B40" s="2">
        <v>8.6E-3</v>
      </c>
      <c r="C40" s="2">
        <v>7.7999999999999996E-3</v>
      </c>
      <c r="D40" s="2">
        <v>1.3149999999999999</v>
      </c>
      <c r="E40" s="2">
        <v>4.8800000000000003E-2</v>
      </c>
      <c r="F40" s="2">
        <v>4.6600000000000003E-2</v>
      </c>
      <c r="G40" s="2">
        <v>2.2000000000000001E-3</v>
      </c>
      <c r="H40" s="2">
        <v>6.99</v>
      </c>
      <c r="I40" s="2">
        <v>6.99</v>
      </c>
      <c r="J40" s="2">
        <v>0</v>
      </c>
      <c r="K40" s="2">
        <v>0</v>
      </c>
      <c r="L40" s="2">
        <v>0</v>
      </c>
      <c r="M40" s="2">
        <v>0</v>
      </c>
      <c r="N40" s="2">
        <v>6.99</v>
      </c>
      <c r="O40" s="2">
        <v>6.99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f>Table_0__11[[#This Row],[Call Settle]]*10000*Table_0__11[[#This Row],[Open Interest Call]]</f>
        <v>0</v>
      </c>
      <c r="V40" s="2">
        <f>Table_0__11[[#This Row],[Put Settle]]*10000*Table_0__11[[#This Row],[Open Interest Put]]</f>
        <v>0</v>
      </c>
    </row>
    <row r="41" spans="1:22" x14ac:dyDescent="0.25">
      <c r="A41" s="2">
        <v>-6.9999999999999999E-4</v>
      </c>
      <c r="B41" s="2">
        <v>7.4000000000000003E-3</v>
      </c>
      <c r="C41" s="2">
        <v>6.7000000000000002E-3</v>
      </c>
      <c r="D41" s="2">
        <v>1.32</v>
      </c>
      <c r="E41" s="2">
        <v>5.2600000000000001E-2</v>
      </c>
      <c r="F41" s="2">
        <v>5.0299999999999997E-2</v>
      </c>
      <c r="G41" s="2">
        <v>2.3E-3</v>
      </c>
      <c r="H41" s="2">
        <v>6.97</v>
      </c>
      <c r="I41" s="2">
        <v>6.97</v>
      </c>
      <c r="J41" s="2">
        <v>0.01</v>
      </c>
      <c r="K41" s="2">
        <v>0</v>
      </c>
      <c r="L41" s="2">
        <v>0</v>
      </c>
      <c r="M41" s="2">
        <v>0</v>
      </c>
      <c r="N41" s="2">
        <v>6.97</v>
      </c>
      <c r="O41" s="2">
        <v>6.97</v>
      </c>
      <c r="P41" s="2">
        <v>0.01</v>
      </c>
      <c r="Q41" s="2">
        <v>4</v>
      </c>
      <c r="R41" s="2">
        <v>0</v>
      </c>
      <c r="S41" s="2">
        <v>0</v>
      </c>
      <c r="T41" s="2">
        <v>0</v>
      </c>
      <c r="U41" s="2">
        <f>Table_0__11[[#This Row],[Call Settle]]*10000*Table_0__11[[#This Row],[Open Interest Call]]</f>
        <v>268</v>
      </c>
      <c r="V41" s="2">
        <f>Table_0__11[[#This Row],[Put Settle]]*10000*Table_0__11[[#This Row],[Open Interest Put]]</f>
        <v>0</v>
      </c>
    </row>
    <row r="42" spans="1:22" x14ac:dyDescent="0.25">
      <c r="A42" s="2">
        <v>-6.9999999999999999E-4</v>
      </c>
      <c r="B42" s="2">
        <v>6.4000000000000003E-3</v>
      </c>
      <c r="C42" s="2">
        <v>5.7000000000000002E-3</v>
      </c>
      <c r="D42" s="2">
        <v>1.325</v>
      </c>
      <c r="E42" s="2">
        <v>5.6500000000000002E-2</v>
      </c>
      <c r="F42" s="2">
        <v>5.4199999999999998E-2</v>
      </c>
      <c r="G42" s="2">
        <v>2.3E-3</v>
      </c>
      <c r="H42" s="2">
        <v>6.95</v>
      </c>
      <c r="I42" s="2">
        <v>6.97</v>
      </c>
      <c r="J42" s="2">
        <v>-0.03</v>
      </c>
      <c r="K42" s="2">
        <v>0</v>
      </c>
      <c r="L42" s="2">
        <v>0</v>
      </c>
      <c r="M42" s="2">
        <v>0</v>
      </c>
      <c r="N42" s="2">
        <v>6.95</v>
      </c>
      <c r="O42" s="2">
        <v>6.97</v>
      </c>
      <c r="P42" s="2">
        <v>-0.03</v>
      </c>
      <c r="Q42" s="2">
        <v>0</v>
      </c>
      <c r="R42" s="2">
        <v>0</v>
      </c>
      <c r="S42" s="2">
        <v>0</v>
      </c>
      <c r="T42" s="2">
        <v>0</v>
      </c>
      <c r="U42" s="2">
        <f>Table_0__11[[#This Row],[Call Settle]]*10000*Table_0__11[[#This Row],[Open Interest Call]]</f>
        <v>0</v>
      </c>
      <c r="V42" s="2">
        <f>Table_0__11[[#This Row],[Put Settle]]*10000*Table_0__11[[#This Row],[Open Interest Put]]</f>
        <v>0</v>
      </c>
    </row>
    <row r="43" spans="1:22" x14ac:dyDescent="0.25">
      <c r="A43" s="2">
        <v>-5.0000000000000001E-4</v>
      </c>
      <c r="B43" s="2">
        <v>5.4000000000000003E-3</v>
      </c>
      <c r="C43" s="2">
        <v>4.8999999999999998E-3</v>
      </c>
      <c r="D43" s="2">
        <v>1.33</v>
      </c>
      <c r="E43" s="2">
        <v>6.0600000000000001E-2</v>
      </c>
      <c r="F43" s="2">
        <v>5.8200000000000002E-2</v>
      </c>
      <c r="G43" s="2">
        <v>2.3999999999999998E-3</v>
      </c>
      <c r="H43" s="2">
        <v>6.96</v>
      </c>
      <c r="I43" s="2">
        <v>6.93</v>
      </c>
      <c r="J43" s="2">
        <v>0.03</v>
      </c>
      <c r="K43" s="2">
        <v>0</v>
      </c>
      <c r="L43" s="2">
        <v>0</v>
      </c>
      <c r="M43" s="2">
        <v>0</v>
      </c>
      <c r="N43" s="2">
        <v>6.96</v>
      </c>
      <c r="O43" s="2">
        <v>6.93</v>
      </c>
      <c r="P43" s="2">
        <v>0.03</v>
      </c>
      <c r="Q43" s="2">
        <v>5</v>
      </c>
      <c r="R43" s="2">
        <v>0</v>
      </c>
      <c r="S43" s="2">
        <v>0</v>
      </c>
      <c r="T43" s="2">
        <v>0</v>
      </c>
      <c r="U43" s="2">
        <f>Table_0__11[[#This Row],[Call Settle]]*10000*Table_0__11[[#This Row],[Open Interest Call]]</f>
        <v>245</v>
      </c>
      <c r="V43" s="2">
        <f>Table_0__11[[#This Row],[Put Settle]]*10000*Table_0__11[[#This Row],[Open Interest Put]]</f>
        <v>0</v>
      </c>
    </row>
    <row r="44" spans="1:22" x14ac:dyDescent="0.25">
      <c r="A44" s="2">
        <v>-4.0000000000000002E-4</v>
      </c>
      <c r="B44" s="2">
        <v>4.5999999999999999E-3</v>
      </c>
      <c r="C44" s="2">
        <v>4.1999999999999997E-3</v>
      </c>
      <c r="D44" s="2">
        <v>1.335</v>
      </c>
      <c r="E44" s="2">
        <v>6.4799999999999996E-2</v>
      </c>
      <c r="F44" s="2">
        <v>6.2300000000000001E-2</v>
      </c>
      <c r="G44" s="2">
        <v>2.5000000000000001E-3</v>
      </c>
      <c r="H44" s="2">
        <v>6.97</v>
      </c>
      <c r="I44" s="2">
        <v>6.92</v>
      </c>
      <c r="J44" s="2">
        <v>0.05</v>
      </c>
      <c r="K44" s="2">
        <v>0</v>
      </c>
      <c r="L44" s="2">
        <v>0</v>
      </c>
      <c r="M44" s="2">
        <v>0</v>
      </c>
      <c r="N44" s="2">
        <v>6.97</v>
      </c>
      <c r="O44" s="2">
        <v>6.92</v>
      </c>
      <c r="P44" s="2">
        <v>0.05</v>
      </c>
      <c r="Q44" s="2">
        <v>3</v>
      </c>
      <c r="R44" s="2">
        <v>0</v>
      </c>
      <c r="S44" s="2">
        <v>0</v>
      </c>
      <c r="T44" s="2">
        <v>0</v>
      </c>
      <c r="U44" s="2">
        <f>Table_0__11[[#This Row],[Call Settle]]*10000*Table_0__11[[#This Row],[Open Interest Call]]</f>
        <v>126</v>
      </c>
      <c r="V44" s="2">
        <f>Table_0__11[[#This Row],[Put Settle]]*10000*Table_0__11[[#This Row],[Open Interest Put]]</f>
        <v>0</v>
      </c>
    </row>
    <row r="45" spans="1:22" x14ac:dyDescent="0.25">
      <c r="A45" s="2">
        <v>-5.0000000000000001E-4</v>
      </c>
      <c r="B45" s="2">
        <v>4.0000000000000001E-3</v>
      </c>
      <c r="C45" s="2">
        <v>3.5000000000000001E-3</v>
      </c>
      <c r="D45" s="2">
        <v>1.34</v>
      </c>
      <c r="E45" s="2">
        <v>6.9099999999999995E-2</v>
      </c>
      <c r="F45" s="2">
        <v>6.6500000000000004E-2</v>
      </c>
      <c r="G45" s="2">
        <v>2.5999999999999999E-3</v>
      </c>
      <c r="H45" s="2">
        <v>6.94</v>
      </c>
      <c r="I45" s="2">
        <v>6.97</v>
      </c>
      <c r="J45" s="2">
        <v>-0.03</v>
      </c>
      <c r="K45" s="2">
        <v>0</v>
      </c>
      <c r="L45" s="2">
        <v>0</v>
      </c>
      <c r="M45" s="2">
        <v>0</v>
      </c>
      <c r="N45" s="2">
        <v>6.94</v>
      </c>
      <c r="O45" s="2">
        <v>6.97</v>
      </c>
      <c r="P45" s="2">
        <v>-0.03</v>
      </c>
      <c r="Q45" s="2">
        <v>2</v>
      </c>
      <c r="R45" s="2">
        <v>0</v>
      </c>
      <c r="S45" s="2">
        <v>0</v>
      </c>
      <c r="T45" s="2">
        <v>0</v>
      </c>
      <c r="U45" s="2">
        <f>Table_0__11[[#This Row],[Call Settle]]*10000*Table_0__11[[#This Row],[Open Interest Call]]</f>
        <v>70</v>
      </c>
      <c r="V45" s="2">
        <f>Table_0__11[[#This Row],[Put Settle]]*10000*Table_0__11[[#This Row],[Open Interest Put]]</f>
        <v>0</v>
      </c>
    </row>
    <row r="46" spans="1:22" x14ac:dyDescent="0.25">
      <c r="A46" s="2">
        <v>-4.0000000000000002E-4</v>
      </c>
      <c r="B46" s="2">
        <v>3.3999999999999998E-3</v>
      </c>
      <c r="C46" s="2">
        <v>3.0000000000000001E-3</v>
      </c>
      <c r="D46" s="2">
        <v>1.345</v>
      </c>
      <c r="E46" s="2">
        <v>7.3499999999999996E-2</v>
      </c>
      <c r="F46" s="2">
        <v>7.0900000000000005E-2</v>
      </c>
      <c r="G46" s="2">
        <v>2.5999999999999999E-3</v>
      </c>
      <c r="H46" s="2">
        <v>6.97</v>
      </c>
      <c r="I46" s="2">
        <v>6.98</v>
      </c>
      <c r="J46" s="2">
        <v>-0.01</v>
      </c>
      <c r="K46" s="2">
        <v>0</v>
      </c>
      <c r="L46" s="2">
        <v>0</v>
      </c>
      <c r="M46" s="2">
        <v>0</v>
      </c>
      <c r="N46" s="2">
        <v>6.97</v>
      </c>
      <c r="O46" s="2">
        <v>6.98</v>
      </c>
      <c r="P46" s="2">
        <v>-0.01</v>
      </c>
      <c r="Q46" s="2">
        <v>0</v>
      </c>
      <c r="R46" s="2">
        <v>0</v>
      </c>
      <c r="S46" s="2">
        <v>0</v>
      </c>
      <c r="T46" s="2">
        <v>0</v>
      </c>
      <c r="U46" s="2">
        <f>Table_0__11[[#This Row],[Call Settle]]*10000*Table_0__11[[#This Row],[Open Interest Call]]</f>
        <v>0</v>
      </c>
      <c r="V46" s="2">
        <f>Table_0__11[[#This Row],[Put Settle]]*10000*Table_0__11[[#This Row],[Open Interest Put]]</f>
        <v>0</v>
      </c>
    </row>
    <row r="47" spans="1:22" x14ac:dyDescent="0.25">
      <c r="A47" s="2">
        <v>-2.9999999999999997E-4</v>
      </c>
      <c r="B47" s="2">
        <v>2.8999999999999998E-3</v>
      </c>
      <c r="C47" s="2">
        <v>2.5999999999999999E-3</v>
      </c>
      <c r="D47" s="2">
        <v>1.35</v>
      </c>
      <c r="E47" s="2">
        <v>7.7899999999999997E-2</v>
      </c>
      <c r="F47" s="2">
        <v>7.5300000000000006E-2</v>
      </c>
      <c r="G47" s="2">
        <v>2.5999999999999999E-3</v>
      </c>
      <c r="H47" s="2">
        <v>7.03</v>
      </c>
      <c r="I47" s="2">
        <v>7</v>
      </c>
      <c r="J47" s="2">
        <v>0.03</v>
      </c>
      <c r="K47" s="2">
        <v>0</v>
      </c>
      <c r="L47" s="2">
        <v>0</v>
      </c>
      <c r="M47" s="2">
        <v>0</v>
      </c>
      <c r="N47" s="2">
        <v>7.03</v>
      </c>
      <c r="O47" s="2">
        <v>7</v>
      </c>
      <c r="P47" s="2">
        <v>0.03</v>
      </c>
      <c r="Q47" s="2">
        <v>7</v>
      </c>
      <c r="R47" s="2">
        <v>0</v>
      </c>
      <c r="S47" s="2">
        <v>0</v>
      </c>
      <c r="T47" s="2">
        <v>0</v>
      </c>
      <c r="U47" s="2">
        <f>Table_0__11[[#This Row],[Call Settle]]*10000*Table_0__11[[#This Row],[Open Interest Call]]</f>
        <v>182</v>
      </c>
      <c r="V47" s="2">
        <f>Table_0__11[[#This Row],[Put Settle]]*10000*Table_0__11[[#This Row],[Open Interest Put]]</f>
        <v>0</v>
      </c>
    </row>
    <row r="48" spans="1:22" x14ac:dyDescent="0.25">
      <c r="A48" s="2">
        <v>-2.0000000000000001E-4</v>
      </c>
      <c r="B48" s="2">
        <v>2.3999999999999998E-3</v>
      </c>
      <c r="C48" s="2">
        <v>2.2000000000000001E-3</v>
      </c>
      <c r="D48" s="2">
        <v>1.355</v>
      </c>
      <c r="E48" s="2">
        <v>8.2400000000000001E-2</v>
      </c>
      <c r="F48" s="2">
        <v>7.9799999999999996E-2</v>
      </c>
      <c r="G48" s="2">
        <v>2.5999999999999999E-3</v>
      </c>
      <c r="H48" s="2">
        <v>7.04</v>
      </c>
      <c r="I48" s="2">
        <v>6.97</v>
      </c>
      <c r="J48" s="2">
        <v>7.0000000000000007E-2</v>
      </c>
      <c r="K48" s="2">
        <v>0</v>
      </c>
      <c r="L48" s="2">
        <v>0</v>
      </c>
      <c r="M48" s="2">
        <v>0</v>
      </c>
      <c r="N48" s="2">
        <v>7.04</v>
      </c>
      <c r="O48" s="2">
        <v>6.97</v>
      </c>
      <c r="P48" s="2">
        <v>7.0000000000000007E-2</v>
      </c>
      <c r="Q48" s="2">
        <v>0</v>
      </c>
      <c r="R48" s="2">
        <v>0</v>
      </c>
      <c r="S48" s="2">
        <v>0</v>
      </c>
      <c r="T48" s="2">
        <v>0</v>
      </c>
      <c r="U48" s="2">
        <f>Table_0__11[[#This Row],[Call Settle]]*10000*Table_0__11[[#This Row],[Open Interest Call]]</f>
        <v>0</v>
      </c>
      <c r="V48" s="2">
        <f>Table_0__11[[#This Row],[Put Settle]]*10000*Table_0__11[[#This Row],[Open Interest Put]]</f>
        <v>0</v>
      </c>
    </row>
    <row r="49" spans="1:22" x14ac:dyDescent="0.25">
      <c r="A49" s="2">
        <v>-2.9999999999999997E-4</v>
      </c>
      <c r="B49" s="2">
        <v>2.0999999999999999E-3</v>
      </c>
      <c r="C49" s="2">
        <v>1.8E-3</v>
      </c>
      <c r="D49" s="2">
        <v>1.36</v>
      </c>
      <c r="E49" s="2">
        <v>8.6999999999999994E-2</v>
      </c>
      <c r="F49" s="2">
        <v>8.43E-2</v>
      </c>
      <c r="G49" s="2">
        <v>2.7000000000000001E-3</v>
      </c>
      <c r="H49" s="2">
        <v>7.01</v>
      </c>
      <c r="I49" s="2">
        <v>7.05</v>
      </c>
      <c r="J49" s="2">
        <v>-0.04</v>
      </c>
      <c r="K49" s="2">
        <v>0</v>
      </c>
      <c r="L49" s="2">
        <v>0</v>
      </c>
      <c r="M49" s="2">
        <v>0</v>
      </c>
      <c r="N49" s="2">
        <v>7.01</v>
      </c>
      <c r="O49" s="2">
        <v>7.05</v>
      </c>
      <c r="P49" s="2">
        <v>-0.04</v>
      </c>
      <c r="Q49" s="2">
        <v>2</v>
      </c>
      <c r="R49" s="2">
        <v>0</v>
      </c>
      <c r="S49" s="2">
        <v>0</v>
      </c>
      <c r="T49" s="2">
        <v>0</v>
      </c>
      <c r="U49" s="2">
        <f>Table_0__11[[#This Row],[Call Settle]]*10000*Table_0__11[[#This Row],[Open Interest Call]]</f>
        <v>36</v>
      </c>
      <c r="V49" s="2">
        <f>Table_0__11[[#This Row],[Put Settle]]*10000*Table_0__11[[#This Row],[Open Interest Put]]</f>
        <v>0</v>
      </c>
    </row>
    <row r="50" spans="1:22" x14ac:dyDescent="0.25">
      <c r="A50" s="2">
        <v>-2.0000000000000001E-4</v>
      </c>
      <c r="B50" s="2">
        <v>1.8E-3</v>
      </c>
      <c r="C50" s="2">
        <v>1.6000000000000001E-3</v>
      </c>
      <c r="D50" s="2">
        <v>1.365</v>
      </c>
      <c r="E50" s="2">
        <v>9.1700000000000004E-2</v>
      </c>
      <c r="F50" s="2">
        <v>8.8900000000000007E-2</v>
      </c>
      <c r="G50" s="2">
        <v>2.8E-3</v>
      </c>
      <c r="H50" s="2">
        <v>7.12</v>
      </c>
      <c r="I50" s="2">
        <v>7.09</v>
      </c>
      <c r="J50" s="2">
        <v>0.03</v>
      </c>
      <c r="K50" s="2">
        <v>0</v>
      </c>
      <c r="L50" s="2">
        <v>0</v>
      </c>
      <c r="M50" s="2">
        <v>0</v>
      </c>
      <c r="N50" s="2">
        <v>7.12</v>
      </c>
      <c r="O50" s="2">
        <v>7.09</v>
      </c>
      <c r="P50" s="2">
        <v>0.03</v>
      </c>
      <c r="Q50" s="2">
        <v>0</v>
      </c>
      <c r="R50" s="2">
        <v>0</v>
      </c>
      <c r="S50" s="2">
        <v>0</v>
      </c>
      <c r="T50" s="2">
        <v>0</v>
      </c>
      <c r="U50" s="2">
        <f>Table_0__11[[#This Row],[Call Settle]]*10000*Table_0__11[[#This Row],[Open Interest Call]]</f>
        <v>0</v>
      </c>
      <c r="V50" s="2">
        <f>Table_0__11[[#This Row],[Put Settle]]*10000*Table_0__11[[#This Row],[Open Interest Put]]</f>
        <v>0</v>
      </c>
    </row>
    <row r="51" spans="1:22" x14ac:dyDescent="0.25">
      <c r="A51" s="2">
        <v>-2.0000000000000001E-4</v>
      </c>
      <c r="B51" s="2">
        <v>1.5E-3</v>
      </c>
      <c r="C51" s="2">
        <v>1.2999999999999999E-3</v>
      </c>
      <c r="D51" s="2">
        <v>1.37</v>
      </c>
      <c r="E51" s="2">
        <v>9.64E-2</v>
      </c>
      <c r="F51" s="2">
        <v>9.35E-2</v>
      </c>
      <c r="G51" s="2">
        <v>2.8999999999999998E-3</v>
      </c>
      <c r="H51" s="2">
        <v>7.09</v>
      </c>
      <c r="I51" s="2">
        <v>7.09</v>
      </c>
      <c r="J51" s="2">
        <v>-0.01</v>
      </c>
      <c r="K51" s="2">
        <v>0</v>
      </c>
      <c r="L51" s="2">
        <v>0</v>
      </c>
      <c r="M51" s="2">
        <v>0</v>
      </c>
      <c r="N51" s="2">
        <v>7.09</v>
      </c>
      <c r="O51" s="2">
        <v>7.09</v>
      </c>
      <c r="P51" s="2">
        <v>-0.01</v>
      </c>
      <c r="Q51" s="2">
        <v>0</v>
      </c>
      <c r="R51" s="2">
        <v>0</v>
      </c>
      <c r="S51" s="2">
        <v>0</v>
      </c>
      <c r="T51" s="2">
        <v>0</v>
      </c>
      <c r="U51" s="2">
        <f>Table_0__11[[#This Row],[Call Settle]]*10000*Table_0__11[[#This Row],[Open Interest Call]]</f>
        <v>0</v>
      </c>
      <c r="V51" s="2">
        <f>Table_0__11[[#This Row],[Put Settle]]*10000*Table_0__11[[#This Row],[Open Interest Put]]</f>
        <v>0</v>
      </c>
    </row>
    <row r="52" spans="1:22" x14ac:dyDescent="0.25">
      <c r="A52" s="2">
        <v>-1E-4</v>
      </c>
      <c r="B52" s="2">
        <v>1.2999999999999999E-3</v>
      </c>
      <c r="C52" s="2">
        <v>1.1999999999999999E-3</v>
      </c>
      <c r="D52" s="2">
        <v>1.375</v>
      </c>
      <c r="E52" s="2">
        <v>0.1011</v>
      </c>
      <c r="F52" s="2">
        <v>9.8199999999999996E-2</v>
      </c>
      <c r="G52" s="2">
        <v>2.8999999999999998E-3</v>
      </c>
      <c r="H52" s="2">
        <v>7.24</v>
      </c>
      <c r="I52" s="2">
        <v>7.16</v>
      </c>
      <c r="J52" s="2">
        <v>0.09</v>
      </c>
      <c r="K52" s="2">
        <v>0</v>
      </c>
      <c r="L52" s="2">
        <v>0</v>
      </c>
      <c r="M52" s="2">
        <v>0</v>
      </c>
      <c r="N52" s="2">
        <v>7.24</v>
      </c>
      <c r="O52" s="2">
        <v>7.16</v>
      </c>
      <c r="P52" s="2">
        <v>0.09</v>
      </c>
      <c r="Q52" s="2">
        <v>39</v>
      </c>
      <c r="R52" s="2">
        <v>0</v>
      </c>
      <c r="S52" s="2">
        <v>0</v>
      </c>
      <c r="T52" s="2">
        <v>0</v>
      </c>
      <c r="U52" s="2">
        <f>Table_0__11[[#This Row],[Call Settle]]*10000*Table_0__11[[#This Row],[Open Interest Call]]</f>
        <v>467.99999999999994</v>
      </c>
      <c r="V52" s="2">
        <f>Table_0__11[[#This Row],[Put Settle]]*10000*Table_0__11[[#This Row],[Open Interest Put]]</f>
        <v>0</v>
      </c>
    </row>
    <row r="53" spans="1:22" x14ac:dyDescent="0.25">
      <c r="A53" s="2">
        <v>-1E-4</v>
      </c>
      <c r="B53" s="2">
        <v>1.1000000000000001E-3</v>
      </c>
      <c r="C53" s="2">
        <v>1E-3</v>
      </c>
      <c r="D53" s="2">
        <v>1.38</v>
      </c>
      <c r="E53" s="2">
        <v>0.10580000000000001</v>
      </c>
      <c r="F53" s="2">
        <v>0.10299999999999999</v>
      </c>
      <c r="G53" s="2">
        <v>2.8E-3</v>
      </c>
      <c r="H53" s="2">
        <v>7.25</v>
      </c>
      <c r="I53" s="2">
        <v>7.19</v>
      </c>
      <c r="J53" s="2">
        <v>7.0000000000000007E-2</v>
      </c>
      <c r="K53" s="2">
        <v>0</v>
      </c>
      <c r="L53" s="2">
        <v>0</v>
      </c>
      <c r="M53" s="2">
        <v>0</v>
      </c>
      <c r="N53" s="2">
        <v>7.25</v>
      </c>
      <c r="O53" s="2">
        <v>7.19</v>
      </c>
      <c r="P53" s="2">
        <v>7.0000000000000007E-2</v>
      </c>
      <c r="Q53" s="2">
        <v>0</v>
      </c>
      <c r="R53" s="2">
        <v>0</v>
      </c>
      <c r="S53" s="2">
        <v>0</v>
      </c>
      <c r="T53" s="2">
        <v>0</v>
      </c>
      <c r="U53" s="2">
        <f>Table_0__11[[#This Row],[Call Settle]]*10000*Table_0__11[[#This Row],[Open Interest Call]]</f>
        <v>0</v>
      </c>
      <c r="V53" s="2">
        <f>Table_0__11[[#This Row],[Put Settle]]*10000*Table_0__11[[#This Row],[Open Interest Put]]</f>
        <v>0</v>
      </c>
    </row>
    <row r="54" spans="1:22" x14ac:dyDescent="0.25">
      <c r="A54" s="2">
        <v>0</v>
      </c>
      <c r="B54" s="2">
        <v>8.9999999999999998E-4</v>
      </c>
      <c r="C54" s="2">
        <v>8.9999999999999998E-4</v>
      </c>
      <c r="D54" s="2">
        <v>1.385</v>
      </c>
      <c r="E54" s="2">
        <v>0.1106</v>
      </c>
      <c r="F54" s="2">
        <v>0.1077</v>
      </c>
      <c r="G54" s="2">
        <v>2.8999999999999998E-3</v>
      </c>
      <c r="H54" s="2">
        <v>7.37</v>
      </c>
      <c r="I54" s="2">
        <v>7.18</v>
      </c>
      <c r="J54" s="2">
        <v>0.19</v>
      </c>
      <c r="K54" s="2">
        <v>0</v>
      </c>
      <c r="L54" s="2">
        <v>0</v>
      </c>
      <c r="M54" s="2">
        <v>0</v>
      </c>
      <c r="N54" s="2">
        <v>7.37</v>
      </c>
      <c r="O54" s="2">
        <v>7.18</v>
      </c>
      <c r="P54" s="2">
        <v>0.19</v>
      </c>
      <c r="Q54" s="2">
        <v>0</v>
      </c>
      <c r="R54" s="2">
        <v>0</v>
      </c>
      <c r="S54" s="2">
        <v>0</v>
      </c>
      <c r="T54" s="2">
        <v>0</v>
      </c>
      <c r="U54" s="2">
        <f>Table_0__11[[#This Row],[Call Settle]]*10000*Table_0__11[[#This Row],[Open Interest Call]]</f>
        <v>0</v>
      </c>
      <c r="V54" s="2">
        <f>Table_0__11[[#This Row],[Put Settle]]*10000*Table_0__11[[#This Row],[Open Interest Put]]</f>
        <v>0</v>
      </c>
    </row>
    <row r="55" spans="1:22" x14ac:dyDescent="0.25">
      <c r="A55" s="2">
        <v>-1E-4</v>
      </c>
      <c r="B55" s="2">
        <v>8.0000000000000004E-4</v>
      </c>
      <c r="C55" s="2">
        <v>6.9999999999999999E-4</v>
      </c>
      <c r="D55" s="2">
        <v>1.39</v>
      </c>
      <c r="E55" s="2">
        <v>0.1154</v>
      </c>
      <c r="F55" s="2">
        <v>0.1125</v>
      </c>
      <c r="G55" s="2">
        <v>2.8999999999999998E-3</v>
      </c>
      <c r="H55" s="2">
        <v>7.3</v>
      </c>
      <c r="I55" s="2">
        <v>7.28</v>
      </c>
      <c r="J55" s="2">
        <v>0.02</v>
      </c>
      <c r="K55" s="2">
        <v>0</v>
      </c>
      <c r="L55" s="2">
        <v>0</v>
      </c>
      <c r="M55" s="2">
        <v>0</v>
      </c>
      <c r="N55" s="2">
        <v>7.3</v>
      </c>
      <c r="O55" s="2">
        <v>7.28</v>
      </c>
      <c r="P55" s="2">
        <v>0.02</v>
      </c>
      <c r="Q55" s="2">
        <v>0</v>
      </c>
      <c r="R55" s="2">
        <v>0</v>
      </c>
      <c r="S55" s="2">
        <v>0</v>
      </c>
      <c r="T55" s="2">
        <v>0</v>
      </c>
      <c r="U55" s="2">
        <f>Table_0__11[[#This Row],[Call Settle]]*10000*Table_0__11[[#This Row],[Open Interest Call]]</f>
        <v>0</v>
      </c>
      <c r="V55" s="2">
        <f>Table_0__11[[#This Row],[Put Settle]]*10000*Table_0__11[[#This Row],[Open Interest Put]]</f>
        <v>0</v>
      </c>
    </row>
    <row r="56" spans="1:22" x14ac:dyDescent="0.25">
      <c r="A56" s="2">
        <v>-1E-4</v>
      </c>
      <c r="B56" s="2">
        <v>5.9999999999999995E-4</v>
      </c>
      <c r="C56" s="2">
        <v>5.0000000000000001E-4</v>
      </c>
      <c r="D56" s="2">
        <v>1.4</v>
      </c>
      <c r="E56" s="2">
        <v>0.125</v>
      </c>
      <c r="F56" s="2">
        <v>0.1221</v>
      </c>
      <c r="G56" s="2">
        <v>2.8999999999999998E-3</v>
      </c>
      <c r="H56" s="2">
        <v>7.38</v>
      </c>
      <c r="I56" s="2">
        <v>7.41</v>
      </c>
      <c r="J56" s="2">
        <v>-0.03</v>
      </c>
      <c r="K56" s="2">
        <v>0</v>
      </c>
      <c r="L56" s="2">
        <v>0</v>
      </c>
      <c r="M56" s="2">
        <v>0</v>
      </c>
      <c r="N56" s="2">
        <v>7.38</v>
      </c>
      <c r="O56" s="2">
        <v>7.41</v>
      </c>
      <c r="P56" s="2">
        <v>-0.03</v>
      </c>
      <c r="Q56" s="2">
        <v>0</v>
      </c>
      <c r="R56" s="2">
        <v>0</v>
      </c>
      <c r="S56" s="2">
        <v>0</v>
      </c>
      <c r="T56" s="2">
        <v>0</v>
      </c>
      <c r="U56" s="2">
        <f>Table_0__11[[#This Row],[Call Settle]]*10000*Table_0__11[[#This Row],[Open Interest Call]]</f>
        <v>0</v>
      </c>
      <c r="V56" s="2">
        <f>Table_0__11[[#This Row],[Put Settle]]*10000*Table_0__11[[#This Row],[Open Interest Put]]</f>
        <v>0</v>
      </c>
    </row>
    <row r="57" spans="1:22" x14ac:dyDescent="0.25">
      <c r="A57" s="2">
        <v>0</v>
      </c>
      <c r="B57" s="2">
        <v>4.0000000000000002E-4</v>
      </c>
      <c r="C57" s="2">
        <v>4.0000000000000002E-4</v>
      </c>
      <c r="D57" s="2">
        <v>1.41</v>
      </c>
      <c r="E57" s="2">
        <v>0.13469999999999999</v>
      </c>
      <c r="F57" s="2">
        <v>0.1318</v>
      </c>
      <c r="G57" s="2">
        <v>2.8999999999999998E-3</v>
      </c>
      <c r="H57" s="2">
        <v>7.58</v>
      </c>
      <c r="I57" s="2">
        <v>7.41</v>
      </c>
      <c r="J57" s="2">
        <v>0.18</v>
      </c>
      <c r="K57" s="2">
        <v>0</v>
      </c>
      <c r="L57" s="2">
        <v>0</v>
      </c>
      <c r="M57" s="2">
        <v>0</v>
      </c>
      <c r="N57" s="2">
        <v>7.58</v>
      </c>
      <c r="O57" s="2">
        <v>7.41</v>
      </c>
      <c r="P57" s="2">
        <v>0.18</v>
      </c>
      <c r="Q57" s="2">
        <v>0</v>
      </c>
      <c r="R57" s="2">
        <v>0</v>
      </c>
      <c r="S57" s="2">
        <v>2</v>
      </c>
      <c r="T57" s="2">
        <v>0</v>
      </c>
      <c r="U57" s="2">
        <f>Table_0__11[[#This Row],[Call Settle]]*10000*Table_0__11[[#This Row],[Open Interest Call]]</f>
        <v>0</v>
      </c>
      <c r="V57" s="2">
        <f>Table_0__11[[#This Row],[Put Settle]]*10000*Table_0__11[[#This Row],[Open Interest Put]]</f>
        <v>2693.9999999999995</v>
      </c>
    </row>
    <row r="58" spans="1:22" x14ac:dyDescent="0.25">
      <c r="A58" s="2">
        <v>0</v>
      </c>
      <c r="B58" s="2">
        <v>2.9999999999999997E-4</v>
      </c>
      <c r="C58" s="2">
        <v>2.9999999999999997E-4</v>
      </c>
      <c r="D58" s="2">
        <v>1.42</v>
      </c>
      <c r="E58" s="2">
        <v>0.1444</v>
      </c>
      <c r="F58" s="2">
        <v>0.14149999999999999</v>
      </c>
      <c r="G58" s="2">
        <v>2.8999999999999998E-3</v>
      </c>
      <c r="H58" s="2">
        <v>7.71</v>
      </c>
      <c r="I58" s="2">
        <v>7.54</v>
      </c>
      <c r="J58" s="2">
        <v>0.17</v>
      </c>
      <c r="K58" s="2">
        <v>0</v>
      </c>
      <c r="L58" s="2">
        <v>0</v>
      </c>
      <c r="M58" s="2">
        <v>0</v>
      </c>
      <c r="N58" s="2">
        <v>7.71</v>
      </c>
      <c r="O58" s="2">
        <v>7.54</v>
      </c>
      <c r="P58" s="2">
        <v>0.17</v>
      </c>
      <c r="Q58" s="2">
        <v>2</v>
      </c>
      <c r="R58" s="2">
        <v>0</v>
      </c>
      <c r="S58" s="2">
        <v>0</v>
      </c>
      <c r="T58" s="2">
        <v>0</v>
      </c>
      <c r="U58" s="2">
        <f>Table_0__11[[#This Row],[Call Settle]]*10000*Table_0__11[[#This Row],[Open Interest Call]]</f>
        <v>5.9999999999999991</v>
      </c>
      <c r="V58" s="2">
        <f>Table_0__11[[#This Row],[Put Settle]]*10000*Table_0__11[[#This Row],[Open Interest Put]]</f>
        <v>0</v>
      </c>
    </row>
    <row r="59" spans="1:22" x14ac:dyDescent="0.25">
      <c r="A59" s="2">
        <v>0</v>
      </c>
      <c r="B59" s="2">
        <v>2.0000000000000001E-4</v>
      </c>
      <c r="C59" s="2">
        <v>2.0000000000000001E-4</v>
      </c>
      <c r="D59" s="2">
        <v>1.43</v>
      </c>
      <c r="E59" s="2">
        <v>0.1542</v>
      </c>
      <c r="F59" s="2">
        <v>0.1512</v>
      </c>
      <c r="G59" s="2">
        <v>3.0000000000000001E-3</v>
      </c>
      <c r="H59" s="2">
        <v>7.72</v>
      </c>
      <c r="I59" s="2">
        <v>7.55</v>
      </c>
      <c r="J59" s="2">
        <v>0.16</v>
      </c>
      <c r="K59" s="2">
        <v>0</v>
      </c>
      <c r="L59" s="2">
        <v>0</v>
      </c>
      <c r="M59" s="2">
        <v>0</v>
      </c>
      <c r="N59" s="2">
        <v>7.72</v>
      </c>
      <c r="O59" s="2">
        <v>7.55</v>
      </c>
      <c r="P59" s="2">
        <v>0.16</v>
      </c>
      <c r="Q59" s="2">
        <v>0</v>
      </c>
      <c r="R59" s="2">
        <v>0</v>
      </c>
      <c r="S59" s="2">
        <v>0</v>
      </c>
      <c r="T59" s="2">
        <v>0</v>
      </c>
      <c r="U59" s="2">
        <f>Table_0__11[[#This Row],[Call Settle]]*10000*Table_0__11[[#This Row],[Open Interest Call]]</f>
        <v>0</v>
      </c>
      <c r="V59" s="2">
        <f>Table_0__11[[#This Row],[Put Settle]]*10000*Table_0__11[[#This Row],[Open Interest Put]]</f>
        <v>0</v>
      </c>
    </row>
    <row r="60" spans="1:22" x14ac:dyDescent="0.25">
      <c r="A60" s="2">
        <v>-1E-4</v>
      </c>
      <c r="B60" s="2">
        <v>2.0000000000000001E-4</v>
      </c>
      <c r="C60" s="2">
        <v>1E-4</v>
      </c>
      <c r="D60" s="2">
        <v>1.44</v>
      </c>
      <c r="E60" s="2">
        <v>0.16389999999999999</v>
      </c>
      <c r="F60" s="2">
        <v>0.161</v>
      </c>
      <c r="G60" s="2">
        <v>2.8999999999999998E-3</v>
      </c>
      <c r="H60" s="2">
        <v>7.49</v>
      </c>
      <c r="I60" s="2">
        <v>7.95</v>
      </c>
      <c r="J60" s="2">
        <v>-0.46</v>
      </c>
      <c r="K60" s="2">
        <v>0</v>
      </c>
      <c r="L60" s="2">
        <v>0</v>
      </c>
      <c r="M60" s="2">
        <v>0</v>
      </c>
      <c r="N60" s="2">
        <v>7.49</v>
      </c>
      <c r="O60" s="2">
        <v>7.95</v>
      </c>
      <c r="P60" s="2">
        <v>-0.46</v>
      </c>
      <c r="Q60" s="2">
        <v>0</v>
      </c>
      <c r="R60" s="2">
        <v>0</v>
      </c>
      <c r="S60" s="2">
        <v>0</v>
      </c>
      <c r="T60" s="2">
        <v>0</v>
      </c>
      <c r="U60" s="2">
        <f>Table_0__11[[#This Row],[Call Settle]]*10000*Table_0__11[[#This Row],[Open Interest Call]]</f>
        <v>0</v>
      </c>
      <c r="V60" s="2">
        <f>Table_0__11[[#This Row],[Put Settle]]*10000*Table_0__11[[#This Row],[Open Interest Put]]</f>
        <v>0</v>
      </c>
    </row>
    <row r="61" spans="1:22" x14ac:dyDescent="0.25">
      <c r="A61" s="2">
        <v>0</v>
      </c>
      <c r="B61" s="2">
        <v>1E-4</v>
      </c>
      <c r="C61" s="2">
        <v>1E-4</v>
      </c>
      <c r="D61" s="2">
        <v>1.45</v>
      </c>
      <c r="E61" s="2">
        <v>0.17369999999999999</v>
      </c>
      <c r="F61" s="2">
        <v>0.17080000000000001</v>
      </c>
      <c r="G61" s="2">
        <v>2.8999999999999998E-3</v>
      </c>
      <c r="H61" s="2">
        <v>7.86</v>
      </c>
      <c r="I61" s="2">
        <v>7.71</v>
      </c>
      <c r="J61" s="2">
        <v>0.15</v>
      </c>
      <c r="K61" s="2">
        <v>0</v>
      </c>
      <c r="L61" s="2">
        <v>0</v>
      </c>
      <c r="M61" s="2">
        <v>0</v>
      </c>
      <c r="N61" s="2">
        <v>7.86</v>
      </c>
      <c r="O61" s="2">
        <v>7.71</v>
      </c>
      <c r="P61" s="2">
        <v>0.15</v>
      </c>
      <c r="Q61" s="2">
        <v>2</v>
      </c>
      <c r="R61" s="2">
        <v>0</v>
      </c>
      <c r="S61" s="2">
        <v>0</v>
      </c>
      <c r="T61" s="2">
        <v>0</v>
      </c>
      <c r="U61" s="2">
        <f>Table_0__11[[#This Row],[Call Settle]]*10000*Table_0__11[[#This Row],[Open Interest Call]]</f>
        <v>2</v>
      </c>
      <c r="V61" s="2">
        <f>Table_0__11[[#This Row],[Put Settle]]*10000*Table_0__11[[#This Row],[Open Interest Put]]</f>
        <v>0</v>
      </c>
    </row>
    <row r="62" spans="1:22" x14ac:dyDescent="0.25">
      <c r="A62" s="2">
        <v>0</v>
      </c>
      <c r="B62" s="2">
        <v>1E-4</v>
      </c>
      <c r="C62" s="2">
        <v>1E-4</v>
      </c>
      <c r="D62" s="2">
        <v>1.46</v>
      </c>
      <c r="E62" s="2">
        <v>0.1835</v>
      </c>
      <c r="F62" s="2">
        <v>0.18060000000000001</v>
      </c>
      <c r="G62" s="2">
        <v>2.8999999999999998E-3</v>
      </c>
      <c r="H62" s="2">
        <v>8.23</v>
      </c>
      <c r="I62" s="2">
        <v>8.08</v>
      </c>
      <c r="J62" s="2">
        <v>0.15</v>
      </c>
      <c r="K62" s="2">
        <v>0</v>
      </c>
      <c r="L62" s="2">
        <v>0</v>
      </c>
      <c r="M62" s="2">
        <v>0</v>
      </c>
      <c r="N62" s="2">
        <v>8.23</v>
      </c>
      <c r="O62" s="2">
        <v>8.08</v>
      </c>
      <c r="P62" s="2">
        <v>0.15</v>
      </c>
      <c r="Q62" s="2">
        <v>0</v>
      </c>
      <c r="R62" s="2">
        <v>0</v>
      </c>
      <c r="S62" s="2">
        <v>0</v>
      </c>
      <c r="T62" s="2">
        <v>0</v>
      </c>
      <c r="U62" s="2">
        <f>Table_0__11[[#This Row],[Call Settle]]*10000*Table_0__11[[#This Row],[Open Interest Call]]</f>
        <v>0</v>
      </c>
      <c r="V62" s="2">
        <f>Table_0__11[[#This Row],[Put Settle]]*10000*Table_0__11[[#This Row],[Open Interest Put]]</f>
        <v>0</v>
      </c>
    </row>
    <row r="63" spans="1:22" x14ac:dyDescent="0.25">
      <c r="A63" s="2">
        <v>0</v>
      </c>
      <c r="B63" s="2">
        <v>1E-4</v>
      </c>
      <c r="C63" s="2">
        <v>1E-4</v>
      </c>
      <c r="D63" s="2">
        <v>1.47</v>
      </c>
      <c r="E63" s="2">
        <v>0.1933</v>
      </c>
      <c r="F63" s="2">
        <v>0.19040000000000001</v>
      </c>
      <c r="G63" s="2">
        <v>2.8999999999999998E-3</v>
      </c>
      <c r="H63" s="2">
        <v>8.59</v>
      </c>
      <c r="I63" s="2">
        <v>8.44</v>
      </c>
      <c r="J63" s="2">
        <v>0.16</v>
      </c>
      <c r="K63" s="2">
        <v>0</v>
      </c>
      <c r="L63" s="2">
        <v>0</v>
      </c>
      <c r="M63" s="2">
        <v>0</v>
      </c>
      <c r="N63" s="2">
        <v>8.59</v>
      </c>
      <c r="O63" s="2">
        <v>8.44</v>
      </c>
      <c r="P63" s="2">
        <v>0.16</v>
      </c>
      <c r="Q63" s="2">
        <v>0</v>
      </c>
      <c r="R63" s="2">
        <v>0</v>
      </c>
      <c r="S63" s="2">
        <v>0</v>
      </c>
      <c r="T63" s="2">
        <v>0</v>
      </c>
      <c r="U63" s="2">
        <f>Table_0__11[[#This Row],[Call Settle]]*10000*Table_0__11[[#This Row],[Open Interest Call]]</f>
        <v>0</v>
      </c>
      <c r="V63" s="2">
        <f>Table_0__11[[#This Row],[Put Settle]]*10000*Table_0__11[[#This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1.48</v>
      </c>
      <c r="E64" s="2">
        <v>0.2031</v>
      </c>
      <c r="F64" s="2">
        <v>0.2001</v>
      </c>
      <c r="G64" s="2">
        <v>3.0000000000000001E-3</v>
      </c>
      <c r="H64" s="2">
        <v>8.9600000000000009</v>
      </c>
      <c r="I64" s="2">
        <v>8.8000000000000007</v>
      </c>
      <c r="J64" s="2">
        <v>0.16</v>
      </c>
      <c r="K64" s="2">
        <v>0</v>
      </c>
      <c r="L64" s="2">
        <v>0</v>
      </c>
      <c r="M64" s="2">
        <v>0</v>
      </c>
      <c r="N64" s="2">
        <v>8.9600000000000009</v>
      </c>
      <c r="O64" s="2">
        <v>8.8000000000000007</v>
      </c>
      <c r="P64" s="2">
        <v>0.16</v>
      </c>
      <c r="Q64" s="2">
        <v>1</v>
      </c>
      <c r="R64" s="2">
        <v>0</v>
      </c>
      <c r="S64" s="2">
        <v>0</v>
      </c>
      <c r="T64" s="2">
        <v>0</v>
      </c>
      <c r="U64" s="2">
        <f>Table_0__11[[#This Row],[Call Settle]]*10000*Table_0__11[[#This Row],[Open Interest Call]]</f>
        <v>0</v>
      </c>
      <c r="V64" s="2">
        <f>Table_0__11[[#This Row],[Put Settle]]*10000*Table_0__11[[#This Row],[Open Interest Put]]</f>
        <v>0</v>
      </c>
    </row>
    <row r="65" spans="1:22" x14ac:dyDescent="0.25">
      <c r="A65" s="2">
        <v>0</v>
      </c>
      <c r="B65" s="2">
        <v>0</v>
      </c>
      <c r="C65" s="2">
        <v>0</v>
      </c>
      <c r="D65" s="2">
        <v>1.49</v>
      </c>
      <c r="E65" s="2">
        <v>0.21290000000000001</v>
      </c>
      <c r="F65" s="2">
        <v>0.21</v>
      </c>
      <c r="G65" s="2">
        <v>2.8999999999999998E-3</v>
      </c>
      <c r="H65" s="2">
        <v>9.32</v>
      </c>
      <c r="I65" s="2">
        <v>9.16</v>
      </c>
      <c r="J65" s="2">
        <v>0.16</v>
      </c>
      <c r="K65" s="2">
        <v>0</v>
      </c>
      <c r="L65" s="2">
        <v>0</v>
      </c>
      <c r="M65" s="2">
        <v>0</v>
      </c>
      <c r="N65" s="2">
        <v>9.32</v>
      </c>
      <c r="O65" s="2">
        <v>9.16</v>
      </c>
      <c r="P65" s="2">
        <v>0.16</v>
      </c>
      <c r="Q65" s="2">
        <v>0</v>
      </c>
      <c r="R65" s="2">
        <v>0</v>
      </c>
      <c r="S65" s="2">
        <v>0</v>
      </c>
      <c r="T65" s="2">
        <v>0</v>
      </c>
      <c r="U65" s="2">
        <f>Table_0__11[[#This Row],[Call Settle]]*10000*Table_0__11[[#This Row],[Open Interest Call]]</f>
        <v>0</v>
      </c>
      <c r="V65" s="2">
        <f>Table_0__11[[#This Row],[Put Settle]]*10000*Table_0__11[[#This Row],[Open Interest Put]]</f>
        <v>0</v>
      </c>
    </row>
    <row r="66" spans="1:22" x14ac:dyDescent="0.25">
      <c r="A66" s="2">
        <v>0</v>
      </c>
      <c r="B66" s="2">
        <v>0</v>
      </c>
      <c r="C66" s="2">
        <v>0</v>
      </c>
      <c r="D66" s="2">
        <v>1.5</v>
      </c>
      <c r="E66" s="2">
        <v>0.2228</v>
      </c>
      <c r="F66" s="2">
        <v>0.2198</v>
      </c>
      <c r="G66" s="2">
        <v>3.0000000000000001E-3</v>
      </c>
      <c r="H66" s="2">
        <v>9.68</v>
      </c>
      <c r="I66" s="2">
        <v>9.52</v>
      </c>
      <c r="J66" s="2">
        <v>0.16</v>
      </c>
      <c r="K66" s="2">
        <v>0</v>
      </c>
      <c r="L66" s="2">
        <v>0</v>
      </c>
      <c r="M66" s="2">
        <v>0</v>
      </c>
      <c r="N66" s="2">
        <v>9.68</v>
      </c>
      <c r="O66" s="2">
        <v>9.52</v>
      </c>
      <c r="P66" s="2">
        <v>0.16</v>
      </c>
      <c r="Q66" s="2">
        <v>0</v>
      </c>
      <c r="R66" s="2">
        <v>0</v>
      </c>
      <c r="S66" s="2">
        <v>0</v>
      </c>
      <c r="T66" s="2">
        <v>0</v>
      </c>
      <c r="U66" s="2">
        <f>Table_0__11[[#This Row],[Call Settle]]*10000*Table_0__11[[#This Row],[Open Interest Call]]</f>
        <v>0</v>
      </c>
      <c r="V66" s="2">
        <f>Table_0__11[[#This Row],[Put Settle]]*10000*Table_0__11[[#This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1.51</v>
      </c>
      <c r="E67" s="2">
        <v>0.2326</v>
      </c>
      <c r="F67" s="2">
        <v>0.2296</v>
      </c>
      <c r="G67" s="2">
        <v>3.0000000000000001E-3</v>
      </c>
      <c r="H67" s="2">
        <v>10.039999999999999</v>
      </c>
      <c r="I67" s="2">
        <v>9.89</v>
      </c>
      <c r="J67" s="2">
        <v>0.16</v>
      </c>
      <c r="K67" s="2">
        <v>0</v>
      </c>
      <c r="L67" s="2">
        <v>0</v>
      </c>
      <c r="M67" s="2">
        <v>0</v>
      </c>
      <c r="N67" s="2">
        <v>10.039999999999999</v>
      </c>
      <c r="O67" s="2">
        <v>9.89</v>
      </c>
      <c r="P67" s="2">
        <v>0.16</v>
      </c>
      <c r="Q67" s="2">
        <v>0</v>
      </c>
      <c r="R67" s="2">
        <v>0</v>
      </c>
      <c r="S67" s="2">
        <v>0</v>
      </c>
      <c r="T67" s="2">
        <v>0</v>
      </c>
      <c r="U67" s="2">
        <f>Table_0__11[[#This Row],[Call Settle]]*10000*Table_0__11[[#This Row],[Open Interest Call]]</f>
        <v>0</v>
      </c>
      <c r="V67" s="2">
        <f>Table_0__11[[#This Row],[Put Settle]]*10000*Table_0__11[[#This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1.52</v>
      </c>
      <c r="E68" s="2">
        <v>0.2424</v>
      </c>
      <c r="F68" s="2">
        <v>0.2394</v>
      </c>
      <c r="G68" s="2">
        <v>3.0000000000000001E-3</v>
      </c>
      <c r="H68" s="2">
        <v>10.41</v>
      </c>
      <c r="I68" s="2">
        <v>10.25</v>
      </c>
      <c r="J68" s="2">
        <v>0.16</v>
      </c>
      <c r="K68" s="2">
        <v>0</v>
      </c>
      <c r="L68" s="2">
        <v>0</v>
      </c>
      <c r="M68" s="2">
        <v>0</v>
      </c>
      <c r="N68" s="2">
        <v>10.41</v>
      </c>
      <c r="O68" s="2">
        <v>10.25</v>
      </c>
      <c r="P68" s="2">
        <v>0.16</v>
      </c>
      <c r="Q68" s="2">
        <v>7</v>
      </c>
      <c r="R68" s="2">
        <v>0</v>
      </c>
      <c r="S68" s="2">
        <v>0</v>
      </c>
      <c r="T68" s="2">
        <v>0</v>
      </c>
      <c r="U68" s="2">
        <f>Table_0__11[[#This Row],[Call Settle]]*10000*Table_0__11[[#This Row],[Open Interest Call]]</f>
        <v>0</v>
      </c>
      <c r="V68" s="2">
        <f>Table_0__11[[#This Row],[Put Settle]]*10000*Table_0__11[[#This Row],[Open Interest Put]]</f>
        <v>0</v>
      </c>
    </row>
    <row r="69" spans="1:22" x14ac:dyDescent="0.25">
      <c r="A69" s="2">
        <v>0</v>
      </c>
      <c r="B69" s="2">
        <v>0</v>
      </c>
      <c r="C69" s="2">
        <v>0</v>
      </c>
      <c r="D69" s="2">
        <v>1.53</v>
      </c>
      <c r="E69" s="2">
        <v>0.25219999999999998</v>
      </c>
      <c r="F69" s="2">
        <v>0.24929999999999999</v>
      </c>
      <c r="G69" s="2">
        <v>2.8999999999999998E-3</v>
      </c>
      <c r="H69" s="2">
        <v>10.77</v>
      </c>
      <c r="I69" s="2">
        <v>10.61</v>
      </c>
      <c r="J69" s="2">
        <v>0.16</v>
      </c>
      <c r="K69" s="2">
        <v>0</v>
      </c>
      <c r="L69" s="2">
        <v>0</v>
      </c>
      <c r="M69" s="2">
        <v>0</v>
      </c>
      <c r="N69" s="2">
        <v>10.77</v>
      </c>
      <c r="O69" s="2">
        <v>10.61</v>
      </c>
      <c r="P69" s="2">
        <v>0.16</v>
      </c>
      <c r="Q69" s="2">
        <v>0</v>
      </c>
      <c r="R69" s="2">
        <v>0</v>
      </c>
      <c r="S69" s="2">
        <v>0</v>
      </c>
      <c r="T69" s="2">
        <v>0</v>
      </c>
      <c r="U69" s="2">
        <f>Table_0__11[[#This Row],[Call Settle]]*10000*Table_0__11[[#This Row],[Open Interest Call]]</f>
        <v>0</v>
      </c>
      <c r="V69" s="2">
        <f>Table_0__11[[#This Row],[Put Settle]]*10000*Table_0__11[[#This Row],[Open Interest Put]]</f>
        <v>0</v>
      </c>
    </row>
    <row r="70" spans="1:22" x14ac:dyDescent="0.25">
      <c r="A70" s="2">
        <v>0</v>
      </c>
      <c r="B70" s="2">
        <v>0</v>
      </c>
      <c r="C70" s="2">
        <v>0</v>
      </c>
      <c r="D70" s="2">
        <v>1.54</v>
      </c>
      <c r="E70" s="2">
        <v>0.2621</v>
      </c>
      <c r="F70" s="2">
        <v>0.2591</v>
      </c>
      <c r="G70" s="2">
        <v>3.0000000000000001E-3</v>
      </c>
      <c r="H70" s="2">
        <v>11.13</v>
      </c>
      <c r="I70" s="2">
        <v>10.97</v>
      </c>
      <c r="J70" s="2">
        <v>0.16</v>
      </c>
      <c r="K70" s="2">
        <v>0</v>
      </c>
      <c r="L70" s="2">
        <v>0</v>
      </c>
      <c r="M70" s="2">
        <v>0</v>
      </c>
      <c r="N70" s="2">
        <v>11.13</v>
      </c>
      <c r="O70" s="2">
        <v>10.97</v>
      </c>
      <c r="P70" s="2">
        <v>0.16</v>
      </c>
      <c r="Q70" s="2">
        <v>4</v>
      </c>
      <c r="R70" s="2">
        <v>0</v>
      </c>
      <c r="S70" s="2">
        <v>0</v>
      </c>
      <c r="T70" s="2">
        <v>0</v>
      </c>
      <c r="U70" s="2">
        <f>Table_0__11[[#This Row],[Call Settle]]*10000*Table_0__11[[#This Row],[Open Interest Call]]</f>
        <v>0</v>
      </c>
      <c r="V70" s="2">
        <f>Table_0__11[[#This Row],[Put Settle]]*10000*Table_0__11[[#This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0.2611</v>
      </c>
      <c r="C2" s="2">
        <v>0.25819999999999999</v>
      </c>
      <c r="D2" s="2">
        <v>1.01</v>
      </c>
      <c r="E2" s="2">
        <v>2.9999999999999997E-4</v>
      </c>
      <c r="F2" s="2">
        <v>2.9999999999999997E-4</v>
      </c>
      <c r="G2" s="2">
        <v>0</v>
      </c>
      <c r="H2" s="2">
        <v>13.94</v>
      </c>
      <c r="I2" s="2">
        <v>14.02</v>
      </c>
      <c r="J2" s="2">
        <v>-0.08</v>
      </c>
      <c r="K2" s="2">
        <v>0</v>
      </c>
      <c r="L2" s="2">
        <v>0</v>
      </c>
      <c r="M2" s="2">
        <v>0</v>
      </c>
      <c r="N2" s="2">
        <v>13.94</v>
      </c>
      <c r="O2" s="2">
        <v>14.02</v>
      </c>
      <c r="P2" s="2">
        <v>-0.08</v>
      </c>
      <c r="Q2" s="2">
        <v>0</v>
      </c>
      <c r="R2" s="2">
        <v>0</v>
      </c>
      <c r="S2" s="2">
        <v>0</v>
      </c>
      <c r="T2" s="2">
        <v>0</v>
      </c>
      <c r="U2" s="2">
        <f>Table_0__12[[#This Row],[Call Settle]]*10000*Table_0__12[[#This Row],[Open Interest Call]]</f>
        <v>0</v>
      </c>
      <c r="V2" s="2">
        <f>Table_0__12[[#This Row],[Put Settle]]*10000*Table_0__12[[#This Row],[Open Interest Put]]</f>
        <v>0</v>
      </c>
    </row>
    <row r="3" spans="1:22" x14ac:dyDescent="0.25">
      <c r="A3" s="2">
        <v>-2.8999999999999998E-3</v>
      </c>
      <c r="B3" s="2">
        <v>0.25140000000000001</v>
      </c>
      <c r="C3" s="2">
        <v>0.2485</v>
      </c>
      <c r="D3" s="2">
        <v>1.02</v>
      </c>
      <c r="E3" s="2">
        <v>2.9999999999999997E-4</v>
      </c>
      <c r="F3" s="2">
        <v>2.9999999999999997E-4</v>
      </c>
      <c r="G3" s="2">
        <v>0</v>
      </c>
      <c r="H3" s="2">
        <v>13.41</v>
      </c>
      <c r="I3" s="2">
        <v>13.5</v>
      </c>
      <c r="J3" s="2">
        <v>-0.08</v>
      </c>
      <c r="K3" s="2">
        <v>0</v>
      </c>
      <c r="L3" s="2">
        <v>0</v>
      </c>
      <c r="M3" s="2">
        <v>0</v>
      </c>
      <c r="N3" s="2">
        <v>13.41</v>
      </c>
      <c r="O3" s="2">
        <v>13.5</v>
      </c>
      <c r="P3" s="2">
        <v>-0.08</v>
      </c>
      <c r="Q3" s="2">
        <v>0</v>
      </c>
      <c r="R3" s="2">
        <v>0</v>
      </c>
      <c r="S3" s="2">
        <v>0</v>
      </c>
      <c r="T3" s="2">
        <v>0</v>
      </c>
      <c r="U3" s="2">
        <f>Table_0__12[[#This Row],[Call Settle]]*10000*Table_0__12[[#This Row],[Open Interest Call]]</f>
        <v>0</v>
      </c>
      <c r="V3" s="2">
        <f>Table_0__12[[#This Row],[Put Settle]]*10000*Table_0__12[[#This Row],[Open Interest Put]]</f>
        <v>0</v>
      </c>
    </row>
    <row r="4" spans="1:22" x14ac:dyDescent="0.25">
      <c r="A4" s="2">
        <v>-2.8999999999999998E-3</v>
      </c>
      <c r="B4" s="2">
        <v>0.24160000000000001</v>
      </c>
      <c r="C4" s="2">
        <v>0.2387</v>
      </c>
      <c r="D4" s="2">
        <v>1.03</v>
      </c>
      <c r="E4" s="2">
        <v>4.0000000000000002E-4</v>
      </c>
      <c r="F4" s="2">
        <v>4.0000000000000002E-4</v>
      </c>
      <c r="G4" s="2">
        <v>0</v>
      </c>
      <c r="H4" s="2">
        <v>13.36</v>
      </c>
      <c r="I4" s="2">
        <v>13.45</v>
      </c>
      <c r="J4" s="2">
        <v>-0.09</v>
      </c>
      <c r="K4" s="2">
        <v>0</v>
      </c>
      <c r="L4" s="2">
        <v>0</v>
      </c>
      <c r="M4" s="2">
        <v>0</v>
      </c>
      <c r="N4" s="2">
        <v>13.36</v>
      </c>
      <c r="O4" s="2">
        <v>13.45</v>
      </c>
      <c r="P4" s="2">
        <v>-0.09</v>
      </c>
      <c r="Q4" s="2">
        <v>0</v>
      </c>
      <c r="R4" s="2">
        <v>0</v>
      </c>
      <c r="S4" s="2">
        <v>0</v>
      </c>
      <c r="T4" s="2">
        <v>0</v>
      </c>
      <c r="U4" s="2">
        <f>Table_0__12[[#This Row],[Call Settle]]*10000*Table_0__12[[#This Row],[Open Interest Call]]</f>
        <v>0</v>
      </c>
      <c r="V4" s="2">
        <f>Table_0__12[[#This Row],[Put Settle]]*10000*Table_0__12[[#This Row],[Open Interest Put]]</f>
        <v>0</v>
      </c>
    </row>
    <row r="5" spans="1:22" x14ac:dyDescent="0.25">
      <c r="A5" s="2">
        <v>-3.0000000000000001E-3</v>
      </c>
      <c r="B5" s="2">
        <v>0.2319</v>
      </c>
      <c r="C5" s="2">
        <v>0.22889999999999999</v>
      </c>
      <c r="D5" s="2">
        <v>1.04</v>
      </c>
      <c r="E5" s="2">
        <v>4.0000000000000002E-4</v>
      </c>
      <c r="F5" s="2">
        <v>4.0000000000000002E-4</v>
      </c>
      <c r="G5" s="2">
        <v>0</v>
      </c>
      <c r="H5" s="2">
        <v>12.83</v>
      </c>
      <c r="I5" s="2">
        <v>12.92</v>
      </c>
      <c r="J5" s="2">
        <v>-0.09</v>
      </c>
      <c r="K5" s="2">
        <v>0</v>
      </c>
      <c r="L5" s="2">
        <v>0</v>
      </c>
      <c r="M5" s="2">
        <v>0</v>
      </c>
      <c r="N5" s="2">
        <v>12.83</v>
      </c>
      <c r="O5" s="2">
        <v>12.92</v>
      </c>
      <c r="P5" s="2">
        <v>-0.09</v>
      </c>
      <c r="Q5" s="2">
        <v>0</v>
      </c>
      <c r="R5" s="2">
        <v>0</v>
      </c>
      <c r="S5" s="2">
        <v>0</v>
      </c>
      <c r="T5" s="2">
        <v>0</v>
      </c>
      <c r="U5" s="2">
        <f>Table_0__12[[#This Row],[Call Settle]]*10000*Table_0__12[[#This Row],[Open Interest Call]]</f>
        <v>0</v>
      </c>
      <c r="V5" s="2">
        <f>Table_0__12[[#This Row],[Put Settle]]*10000*Table_0__12[[#This Row],[Open Interest Put]]</f>
        <v>0</v>
      </c>
    </row>
    <row r="6" spans="1:22" x14ac:dyDescent="0.25">
      <c r="A6" s="2">
        <v>-2.8999999999999998E-3</v>
      </c>
      <c r="B6" s="2">
        <v>0.22209999999999999</v>
      </c>
      <c r="C6" s="2">
        <v>0.21920000000000001</v>
      </c>
      <c r="D6" s="2">
        <v>1.05</v>
      </c>
      <c r="E6" s="2">
        <v>5.0000000000000001E-4</v>
      </c>
      <c r="F6" s="2">
        <v>5.0000000000000001E-4</v>
      </c>
      <c r="G6" s="2">
        <v>0</v>
      </c>
      <c r="H6" s="2">
        <v>12.67</v>
      </c>
      <c r="I6" s="2">
        <v>12.76</v>
      </c>
      <c r="J6" s="2">
        <v>-0.1</v>
      </c>
      <c r="K6" s="2">
        <v>0</v>
      </c>
      <c r="L6" s="2">
        <v>0</v>
      </c>
      <c r="M6" s="2">
        <v>0</v>
      </c>
      <c r="N6" s="2">
        <v>12.67</v>
      </c>
      <c r="O6" s="2">
        <v>12.76</v>
      </c>
      <c r="P6" s="2">
        <v>-0.1</v>
      </c>
      <c r="Q6" s="2">
        <v>0</v>
      </c>
      <c r="R6" s="2">
        <v>0</v>
      </c>
      <c r="S6" s="2">
        <v>0</v>
      </c>
      <c r="T6" s="2">
        <v>0</v>
      </c>
      <c r="U6" s="2">
        <f>Table_0__12[[#This Row],[Call Settle]]*10000*Table_0__12[[#This Row],[Open Interest Call]]</f>
        <v>0</v>
      </c>
      <c r="V6" s="2">
        <f>Table_0__12[[#This Row],[Put Settle]]*10000*Table_0__12[[#This Row],[Open Interest Put]]</f>
        <v>0</v>
      </c>
    </row>
    <row r="7" spans="1:22" x14ac:dyDescent="0.25">
      <c r="A7" s="2">
        <v>-2.8999999999999998E-3</v>
      </c>
      <c r="B7" s="2">
        <v>0.21240000000000001</v>
      </c>
      <c r="C7" s="2">
        <v>0.20949999999999999</v>
      </c>
      <c r="D7" s="2">
        <v>1.06</v>
      </c>
      <c r="E7" s="2">
        <v>5.0000000000000001E-4</v>
      </c>
      <c r="F7" s="2">
        <v>5.0000000000000001E-4</v>
      </c>
      <c r="G7" s="2">
        <v>0</v>
      </c>
      <c r="H7" s="2">
        <v>12.12</v>
      </c>
      <c r="I7" s="2">
        <v>12.22</v>
      </c>
      <c r="J7" s="2">
        <v>-0.1</v>
      </c>
      <c r="K7" s="2">
        <v>0</v>
      </c>
      <c r="L7" s="2">
        <v>0</v>
      </c>
      <c r="M7" s="2">
        <v>0</v>
      </c>
      <c r="N7" s="2">
        <v>12.12</v>
      </c>
      <c r="O7" s="2">
        <v>12.22</v>
      </c>
      <c r="P7" s="2">
        <v>-0.1</v>
      </c>
      <c r="Q7" s="2">
        <v>0</v>
      </c>
      <c r="R7" s="2">
        <v>0</v>
      </c>
      <c r="S7" s="2">
        <v>0</v>
      </c>
      <c r="T7" s="2">
        <v>0</v>
      </c>
      <c r="U7" s="2">
        <f>Table_0__12[[#This Row],[Call Settle]]*10000*Table_0__12[[#This Row],[Open Interest Call]]</f>
        <v>0</v>
      </c>
      <c r="V7" s="2">
        <f>Table_0__12[[#This Row],[Put Settle]]*10000*Table_0__12[[#This Row],[Open Interest Put]]</f>
        <v>0</v>
      </c>
    </row>
    <row r="8" spans="1:22" x14ac:dyDescent="0.25">
      <c r="A8" s="2">
        <v>-2.8999999999999998E-3</v>
      </c>
      <c r="B8" s="2">
        <v>0.20269999999999999</v>
      </c>
      <c r="C8" s="2">
        <v>0.19980000000000001</v>
      </c>
      <c r="D8" s="2">
        <v>1.07</v>
      </c>
      <c r="E8" s="2">
        <v>5.9999999999999995E-4</v>
      </c>
      <c r="F8" s="2">
        <v>5.9999999999999995E-4</v>
      </c>
      <c r="G8" s="2">
        <v>0</v>
      </c>
      <c r="H8" s="2">
        <v>11.88</v>
      </c>
      <c r="I8" s="2">
        <v>11.99</v>
      </c>
      <c r="J8" s="2">
        <v>-0.1</v>
      </c>
      <c r="K8" s="2">
        <v>0</v>
      </c>
      <c r="L8" s="2">
        <v>0</v>
      </c>
      <c r="M8" s="2">
        <v>0</v>
      </c>
      <c r="N8" s="2">
        <v>11.88</v>
      </c>
      <c r="O8" s="2">
        <v>11.99</v>
      </c>
      <c r="P8" s="2">
        <v>-0.1</v>
      </c>
      <c r="Q8" s="2">
        <v>0</v>
      </c>
      <c r="R8" s="2">
        <v>0</v>
      </c>
      <c r="S8" s="2">
        <v>0</v>
      </c>
      <c r="T8" s="2">
        <v>0</v>
      </c>
      <c r="U8" s="2">
        <f>Table_0__12[[#This Row],[Call Settle]]*10000*Table_0__12[[#This Row],[Open Interest Call]]</f>
        <v>0</v>
      </c>
      <c r="V8" s="2">
        <f>Table_0__12[[#This Row],[Put Settle]]*10000*Table_0__12[[#This Row],[Open Interest Put]]</f>
        <v>0</v>
      </c>
    </row>
    <row r="9" spans="1:22" x14ac:dyDescent="0.25">
      <c r="A9" s="2">
        <v>-2.8999999999999998E-3</v>
      </c>
      <c r="B9" s="2">
        <v>0.193</v>
      </c>
      <c r="C9" s="2">
        <v>0.19009999999999999</v>
      </c>
      <c r="D9" s="2">
        <v>1.08</v>
      </c>
      <c r="E9" s="2">
        <v>6.9999999999999999E-4</v>
      </c>
      <c r="F9" s="2">
        <v>6.9999999999999999E-4</v>
      </c>
      <c r="G9" s="2">
        <v>0</v>
      </c>
      <c r="H9" s="2">
        <v>11.6</v>
      </c>
      <c r="I9" s="2">
        <v>11.7</v>
      </c>
      <c r="J9" s="2">
        <v>-0.11</v>
      </c>
      <c r="K9" s="2">
        <v>0</v>
      </c>
      <c r="L9" s="2">
        <v>0</v>
      </c>
      <c r="M9" s="2">
        <v>0</v>
      </c>
      <c r="N9" s="2">
        <v>11.6</v>
      </c>
      <c r="O9" s="2">
        <v>11.7</v>
      </c>
      <c r="P9" s="2">
        <v>-0.11</v>
      </c>
      <c r="Q9" s="2">
        <v>0</v>
      </c>
      <c r="R9" s="2">
        <v>0</v>
      </c>
      <c r="S9" s="2">
        <v>150</v>
      </c>
      <c r="T9" s="2">
        <v>0</v>
      </c>
      <c r="U9" s="2">
        <f>Table_0__12[[#This Row],[Call Settle]]*10000*Table_0__12[[#This Row],[Open Interest Call]]</f>
        <v>0</v>
      </c>
      <c r="V9" s="2">
        <f>Table_0__12[[#This Row],[Put Settle]]*10000*Table_0__12[[#This Row],[Open Interest Put]]</f>
        <v>1050</v>
      </c>
    </row>
    <row r="10" spans="1:22" x14ac:dyDescent="0.25">
      <c r="A10" s="2">
        <v>-2.8999999999999998E-3</v>
      </c>
      <c r="B10" s="2">
        <v>0.18329999999999999</v>
      </c>
      <c r="C10" s="2">
        <v>0.1804</v>
      </c>
      <c r="D10" s="2">
        <v>1.0900000000000001</v>
      </c>
      <c r="E10" s="2">
        <v>8.0000000000000004E-4</v>
      </c>
      <c r="F10" s="2">
        <v>8.0000000000000004E-4</v>
      </c>
      <c r="G10" s="2">
        <v>0</v>
      </c>
      <c r="H10" s="2">
        <v>11.27</v>
      </c>
      <c r="I10" s="2">
        <v>11.38</v>
      </c>
      <c r="J10" s="2">
        <v>-0.11</v>
      </c>
      <c r="K10" s="2">
        <v>0</v>
      </c>
      <c r="L10" s="2">
        <v>0</v>
      </c>
      <c r="M10" s="2">
        <v>0</v>
      </c>
      <c r="N10" s="2">
        <v>11.27</v>
      </c>
      <c r="O10" s="2">
        <v>11.38</v>
      </c>
      <c r="P10" s="2">
        <v>-0.11</v>
      </c>
      <c r="Q10" s="2">
        <v>0</v>
      </c>
      <c r="R10" s="2">
        <v>0</v>
      </c>
      <c r="S10" s="2">
        <v>0</v>
      </c>
      <c r="T10" s="2">
        <v>0</v>
      </c>
      <c r="U10" s="2">
        <f>Table_0__12[[#This Row],[Call Settle]]*10000*Table_0__12[[#This Row],[Open Interest Call]]</f>
        <v>0</v>
      </c>
      <c r="V10" s="2">
        <f>Table_0__12[[#This Row],[Put Settle]]*10000*Table_0__12[[#This Row],[Open Interest Put]]</f>
        <v>0</v>
      </c>
    </row>
    <row r="11" spans="1:22" x14ac:dyDescent="0.25">
      <c r="A11" s="2">
        <v>-2.8E-3</v>
      </c>
      <c r="B11" s="2">
        <v>0.1736</v>
      </c>
      <c r="C11" s="2">
        <v>0.17080000000000001</v>
      </c>
      <c r="D11" s="2">
        <v>1.1000000000000001</v>
      </c>
      <c r="E11" s="2">
        <v>1E-3</v>
      </c>
      <c r="F11" s="2">
        <v>8.9999999999999998E-4</v>
      </c>
      <c r="G11" s="2">
        <v>1E-4</v>
      </c>
      <c r="H11" s="2">
        <v>11.1</v>
      </c>
      <c r="I11" s="2">
        <v>11.02</v>
      </c>
      <c r="J11" s="2">
        <v>0.08</v>
      </c>
      <c r="K11" s="2">
        <v>0</v>
      </c>
      <c r="L11" s="2">
        <v>0</v>
      </c>
      <c r="M11" s="2">
        <v>0</v>
      </c>
      <c r="N11" s="2">
        <v>11.1</v>
      </c>
      <c r="O11" s="2">
        <v>11.02</v>
      </c>
      <c r="P11" s="2">
        <v>0.08</v>
      </c>
      <c r="Q11" s="2">
        <v>0</v>
      </c>
      <c r="R11" s="2">
        <v>0</v>
      </c>
      <c r="S11" s="2">
        <v>1</v>
      </c>
      <c r="T11" s="2">
        <v>0</v>
      </c>
      <c r="U11" s="2">
        <f>Table_0__12[[#This Row],[Call Settle]]*10000*Table_0__12[[#This Row],[Open Interest Call]]</f>
        <v>0</v>
      </c>
      <c r="V11" s="2">
        <f>Table_0__12[[#This Row],[Put Settle]]*10000*Table_0__12[[#This Row],[Open Interest Put]]</f>
        <v>10</v>
      </c>
    </row>
    <row r="12" spans="1:22" x14ac:dyDescent="0.25">
      <c r="A12" s="2">
        <v>-2.8999999999999998E-3</v>
      </c>
      <c r="B12" s="2">
        <v>0.16400000000000001</v>
      </c>
      <c r="C12" s="2">
        <v>0.16109999999999999</v>
      </c>
      <c r="D12" s="2">
        <v>1.1100000000000001</v>
      </c>
      <c r="E12" s="2">
        <v>1.1999999999999999E-3</v>
      </c>
      <c r="F12" s="2">
        <v>1.1000000000000001E-3</v>
      </c>
      <c r="G12" s="2">
        <v>1E-4</v>
      </c>
      <c r="H12" s="2">
        <v>10.86</v>
      </c>
      <c r="I12" s="2">
        <v>10.82</v>
      </c>
      <c r="J12" s="2">
        <v>0.05</v>
      </c>
      <c r="K12" s="2">
        <v>0</v>
      </c>
      <c r="L12" s="2">
        <v>0</v>
      </c>
      <c r="M12" s="2">
        <v>0</v>
      </c>
      <c r="N12" s="2">
        <v>10.86</v>
      </c>
      <c r="O12" s="2">
        <v>10.82</v>
      </c>
      <c r="P12" s="2">
        <v>0.05</v>
      </c>
      <c r="Q12" s="2">
        <v>0</v>
      </c>
      <c r="R12" s="2">
        <v>0</v>
      </c>
      <c r="S12" s="2">
        <v>0</v>
      </c>
      <c r="T12" s="2">
        <v>0</v>
      </c>
      <c r="U12" s="2">
        <f>Table_0__12[[#This Row],[Call Settle]]*10000*Table_0__12[[#This Row],[Open Interest Call]]</f>
        <v>0</v>
      </c>
      <c r="V12" s="2">
        <f>Table_0__12[[#This Row],[Put Settle]]*10000*Table_0__12[[#This Row],[Open Interest Put]]</f>
        <v>0</v>
      </c>
    </row>
    <row r="13" spans="1:22" x14ac:dyDescent="0.25">
      <c r="A13" s="2">
        <v>-2.8999999999999998E-3</v>
      </c>
      <c r="B13" s="2">
        <v>0.15440000000000001</v>
      </c>
      <c r="C13" s="2">
        <v>0.1515</v>
      </c>
      <c r="D13" s="2">
        <v>1.1200000000000001</v>
      </c>
      <c r="E13" s="2">
        <v>1.4E-3</v>
      </c>
      <c r="F13" s="2">
        <v>1.2999999999999999E-3</v>
      </c>
      <c r="G13" s="2">
        <v>1E-4</v>
      </c>
      <c r="H13" s="2">
        <v>10.56</v>
      </c>
      <c r="I13" s="2">
        <v>10.54</v>
      </c>
      <c r="J13" s="2">
        <v>0.02</v>
      </c>
      <c r="K13" s="2">
        <v>0</v>
      </c>
      <c r="L13" s="2">
        <v>0</v>
      </c>
      <c r="M13" s="2">
        <v>0</v>
      </c>
      <c r="N13" s="2">
        <v>10.56</v>
      </c>
      <c r="O13" s="2">
        <v>10.54</v>
      </c>
      <c r="P13" s="2">
        <v>0.02</v>
      </c>
      <c r="Q13" s="2">
        <v>0</v>
      </c>
      <c r="R13" s="2">
        <v>0</v>
      </c>
      <c r="S13" s="2">
        <v>0</v>
      </c>
      <c r="T13" s="2">
        <v>0</v>
      </c>
      <c r="U13" s="2">
        <f>Table_0__12[[#This Row],[Call Settle]]*10000*Table_0__12[[#This Row],[Open Interest Call]]</f>
        <v>0</v>
      </c>
      <c r="V13" s="2">
        <f>Table_0__12[[#This Row],[Put Settle]]*10000*Table_0__12[[#This Row],[Open Interest Put]]</f>
        <v>0</v>
      </c>
    </row>
    <row r="14" spans="1:22" x14ac:dyDescent="0.25">
      <c r="A14" s="2">
        <v>-2.8999999999999998E-3</v>
      </c>
      <c r="B14" s="2">
        <v>0.1449</v>
      </c>
      <c r="C14" s="2">
        <v>0.14199999999999999</v>
      </c>
      <c r="D14" s="2">
        <v>1.1299999999999999</v>
      </c>
      <c r="E14" s="2">
        <v>1.6000000000000001E-3</v>
      </c>
      <c r="F14" s="2">
        <v>1.6000000000000001E-3</v>
      </c>
      <c r="G14" s="2">
        <v>0</v>
      </c>
      <c r="H14" s="2">
        <v>10.220000000000001</v>
      </c>
      <c r="I14" s="2">
        <v>10.35</v>
      </c>
      <c r="J14" s="2">
        <v>-0.13</v>
      </c>
      <c r="K14" s="2">
        <v>0</v>
      </c>
      <c r="L14" s="2">
        <v>0</v>
      </c>
      <c r="M14" s="2">
        <v>0</v>
      </c>
      <c r="N14" s="2">
        <v>10.220000000000001</v>
      </c>
      <c r="O14" s="2">
        <v>10.35</v>
      </c>
      <c r="P14" s="2">
        <v>-0.13</v>
      </c>
      <c r="Q14" s="2">
        <v>0</v>
      </c>
      <c r="R14" s="2">
        <v>0</v>
      </c>
      <c r="S14" s="2">
        <v>0</v>
      </c>
      <c r="T14" s="2">
        <v>0</v>
      </c>
      <c r="U14" s="2">
        <f>Table_0__12[[#This Row],[Call Settle]]*10000*Table_0__12[[#This Row],[Open Interest Call]]</f>
        <v>0</v>
      </c>
      <c r="V14" s="2">
        <f>Table_0__12[[#This Row],[Put Settle]]*10000*Table_0__12[[#This Row],[Open Interest Put]]</f>
        <v>0</v>
      </c>
    </row>
    <row r="15" spans="1:22" x14ac:dyDescent="0.25">
      <c r="A15" s="2">
        <v>-2.8999999999999998E-3</v>
      </c>
      <c r="B15" s="2">
        <v>0.13539999999999999</v>
      </c>
      <c r="C15" s="2">
        <v>0.13250000000000001</v>
      </c>
      <c r="D15" s="2">
        <v>1.1399999999999999</v>
      </c>
      <c r="E15" s="2">
        <v>1.9E-3</v>
      </c>
      <c r="F15" s="2">
        <v>1.9E-3</v>
      </c>
      <c r="G15" s="2">
        <v>0</v>
      </c>
      <c r="H15" s="2">
        <v>9.9499999999999993</v>
      </c>
      <c r="I15" s="2">
        <v>10.08</v>
      </c>
      <c r="J15" s="2">
        <v>-0.14000000000000001</v>
      </c>
      <c r="K15" s="2">
        <v>0</v>
      </c>
      <c r="L15" s="2">
        <v>0</v>
      </c>
      <c r="M15" s="2">
        <v>0</v>
      </c>
      <c r="N15" s="2">
        <v>9.9499999999999993</v>
      </c>
      <c r="O15" s="2">
        <v>10.08</v>
      </c>
      <c r="P15" s="2">
        <v>-0.14000000000000001</v>
      </c>
      <c r="Q15" s="2">
        <v>0</v>
      </c>
      <c r="R15" s="2">
        <v>0</v>
      </c>
      <c r="S15" s="2">
        <v>0</v>
      </c>
      <c r="T15" s="2">
        <v>0</v>
      </c>
      <c r="U15" s="2">
        <f>Table_0__12[[#This Row],[Call Settle]]*10000*Table_0__12[[#This Row],[Open Interest Call]]</f>
        <v>0</v>
      </c>
      <c r="V15" s="2">
        <f>Table_0__12[[#This Row],[Put Settle]]*10000*Table_0__12[[#This Row],[Open Interest Put]]</f>
        <v>0</v>
      </c>
    </row>
    <row r="16" spans="1:22" x14ac:dyDescent="0.25">
      <c r="A16" s="2">
        <v>-2.8E-3</v>
      </c>
      <c r="B16" s="2">
        <v>0.12590000000000001</v>
      </c>
      <c r="C16" s="2">
        <v>0.1231</v>
      </c>
      <c r="D16" s="2">
        <v>1.1499999999999999</v>
      </c>
      <c r="E16" s="2">
        <v>2.3E-3</v>
      </c>
      <c r="F16" s="2">
        <v>2.2000000000000001E-3</v>
      </c>
      <c r="G16" s="2">
        <v>1E-4</v>
      </c>
      <c r="H16" s="2">
        <v>9.7100000000000009</v>
      </c>
      <c r="I16" s="2">
        <v>9.76</v>
      </c>
      <c r="J16" s="2">
        <v>-0.05</v>
      </c>
      <c r="K16" s="2">
        <v>0</v>
      </c>
      <c r="L16" s="2">
        <v>0</v>
      </c>
      <c r="M16" s="2">
        <v>0</v>
      </c>
      <c r="N16" s="2">
        <v>9.7100000000000009</v>
      </c>
      <c r="O16" s="2">
        <v>9.76</v>
      </c>
      <c r="P16" s="2">
        <v>-0.05</v>
      </c>
      <c r="Q16" s="2">
        <v>1</v>
      </c>
      <c r="R16" s="2">
        <v>0</v>
      </c>
      <c r="S16" s="2">
        <v>1</v>
      </c>
      <c r="T16" s="2">
        <v>0</v>
      </c>
      <c r="U16" s="2">
        <f>Table_0__12[[#This Row],[Call Settle]]*10000*Table_0__12[[#This Row],[Open Interest Call]]</f>
        <v>1231</v>
      </c>
      <c r="V16" s="2">
        <f>Table_0__12[[#This Row],[Put Settle]]*10000*Table_0__12[[#This Row],[Open Interest Put]]</f>
        <v>23</v>
      </c>
    </row>
    <row r="17" spans="1:22" x14ac:dyDescent="0.25">
      <c r="A17" s="2">
        <v>-2.8E-3</v>
      </c>
      <c r="B17" s="2">
        <v>0.1166</v>
      </c>
      <c r="C17" s="2">
        <v>0.1138</v>
      </c>
      <c r="D17" s="2">
        <v>1.1599999999999999</v>
      </c>
      <c r="E17" s="2">
        <v>2.8E-3</v>
      </c>
      <c r="F17" s="2">
        <v>2.7000000000000001E-3</v>
      </c>
      <c r="G17" s="2">
        <v>1E-4</v>
      </c>
      <c r="H17" s="2">
        <v>9.49</v>
      </c>
      <c r="I17" s="2">
        <v>9.56</v>
      </c>
      <c r="J17" s="2">
        <v>-7.0000000000000007E-2</v>
      </c>
      <c r="K17" s="2">
        <v>0</v>
      </c>
      <c r="L17" s="2">
        <v>0</v>
      </c>
      <c r="M17" s="2">
        <v>0</v>
      </c>
      <c r="N17" s="2">
        <v>9.49</v>
      </c>
      <c r="O17" s="2">
        <v>9.56</v>
      </c>
      <c r="P17" s="2">
        <v>-7.0000000000000007E-2</v>
      </c>
      <c r="Q17" s="2">
        <v>0</v>
      </c>
      <c r="R17" s="2">
        <v>0</v>
      </c>
      <c r="S17" s="2">
        <v>0</v>
      </c>
      <c r="T17" s="2">
        <v>0</v>
      </c>
      <c r="U17" s="2">
        <f>Table_0__12[[#This Row],[Call Settle]]*10000*Table_0__12[[#This Row],[Open Interest Call]]</f>
        <v>0</v>
      </c>
      <c r="V17" s="2">
        <f>Table_0__12[[#This Row],[Put Settle]]*10000*Table_0__12[[#This Row],[Open Interest Put]]</f>
        <v>0</v>
      </c>
    </row>
    <row r="18" spans="1:22" x14ac:dyDescent="0.25">
      <c r="A18" s="2">
        <v>-2.8E-3</v>
      </c>
      <c r="B18" s="2">
        <v>0.112</v>
      </c>
      <c r="C18" s="2">
        <v>0.10920000000000001</v>
      </c>
      <c r="D18" s="2">
        <v>1.165</v>
      </c>
      <c r="E18" s="2">
        <v>3.0999999999999999E-3</v>
      </c>
      <c r="F18" s="2">
        <v>3.0000000000000001E-3</v>
      </c>
      <c r="G18" s="2">
        <v>1E-4</v>
      </c>
      <c r="H18" s="2">
        <v>9.3800000000000008</v>
      </c>
      <c r="I18" s="2">
        <v>9.4600000000000009</v>
      </c>
      <c r="J18" s="2">
        <v>-0.08</v>
      </c>
      <c r="K18" s="2">
        <v>0</v>
      </c>
      <c r="L18" s="2">
        <v>0</v>
      </c>
      <c r="M18" s="2">
        <v>0</v>
      </c>
      <c r="N18" s="2">
        <v>9.3800000000000008</v>
      </c>
      <c r="O18" s="2">
        <v>9.4600000000000009</v>
      </c>
      <c r="P18" s="2">
        <v>-0.08</v>
      </c>
      <c r="Q18" s="2">
        <v>0</v>
      </c>
      <c r="R18" s="2">
        <v>0</v>
      </c>
      <c r="S18" s="2">
        <v>0</v>
      </c>
      <c r="T18" s="2">
        <v>0</v>
      </c>
      <c r="U18" s="2">
        <f>Table_0__12[[#This Row],[Call Settle]]*10000*Table_0__12[[#This Row],[Open Interest Call]]</f>
        <v>0</v>
      </c>
      <c r="V18" s="2">
        <f>Table_0__12[[#This Row],[Put Settle]]*10000*Table_0__12[[#This Row],[Open Interest Put]]</f>
        <v>0</v>
      </c>
    </row>
    <row r="19" spans="1:22" x14ac:dyDescent="0.25">
      <c r="A19" s="2">
        <v>-2.8E-3</v>
      </c>
      <c r="B19" s="2">
        <v>0.1074</v>
      </c>
      <c r="C19" s="2">
        <v>0.1046</v>
      </c>
      <c r="D19" s="2">
        <v>1.17</v>
      </c>
      <c r="E19" s="2">
        <v>3.3999999999999998E-3</v>
      </c>
      <c r="F19" s="2">
        <v>3.3E-3</v>
      </c>
      <c r="G19" s="2">
        <v>1E-4</v>
      </c>
      <c r="H19" s="2">
        <v>9.26</v>
      </c>
      <c r="I19" s="2">
        <v>9.35</v>
      </c>
      <c r="J19" s="2">
        <v>-0.09</v>
      </c>
      <c r="K19" s="2">
        <v>0</v>
      </c>
      <c r="L19" s="2">
        <v>0</v>
      </c>
      <c r="M19" s="2">
        <v>0</v>
      </c>
      <c r="N19" s="2">
        <v>9.26</v>
      </c>
      <c r="O19" s="2">
        <v>9.35</v>
      </c>
      <c r="P19" s="2">
        <v>-0.09</v>
      </c>
      <c r="Q19" s="2">
        <v>0</v>
      </c>
      <c r="R19" s="2">
        <v>0</v>
      </c>
      <c r="S19" s="2">
        <v>0</v>
      </c>
      <c r="T19" s="2">
        <v>0</v>
      </c>
      <c r="U19" s="2">
        <f>Table_0__12[[#This Row],[Call Settle]]*10000*Table_0__12[[#This Row],[Open Interest Call]]</f>
        <v>0</v>
      </c>
      <c r="V19" s="2">
        <f>Table_0__12[[#This Row],[Put Settle]]*10000*Table_0__12[[#This Row],[Open Interest Put]]</f>
        <v>0</v>
      </c>
    </row>
    <row r="20" spans="1:22" x14ac:dyDescent="0.25">
      <c r="A20" s="2">
        <v>-2.8E-3</v>
      </c>
      <c r="B20" s="2">
        <v>0.1028</v>
      </c>
      <c r="C20" s="2">
        <v>0.1</v>
      </c>
      <c r="D20" s="2">
        <v>1.175</v>
      </c>
      <c r="E20" s="2">
        <v>3.8E-3</v>
      </c>
      <c r="F20" s="2">
        <v>3.5999999999999999E-3</v>
      </c>
      <c r="G20" s="2">
        <v>2.0000000000000001E-4</v>
      </c>
      <c r="H20" s="2">
        <v>9.18</v>
      </c>
      <c r="I20" s="2">
        <v>9.2100000000000009</v>
      </c>
      <c r="J20" s="2">
        <v>-0.03</v>
      </c>
      <c r="K20" s="2">
        <v>0</v>
      </c>
      <c r="L20" s="2">
        <v>0</v>
      </c>
      <c r="M20" s="2">
        <v>0</v>
      </c>
      <c r="N20" s="2">
        <v>9.18</v>
      </c>
      <c r="O20" s="2">
        <v>9.2100000000000009</v>
      </c>
      <c r="P20" s="2">
        <v>-0.03</v>
      </c>
      <c r="Q20" s="2">
        <v>0</v>
      </c>
      <c r="R20" s="2">
        <v>0</v>
      </c>
      <c r="S20" s="2">
        <v>50</v>
      </c>
      <c r="T20" s="2">
        <v>0</v>
      </c>
      <c r="U20" s="2">
        <f>Table_0__12[[#This Row],[Call Settle]]*10000*Table_0__12[[#This Row],[Open Interest Call]]</f>
        <v>0</v>
      </c>
      <c r="V20" s="2">
        <f>Table_0__12[[#This Row],[Put Settle]]*10000*Table_0__12[[#This Row],[Open Interest Put]]</f>
        <v>1900</v>
      </c>
    </row>
    <row r="21" spans="1:22" x14ac:dyDescent="0.25">
      <c r="A21" s="2">
        <v>-2.8E-3</v>
      </c>
      <c r="B21" s="2">
        <v>9.8299999999999998E-2</v>
      </c>
      <c r="C21" s="2">
        <v>9.5500000000000002E-2</v>
      </c>
      <c r="D21" s="2">
        <v>1.18</v>
      </c>
      <c r="E21" s="2">
        <v>4.1000000000000003E-3</v>
      </c>
      <c r="F21" s="2">
        <v>4.0000000000000001E-3</v>
      </c>
      <c r="G21" s="2">
        <v>1E-4</v>
      </c>
      <c r="H21" s="2">
        <v>9.01</v>
      </c>
      <c r="I21" s="2">
        <v>9.1199999999999992</v>
      </c>
      <c r="J21" s="2">
        <v>-0.11</v>
      </c>
      <c r="K21" s="2">
        <v>0</v>
      </c>
      <c r="L21" s="2">
        <v>0</v>
      </c>
      <c r="M21" s="2">
        <v>0</v>
      </c>
      <c r="N21" s="2">
        <v>9.01</v>
      </c>
      <c r="O21" s="2">
        <v>9.1199999999999992</v>
      </c>
      <c r="P21" s="2">
        <v>-0.11</v>
      </c>
      <c r="Q21" s="2">
        <v>0</v>
      </c>
      <c r="R21" s="2">
        <v>0</v>
      </c>
      <c r="S21" s="2">
        <v>2</v>
      </c>
      <c r="T21" s="2">
        <v>0</v>
      </c>
      <c r="U21" s="2">
        <f>Table_0__12[[#This Row],[Call Settle]]*10000*Table_0__12[[#This Row],[Open Interest Call]]</f>
        <v>0</v>
      </c>
      <c r="V21" s="2">
        <f>Table_0__12[[#This Row],[Put Settle]]*10000*Table_0__12[[#This Row],[Open Interest Put]]</f>
        <v>82</v>
      </c>
    </row>
    <row r="22" spans="1:22" x14ac:dyDescent="0.25">
      <c r="A22" s="2">
        <v>-2.7000000000000001E-3</v>
      </c>
      <c r="B22" s="2">
        <v>9.3799999999999994E-2</v>
      </c>
      <c r="C22" s="2">
        <v>9.11E-2</v>
      </c>
      <c r="D22" s="2">
        <v>1.1850000000000001</v>
      </c>
      <c r="E22" s="2">
        <v>4.5999999999999999E-3</v>
      </c>
      <c r="F22" s="2">
        <v>4.4000000000000003E-3</v>
      </c>
      <c r="G22" s="2">
        <v>2.0000000000000001E-4</v>
      </c>
      <c r="H22" s="2">
        <v>8.9499999999999993</v>
      </c>
      <c r="I22" s="2">
        <v>9</v>
      </c>
      <c r="J22" s="2">
        <v>-0.06</v>
      </c>
      <c r="K22" s="2">
        <v>0</v>
      </c>
      <c r="L22" s="2">
        <v>0</v>
      </c>
      <c r="M22" s="2">
        <v>0</v>
      </c>
      <c r="N22" s="2">
        <v>8.9499999999999993</v>
      </c>
      <c r="O22" s="2">
        <v>9</v>
      </c>
      <c r="P22" s="2">
        <v>-0.06</v>
      </c>
      <c r="Q22" s="2">
        <v>0</v>
      </c>
      <c r="R22" s="2">
        <v>0</v>
      </c>
      <c r="S22" s="2">
        <v>0</v>
      </c>
      <c r="T22" s="2">
        <v>0</v>
      </c>
      <c r="U22" s="2">
        <f>Table_0__12[[#This Row],[Call Settle]]*10000*Table_0__12[[#This Row],[Open Interest Call]]</f>
        <v>0</v>
      </c>
      <c r="V22" s="2">
        <f>Table_0__12[[#This Row],[Put Settle]]*10000*Table_0__12[[#This Row],[Open Interest Put]]</f>
        <v>0</v>
      </c>
    </row>
    <row r="23" spans="1:22" x14ac:dyDescent="0.25">
      <c r="A23" s="2">
        <v>-2.7000000000000001E-3</v>
      </c>
      <c r="B23" s="2">
        <v>8.9399999999999993E-2</v>
      </c>
      <c r="C23" s="2">
        <v>8.6699999999999999E-2</v>
      </c>
      <c r="D23" s="2">
        <v>1.19</v>
      </c>
      <c r="E23" s="2">
        <v>5.1000000000000004E-3</v>
      </c>
      <c r="F23" s="2">
        <v>4.7999999999999996E-3</v>
      </c>
      <c r="G23" s="2">
        <v>2.9999999999999997E-4</v>
      </c>
      <c r="H23" s="2">
        <v>8.85</v>
      </c>
      <c r="I23" s="2">
        <v>8.86</v>
      </c>
      <c r="J23" s="2">
        <v>-0.01</v>
      </c>
      <c r="K23" s="2">
        <v>0</v>
      </c>
      <c r="L23" s="2">
        <v>0</v>
      </c>
      <c r="M23" s="2">
        <v>0</v>
      </c>
      <c r="N23" s="2">
        <v>8.85</v>
      </c>
      <c r="O23" s="2">
        <v>8.86</v>
      </c>
      <c r="P23" s="2">
        <v>-0.01</v>
      </c>
      <c r="Q23" s="2">
        <v>0</v>
      </c>
      <c r="R23" s="2">
        <v>0</v>
      </c>
      <c r="S23" s="2">
        <v>0</v>
      </c>
      <c r="T23" s="2">
        <v>0</v>
      </c>
      <c r="U23" s="2">
        <f>Table_0__12[[#This Row],[Call Settle]]*10000*Table_0__12[[#This Row],[Open Interest Call]]</f>
        <v>0</v>
      </c>
      <c r="V23" s="2">
        <f>Table_0__12[[#This Row],[Put Settle]]*10000*Table_0__12[[#This Row],[Open Interest Put]]</f>
        <v>0</v>
      </c>
    </row>
    <row r="24" spans="1:22" x14ac:dyDescent="0.25">
      <c r="A24" s="2">
        <v>-2.7000000000000001E-3</v>
      </c>
      <c r="B24" s="2">
        <v>8.5000000000000006E-2</v>
      </c>
      <c r="C24" s="2">
        <v>8.2299999999999998E-2</v>
      </c>
      <c r="D24" s="2">
        <v>1.1950000000000001</v>
      </c>
      <c r="E24" s="2">
        <v>5.5999999999999999E-3</v>
      </c>
      <c r="F24" s="2">
        <v>5.3E-3</v>
      </c>
      <c r="G24" s="2">
        <v>2.9999999999999997E-4</v>
      </c>
      <c r="H24" s="2">
        <v>8.73</v>
      </c>
      <c r="I24" s="2">
        <v>8.76</v>
      </c>
      <c r="J24" s="2">
        <v>-0.03</v>
      </c>
      <c r="K24" s="2">
        <v>0</v>
      </c>
      <c r="L24" s="2">
        <v>0</v>
      </c>
      <c r="M24" s="2">
        <v>0</v>
      </c>
      <c r="N24" s="2">
        <v>8.73</v>
      </c>
      <c r="O24" s="2">
        <v>8.76</v>
      </c>
      <c r="P24" s="2">
        <v>-0.03</v>
      </c>
      <c r="Q24" s="2">
        <v>0</v>
      </c>
      <c r="R24" s="2">
        <v>0</v>
      </c>
      <c r="S24" s="2">
        <v>1</v>
      </c>
      <c r="T24" s="2">
        <v>0</v>
      </c>
      <c r="U24" s="2">
        <f>Table_0__12[[#This Row],[Call Settle]]*10000*Table_0__12[[#This Row],[Open Interest Call]]</f>
        <v>0</v>
      </c>
      <c r="V24" s="2">
        <f>Table_0__12[[#This Row],[Put Settle]]*10000*Table_0__12[[#This Row],[Open Interest Put]]</f>
        <v>56</v>
      </c>
    </row>
    <row r="25" spans="1:22" x14ac:dyDescent="0.25">
      <c r="A25" s="2">
        <v>-2.5999999999999999E-3</v>
      </c>
      <c r="B25" s="2">
        <v>8.0600000000000005E-2</v>
      </c>
      <c r="C25" s="2">
        <v>7.8E-2</v>
      </c>
      <c r="D25" s="2">
        <v>1.2</v>
      </c>
      <c r="E25" s="2">
        <v>6.1999999999999998E-3</v>
      </c>
      <c r="F25" s="2">
        <v>5.8999999999999999E-3</v>
      </c>
      <c r="G25" s="2">
        <v>2.9999999999999997E-4</v>
      </c>
      <c r="H25" s="2">
        <v>8.6300000000000008</v>
      </c>
      <c r="I25" s="2">
        <v>8.68</v>
      </c>
      <c r="J25" s="2">
        <v>-0.05</v>
      </c>
      <c r="K25" s="2">
        <v>0</v>
      </c>
      <c r="L25" s="2">
        <v>0</v>
      </c>
      <c r="M25" s="2">
        <v>0</v>
      </c>
      <c r="N25" s="2">
        <v>8.6300000000000008</v>
      </c>
      <c r="O25" s="2">
        <v>8.68</v>
      </c>
      <c r="P25" s="2">
        <v>-0.05</v>
      </c>
      <c r="Q25" s="2">
        <v>1</v>
      </c>
      <c r="R25" s="2">
        <v>0</v>
      </c>
      <c r="S25" s="2">
        <v>7</v>
      </c>
      <c r="T25" s="2">
        <v>-1</v>
      </c>
      <c r="U25" s="2">
        <f>Table_0__12[[#This Row],[Call Settle]]*10000*Table_0__12[[#This Row],[Open Interest Call]]</f>
        <v>780</v>
      </c>
      <c r="V25" s="2">
        <f>Table_0__12[[#This Row],[Put Settle]]*10000*Table_0__12[[#This Row],[Open Interest Put]]</f>
        <v>434</v>
      </c>
    </row>
    <row r="26" spans="1:22" x14ac:dyDescent="0.25">
      <c r="A26" s="2">
        <v>-2.5999999999999999E-3</v>
      </c>
      <c r="B26" s="2">
        <v>7.6399999999999996E-2</v>
      </c>
      <c r="C26" s="2">
        <v>7.3800000000000004E-2</v>
      </c>
      <c r="D26" s="2">
        <v>1.2050000000000001</v>
      </c>
      <c r="E26" s="2">
        <v>6.8999999999999999E-3</v>
      </c>
      <c r="F26" s="2">
        <v>6.4999999999999997E-3</v>
      </c>
      <c r="G26" s="2">
        <v>4.0000000000000002E-4</v>
      </c>
      <c r="H26" s="2">
        <v>8.5500000000000007</v>
      </c>
      <c r="I26" s="2">
        <v>8.57</v>
      </c>
      <c r="J26" s="2">
        <v>-0.02</v>
      </c>
      <c r="K26" s="2">
        <v>0</v>
      </c>
      <c r="L26" s="2">
        <v>0</v>
      </c>
      <c r="M26" s="2">
        <v>0</v>
      </c>
      <c r="N26" s="2">
        <v>8.5500000000000007</v>
      </c>
      <c r="O26" s="2">
        <v>8.57</v>
      </c>
      <c r="P26" s="2">
        <v>-0.02</v>
      </c>
      <c r="Q26" s="2">
        <v>0</v>
      </c>
      <c r="R26" s="2">
        <v>0</v>
      </c>
      <c r="S26" s="2">
        <v>4</v>
      </c>
      <c r="T26" s="2">
        <v>0</v>
      </c>
      <c r="U26" s="2">
        <f>Table_0__12[[#This Row],[Call Settle]]*10000*Table_0__12[[#This Row],[Open Interest Call]]</f>
        <v>0</v>
      </c>
      <c r="V26" s="2">
        <f>Table_0__12[[#This Row],[Put Settle]]*10000*Table_0__12[[#This Row],[Open Interest Put]]</f>
        <v>276</v>
      </c>
    </row>
    <row r="27" spans="1:22" x14ac:dyDescent="0.25">
      <c r="A27" s="2">
        <v>-2.5999999999999999E-3</v>
      </c>
      <c r="B27" s="2">
        <v>7.22E-2</v>
      </c>
      <c r="C27" s="2">
        <v>6.9599999999999995E-2</v>
      </c>
      <c r="D27" s="2">
        <v>1.21</v>
      </c>
      <c r="E27" s="2">
        <v>7.6E-3</v>
      </c>
      <c r="F27" s="2">
        <v>7.1999999999999998E-3</v>
      </c>
      <c r="G27" s="2">
        <v>4.0000000000000002E-4</v>
      </c>
      <c r="H27" s="2">
        <v>8.4499999999999993</v>
      </c>
      <c r="I27" s="2">
        <v>8.48</v>
      </c>
      <c r="J27" s="2">
        <v>-0.03</v>
      </c>
      <c r="K27" s="2">
        <v>0</v>
      </c>
      <c r="L27" s="2">
        <v>0</v>
      </c>
      <c r="M27" s="2">
        <v>0</v>
      </c>
      <c r="N27" s="2">
        <v>8.4499999999999993</v>
      </c>
      <c r="O27" s="2">
        <v>8.48</v>
      </c>
      <c r="P27" s="2">
        <v>-0.03</v>
      </c>
      <c r="Q27" s="2">
        <v>0</v>
      </c>
      <c r="R27" s="2">
        <v>0</v>
      </c>
      <c r="S27" s="2">
        <v>15</v>
      </c>
      <c r="T27" s="2">
        <v>0</v>
      </c>
      <c r="U27" s="2">
        <f>Table_0__12[[#This Row],[Call Settle]]*10000*Table_0__12[[#This Row],[Open Interest Call]]</f>
        <v>0</v>
      </c>
      <c r="V27" s="2">
        <f>Table_0__12[[#This Row],[Put Settle]]*10000*Table_0__12[[#This Row],[Open Interest Put]]</f>
        <v>1140</v>
      </c>
    </row>
    <row r="28" spans="1:22" x14ac:dyDescent="0.25">
      <c r="A28" s="2">
        <v>-2.5000000000000001E-3</v>
      </c>
      <c r="B28" s="2">
        <v>6.8000000000000005E-2</v>
      </c>
      <c r="C28" s="2">
        <v>6.5500000000000003E-2</v>
      </c>
      <c r="D28" s="2">
        <v>1.2150000000000001</v>
      </c>
      <c r="E28" s="2">
        <v>8.3999999999999995E-3</v>
      </c>
      <c r="F28" s="2">
        <v>8.0000000000000002E-3</v>
      </c>
      <c r="G28" s="2">
        <v>4.0000000000000002E-4</v>
      </c>
      <c r="H28" s="2">
        <v>8.35</v>
      </c>
      <c r="I28" s="2">
        <v>8.4</v>
      </c>
      <c r="J28" s="2">
        <v>-0.05</v>
      </c>
      <c r="K28" s="2">
        <v>0</v>
      </c>
      <c r="L28" s="2">
        <v>0</v>
      </c>
      <c r="M28" s="2">
        <v>0</v>
      </c>
      <c r="N28" s="2">
        <v>8.35</v>
      </c>
      <c r="O28" s="2">
        <v>8.4</v>
      </c>
      <c r="P28" s="2">
        <v>-0.05</v>
      </c>
      <c r="Q28" s="2">
        <v>0</v>
      </c>
      <c r="R28" s="2">
        <v>0</v>
      </c>
      <c r="S28" s="2">
        <v>7</v>
      </c>
      <c r="T28" s="2">
        <v>0</v>
      </c>
      <c r="U28" s="2">
        <f>Table_0__12[[#This Row],[Call Settle]]*10000*Table_0__12[[#This Row],[Open Interest Call]]</f>
        <v>0</v>
      </c>
      <c r="V28" s="2">
        <f>Table_0__12[[#This Row],[Put Settle]]*10000*Table_0__12[[#This Row],[Open Interest Put]]</f>
        <v>588</v>
      </c>
    </row>
    <row r="29" spans="1:22" x14ac:dyDescent="0.25">
      <c r="A29" s="2">
        <v>-2.5000000000000001E-3</v>
      </c>
      <c r="B29" s="2">
        <v>6.4000000000000001E-2</v>
      </c>
      <c r="C29" s="2">
        <v>6.1499999999999999E-2</v>
      </c>
      <c r="D29" s="2">
        <v>1.22</v>
      </c>
      <c r="E29" s="2">
        <v>9.2999999999999992E-3</v>
      </c>
      <c r="F29" s="2">
        <v>8.8000000000000005E-3</v>
      </c>
      <c r="G29" s="2">
        <v>5.0000000000000001E-4</v>
      </c>
      <c r="H29" s="2">
        <v>8.27</v>
      </c>
      <c r="I29" s="2">
        <v>8.2899999999999991</v>
      </c>
      <c r="J29" s="2">
        <v>-0.03</v>
      </c>
      <c r="K29" s="2">
        <v>0</v>
      </c>
      <c r="L29" s="2">
        <v>0</v>
      </c>
      <c r="M29" s="2">
        <v>0</v>
      </c>
      <c r="N29" s="2">
        <v>8.27</v>
      </c>
      <c r="O29" s="2">
        <v>8.2899999999999991</v>
      </c>
      <c r="P29" s="2">
        <v>-0.03</v>
      </c>
      <c r="Q29" s="2">
        <v>0</v>
      </c>
      <c r="R29" s="2">
        <v>0</v>
      </c>
      <c r="S29" s="2">
        <v>22</v>
      </c>
      <c r="T29" s="2">
        <v>0</v>
      </c>
      <c r="U29" s="2">
        <f>Table_0__12[[#This Row],[Call Settle]]*10000*Table_0__12[[#This Row],[Open Interest Call]]</f>
        <v>0</v>
      </c>
      <c r="V29" s="2">
        <f>Table_0__12[[#This Row],[Put Settle]]*10000*Table_0__12[[#This Row],[Open Interest Put]]</f>
        <v>2045.9999999999998</v>
      </c>
    </row>
    <row r="30" spans="1:22" x14ac:dyDescent="0.25">
      <c r="A30" s="2">
        <v>-2.3999999999999998E-3</v>
      </c>
      <c r="B30" s="2">
        <v>0.06</v>
      </c>
      <c r="C30" s="2">
        <v>5.7599999999999998E-2</v>
      </c>
      <c r="D30" s="2">
        <v>1.2250000000000001</v>
      </c>
      <c r="E30" s="2">
        <v>1.03E-2</v>
      </c>
      <c r="F30" s="2">
        <v>9.7000000000000003E-3</v>
      </c>
      <c r="G30" s="2">
        <v>5.9999999999999995E-4</v>
      </c>
      <c r="H30" s="2">
        <v>8.19</v>
      </c>
      <c r="I30" s="2">
        <v>8.1999999999999993</v>
      </c>
      <c r="J30" s="2">
        <v>-0.01</v>
      </c>
      <c r="K30" s="2">
        <v>0</v>
      </c>
      <c r="L30" s="2">
        <v>0</v>
      </c>
      <c r="M30" s="2">
        <v>0</v>
      </c>
      <c r="N30" s="2">
        <v>8.19</v>
      </c>
      <c r="O30" s="2">
        <v>8.1999999999999993</v>
      </c>
      <c r="P30" s="2">
        <v>-0.01</v>
      </c>
      <c r="Q30" s="2">
        <v>0</v>
      </c>
      <c r="R30" s="2">
        <v>0</v>
      </c>
      <c r="S30" s="2">
        <v>1</v>
      </c>
      <c r="T30" s="2">
        <v>0</v>
      </c>
      <c r="U30" s="2">
        <f>Table_0__12[[#This Row],[Call Settle]]*10000*Table_0__12[[#This Row],[Open Interest Call]]</f>
        <v>0</v>
      </c>
      <c r="V30" s="2">
        <f>Table_0__12[[#This Row],[Put Settle]]*10000*Table_0__12[[#This Row],[Open Interest Put]]</f>
        <v>103</v>
      </c>
    </row>
    <row r="31" spans="1:22" x14ac:dyDescent="0.25">
      <c r="A31" s="2">
        <v>-2.3E-3</v>
      </c>
      <c r="B31" s="2">
        <v>5.6099999999999997E-2</v>
      </c>
      <c r="C31" s="2">
        <v>5.3800000000000001E-2</v>
      </c>
      <c r="D31" s="2">
        <v>1.23</v>
      </c>
      <c r="E31" s="2">
        <v>1.14E-2</v>
      </c>
      <c r="F31" s="2">
        <v>1.0699999999999999E-2</v>
      </c>
      <c r="G31" s="2">
        <v>6.9999999999999999E-4</v>
      </c>
      <c r="H31" s="2">
        <v>8.11</v>
      </c>
      <c r="I31" s="2">
        <v>8.1</v>
      </c>
      <c r="J31" s="2">
        <v>0.01</v>
      </c>
      <c r="K31" s="2">
        <v>0</v>
      </c>
      <c r="L31" s="2">
        <v>0</v>
      </c>
      <c r="M31" s="2">
        <v>0</v>
      </c>
      <c r="N31" s="2">
        <v>8.11</v>
      </c>
      <c r="O31" s="2">
        <v>8.1</v>
      </c>
      <c r="P31" s="2">
        <v>0.01</v>
      </c>
      <c r="Q31" s="2">
        <v>0</v>
      </c>
      <c r="R31" s="2">
        <v>0</v>
      </c>
      <c r="S31" s="2">
        <v>398</v>
      </c>
      <c r="T31" s="2">
        <v>0</v>
      </c>
      <c r="U31" s="2">
        <f>Table_0__12[[#This Row],[Call Settle]]*10000*Table_0__12[[#This Row],[Open Interest Call]]</f>
        <v>0</v>
      </c>
      <c r="V31" s="2">
        <f>Table_0__12[[#This Row],[Put Settle]]*10000*Table_0__12[[#This Row],[Open Interest Put]]</f>
        <v>45372</v>
      </c>
    </row>
    <row r="32" spans="1:22" x14ac:dyDescent="0.25">
      <c r="A32" s="2">
        <v>-2.3E-3</v>
      </c>
      <c r="B32" s="2">
        <v>5.2299999999999999E-2</v>
      </c>
      <c r="C32" s="2">
        <v>0.05</v>
      </c>
      <c r="D32" s="2">
        <v>1.2350000000000001</v>
      </c>
      <c r="E32" s="2">
        <v>1.2500000000000001E-2</v>
      </c>
      <c r="F32" s="2">
        <v>1.18E-2</v>
      </c>
      <c r="G32" s="2">
        <v>6.9999999999999999E-4</v>
      </c>
      <c r="H32" s="2">
        <v>8</v>
      </c>
      <c r="I32" s="2">
        <v>8.01</v>
      </c>
      <c r="J32" s="2">
        <v>-0.02</v>
      </c>
      <c r="K32" s="2">
        <v>0</v>
      </c>
      <c r="L32" s="2">
        <v>0</v>
      </c>
      <c r="M32" s="2">
        <v>0</v>
      </c>
      <c r="N32" s="2">
        <v>8</v>
      </c>
      <c r="O32" s="2">
        <v>8.01</v>
      </c>
      <c r="P32" s="2">
        <v>-0.02</v>
      </c>
      <c r="Q32" s="2">
        <v>0</v>
      </c>
      <c r="R32" s="2">
        <v>0</v>
      </c>
      <c r="S32" s="2">
        <v>10</v>
      </c>
      <c r="T32" s="2">
        <v>0</v>
      </c>
      <c r="U32" s="2">
        <f>Table_0__12[[#This Row],[Call Settle]]*10000*Table_0__12[[#This Row],[Open Interest Call]]</f>
        <v>0</v>
      </c>
      <c r="V32" s="2">
        <f>Table_0__12[[#This Row],[Put Settle]]*10000*Table_0__12[[#This Row],[Open Interest Put]]</f>
        <v>1250</v>
      </c>
    </row>
    <row r="33" spans="1:22" x14ac:dyDescent="0.25">
      <c r="A33" s="2">
        <v>-2.2000000000000001E-3</v>
      </c>
      <c r="B33" s="2">
        <v>4.8599999999999997E-2</v>
      </c>
      <c r="C33" s="2">
        <v>4.6399999999999997E-2</v>
      </c>
      <c r="D33" s="2">
        <v>1.24</v>
      </c>
      <c r="E33" s="2">
        <v>1.38E-2</v>
      </c>
      <c r="F33" s="2">
        <v>1.2999999999999999E-2</v>
      </c>
      <c r="G33" s="2">
        <v>8.0000000000000004E-4</v>
      </c>
      <c r="H33" s="2">
        <v>7.92</v>
      </c>
      <c r="I33" s="2">
        <v>7.92</v>
      </c>
      <c r="J33" s="2">
        <v>0</v>
      </c>
      <c r="K33" s="2">
        <v>0</v>
      </c>
      <c r="L33" s="2">
        <v>0</v>
      </c>
      <c r="M33" s="2">
        <v>0</v>
      </c>
      <c r="N33" s="2">
        <v>7.92</v>
      </c>
      <c r="O33" s="2">
        <v>7.92</v>
      </c>
      <c r="P33" s="2">
        <v>0</v>
      </c>
      <c r="Q33" s="2">
        <v>5</v>
      </c>
      <c r="R33" s="2">
        <v>0</v>
      </c>
      <c r="S33" s="2">
        <v>6</v>
      </c>
      <c r="T33" s="2">
        <v>0</v>
      </c>
      <c r="U33" s="2">
        <f>Table_0__12[[#This Row],[Call Settle]]*10000*Table_0__12[[#This Row],[Open Interest Call]]</f>
        <v>2319.9999999999995</v>
      </c>
      <c r="V33" s="2">
        <f>Table_0__12[[#This Row],[Put Settle]]*10000*Table_0__12[[#This Row],[Open Interest Put]]</f>
        <v>828</v>
      </c>
    </row>
    <row r="34" spans="1:22" x14ac:dyDescent="0.25">
      <c r="A34" s="2">
        <v>-2.0999999999999999E-3</v>
      </c>
      <c r="B34" s="2">
        <v>4.4999999999999998E-2</v>
      </c>
      <c r="C34" s="2">
        <v>4.2900000000000001E-2</v>
      </c>
      <c r="D34" s="2">
        <v>1.2450000000000001</v>
      </c>
      <c r="E34" s="2">
        <v>1.52E-2</v>
      </c>
      <c r="F34" s="2">
        <v>1.43E-2</v>
      </c>
      <c r="G34" s="2">
        <v>8.9999999999999998E-4</v>
      </c>
      <c r="H34" s="2">
        <v>7.84</v>
      </c>
      <c r="I34" s="2">
        <v>7.83</v>
      </c>
      <c r="J34" s="2">
        <v>0.01</v>
      </c>
      <c r="K34" s="2">
        <v>0</v>
      </c>
      <c r="L34" s="2">
        <v>0</v>
      </c>
      <c r="M34" s="2">
        <v>0</v>
      </c>
      <c r="N34" s="2">
        <v>7.84</v>
      </c>
      <c r="O34" s="2">
        <v>7.83</v>
      </c>
      <c r="P34" s="2">
        <v>0.01</v>
      </c>
      <c r="Q34" s="2">
        <v>0</v>
      </c>
      <c r="R34" s="2">
        <v>0</v>
      </c>
      <c r="S34" s="2">
        <v>3</v>
      </c>
      <c r="T34" s="2">
        <v>0</v>
      </c>
      <c r="U34" s="2">
        <f>Table_0__12[[#This Row],[Call Settle]]*10000*Table_0__12[[#This Row],[Open Interest Call]]</f>
        <v>0</v>
      </c>
      <c r="V34" s="2">
        <f>Table_0__12[[#This Row],[Put Settle]]*10000*Table_0__12[[#This Row],[Open Interest Put]]</f>
        <v>456</v>
      </c>
    </row>
    <row r="35" spans="1:22" x14ac:dyDescent="0.25">
      <c r="A35" s="2">
        <v>-2E-3</v>
      </c>
      <c r="B35" s="2">
        <v>4.1500000000000002E-2</v>
      </c>
      <c r="C35" s="2">
        <v>3.95E-2</v>
      </c>
      <c r="D35" s="2">
        <v>1.25</v>
      </c>
      <c r="E35" s="2">
        <v>1.67E-2</v>
      </c>
      <c r="F35" s="2">
        <v>1.5699999999999999E-2</v>
      </c>
      <c r="G35" s="2">
        <v>1E-3</v>
      </c>
      <c r="H35" s="2">
        <v>7.75</v>
      </c>
      <c r="I35" s="2">
        <v>7.74</v>
      </c>
      <c r="J35" s="2">
        <v>0.01</v>
      </c>
      <c r="K35" s="2">
        <v>0</v>
      </c>
      <c r="L35" s="2">
        <v>0</v>
      </c>
      <c r="M35" s="2">
        <v>0</v>
      </c>
      <c r="N35" s="2">
        <v>7.75</v>
      </c>
      <c r="O35" s="2">
        <v>7.74</v>
      </c>
      <c r="P35" s="2">
        <v>0.01</v>
      </c>
      <c r="Q35" s="2">
        <v>0</v>
      </c>
      <c r="R35" s="2">
        <v>0</v>
      </c>
      <c r="S35" s="2">
        <v>10</v>
      </c>
      <c r="T35" s="2">
        <v>0</v>
      </c>
      <c r="U35" s="2">
        <f>Table_0__12[[#This Row],[Call Settle]]*10000*Table_0__12[[#This Row],[Open Interest Call]]</f>
        <v>0</v>
      </c>
      <c r="V35" s="2">
        <f>Table_0__12[[#This Row],[Put Settle]]*10000*Table_0__12[[#This Row],[Open Interest Put]]</f>
        <v>1670</v>
      </c>
    </row>
    <row r="36" spans="1:22" x14ac:dyDescent="0.25">
      <c r="A36" s="2">
        <v>-1.9E-3</v>
      </c>
      <c r="B36" s="2">
        <v>3.8100000000000002E-2</v>
      </c>
      <c r="C36" s="2">
        <v>3.6200000000000003E-2</v>
      </c>
      <c r="D36" s="2">
        <v>1.2549999999999999</v>
      </c>
      <c r="E36" s="2">
        <v>1.83E-2</v>
      </c>
      <c r="F36" s="2">
        <v>1.7299999999999999E-2</v>
      </c>
      <c r="G36" s="2">
        <v>1E-3</v>
      </c>
      <c r="H36" s="2">
        <v>7.66</v>
      </c>
      <c r="I36" s="2">
        <v>7.67</v>
      </c>
      <c r="J36" s="2">
        <v>-0.01</v>
      </c>
      <c r="K36" s="2">
        <v>0</v>
      </c>
      <c r="L36" s="2">
        <v>0</v>
      </c>
      <c r="M36" s="2">
        <v>0</v>
      </c>
      <c r="N36" s="2">
        <v>7.66</v>
      </c>
      <c r="O36" s="2">
        <v>7.67</v>
      </c>
      <c r="P36" s="2">
        <v>-0.01</v>
      </c>
      <c r="Q36" s="2">
        <v>0</v>
      </c>
      <c r="R36" s="2">
        <v>0</v>
      </c>
      <c r="S36" s="2">
        <v>10</v>
      </c>
      <c r="T36" s="2">
        <v>0</v>
      </c>
      <c r="U36" s="2">
        <f>Table_0__12[[#This Row],[Call Settle]]*10000*Table_0__12[[#This Row],[Open Interest Call]]</f>
        <v>0</v>
      </c>
      <c r="V36" s="2">
        <f>Table_0__12[[#This Row],[Put Settle]]*10000*Table_0__12[[#This Row],[Open Interest Put]]</f>
        <v>1830</v>
      </c>
    </row>
    <row r="37" spans="1:22" x14ac:dyDescent="0.25">
      <c r="A37" s="2">
        <v>-1.8E-3</v>
      </c>
      <c r="B37" s="2">
        <v>3.49E-2</v>
      </c>
      <c r="C37" s="2">
        <v>3.3099999999999997E-2</v>
      </c>
      <c r="D37" s="2">
        <v>1.26</v>
      </c>
      <c r="E37" s="2">
        <v>2.01E-2</v>
      </c>
      <c r="F37" s="2">
        <v>1.9E-2</v>
      </c>
      <c r="G37" s="2">
        <v>1.1000000000000001E-3</v>
      </c>
      <c r="H37" s="2">
        <v>7.59</v>
      </c>
      <c r="I37" s="2">
        <v>7.59</v>
      </c>
      <c r="J37" s="2">
        <v>0</v>
      </c>
      <c r="K37" s="2">
        <v>0</v>
      </c>
      <c r="L37" s="2">
        <v>0</v>
      </c>
      <c r="M37" s="2">
        <v>0</v>
      </c>
      <c r="N37" s="2">
        <v>7.59</v>
      </c>
      <c r="O37" s="2">
        <v>7.59</v>
      </c>
      <c r="P37" s="2">
        <v>0</v>
      </c>
      <c r="Q37" s="2">
        <v>0</v>
      </c>
      <c r="R37" s="2">
        <v>0</v>
      </c>
      <c r="S37" s="2">
        <v>10</v>
      </c>
      <c r="T37" s="2">
        <v>0</v>
      </c>
      <c r="U37" s="2">
        <f>Table_0__12[[#This Row],[Call Settle]]*10000*Table_0__12[[#This Row],[Open Interest Call]]</f>
        <v>0</v>
      </c>
      <c r="V37" s="2">
        <f>Table_0__12[[#This Row],[Put Settle]]*10000*Table_0__12[[#This Row],[Open Interest Put]]</f>
        <v>2010</v>
      </c>
    </row>
    <row r="38" spans="1:22" x14ac:dyDescent="0.25">
      <c r="A38" s="2">
        <v>-1.8E-3</v>
      </c>
      <c r="B38" s="2">
        <v>3.1899999999999998E-2</v>
      </c>
      <c r="C38" s="2">
        <v>3.0099999999999998E-2</v>
      </c>
      <c r="D38" s="2">
        <v>1.2649999999999999</v>
      </c>
      <c r="E38" s="2">
        <v>2.1999999999999999E-2</v>
      </c>
      <c r="F38" s="2">
        <v>2.0799999999999999E-2</v>
      </c>
      <c r="G38" s="2">
        <v>1.1999999999999999E-3</v>
      </c>
      <c r="H38" s="2">
        <v>7.5</v>
      </c>
      <c r="I38" s="2">
        <v>7.5</v>
      </c>
      <c r="J38" s="2">
        <v>0</v>
      </c>
      <c r="K38" s="2">
        <v>0</v>
      </c>
      <c r="L38" s="2">
        <v>0</v>
      </c>
      <c r="M38" s="2">
        <v>0</v>
      </c>
      <c r="N38" s="2">
        <v>7.5</v>
      </c>
      <c r="O38" s="2">
        <v>7.5</v>
      </c>
      <c r="P38" s="2">
        <v>0</v>
      </c>
      <c r="Q38" s="2">
        <v>5</v>
      </c>
      <c r="R38" s="2">
        <v>0</v>
      </c>
      <c r="S38" s="2">
        <v>0</v>
      </c>
      <c r="T38" s="2">
        <v>0</v>
      </c>
      <c r="U38" s="2">
        <f>Table_0__12[[#This Row],[Call Settle]]*10000*Table_0__12[[#This Row],[Open Interest Call]]</f>
        <v>1505</v>
      </c>
      <c r="V38" s="2">
        <f>Table_0__12[[#This Row],[Put Settle]]*10000*Table_0__12[[#This Row],[Open Interest Put]]</f>
        <v>0</v>
      </c>
    </row>
    <row r="39" spans="1:22" x14ac:dyDescent="0.25">
      <c r="A39" s="2">
        <v>-1.6999999999999999E-3</v>
      </c>
      <c r="B39" s="2">
        <v>2.9000000000000001E-2</v>
      </c>
      <c r="C39" s="2">
        <v>2.7300000000000001E-2</v>
      </c>
      <c r="D39" s="2">
        <v>1.27</v>
      </c>
      <c r="E39" s="2">
        <v>2.41E-2</v>
      </c>
      <c r="F39" s="2">
        <v>2.2800000000000001E-2</v>
      </c>
      <c r="G39" s="2">
        <v>1.2999999999999999E-3</v>
      </c>
      <c r="H39" s="2">
        <v>7.43</v>
      </c>
      <c r="I39" s="2">
        <v>7.43</v>
      </c>
      <c r="J39" s="2">
        <v>0</v>
      </c>
      <c r="K39" s="2">
        <v>0</v>
      </c>
      <c r="L39" s="2">
        <v>0</v>
      </c>
      <c r="M39" s="2">
        <v>0</v>
      </c>
      <c r="N39" s="2">
        <v>7.43</v>
      </c>
      <c r="O39" s="2">
        <v>7.43</v>
      </c>
      <c r="P39" s="2">
        <v>0</v>
      </c>
      <c r="Q39" s="2">
        <v>0</v>
      </c>
      <c r="R39" s="2">
        <v>0</v>
      </c>
      <c r="S39" s="2">
        <v>2</v>
      </c>
      <c r="T39" s="2">
        <v>0</v>
      </c>
      <c r="U39" s="2">
        <f>Table_0__12[[#This Row],[Call Settle]]*10000*Table_0__12[[#This Row],[Open Interest Call]]</f>
        <v>0</v>
      </c>
      <c r="V39" s="2">
        <f>Table_0__12[[#This Row],[Put Settle]]*10000*Table_0__12[[#This Row],[Open Interest Put]]</f>
        <v>482</v>
      </c>
    </row>
    <row r="40" spans="1:22" x14ac:dyDescent="0.25">
      <c r="A40" s="2">
        <v>-1.5E-3</v>
      </c>
      <c r="B40" s="2">
        <v>2.6200000000000001E-2</v>
      </c>
      <c r="C40" s="2">
        <v>2.47E-2</v>
      </c>
      <c r="D40" s="2">
        <v>1.2749999999999999</v>
      </c>
      <c r="E40" s="2">
        <v>2.63E-2</v>
      </c>
      <c r="F40" s="2">
        <v>2.5000000000000001E-2</v>
      </c>
      <c r="G40" s="2">
        <v>1.2999999999999999E-3</v>
      </c>
      <c r="H40" s="2">
        <v>7.36</v>
      </c>
      <c r="I40" s="2">
        <v>7.36</v>
      </c>
      <c r="J40" s="2">
        <v>0</v>
      </c>
      <c r="K40" s="2">
        <v>0</v>
      </c>
      <c r="L40" s="2">
        <v>0</v>
      </c>
      <c r="M40" s="2">
        <v>0</v>
      </c>
      <c r="N40" s="2">
        <v>7.37</v>
      </c>
      <c r="O40" s="2">
        <v>7.38</v>
      </c>
      <c r="P40" s="2">
        <v>0</v>
      </c>
      <c r="Q40" s="2">
        <v>3</v>
      </c>
      <c r="R40" s="2">
        <v>0</v>
      </c>
      <c r="S40" s="2">
        <v>1</v>
      </c>
      <c r="T40" s="2">
        <v>0</v>
      </c>
      <c r="U40" s="2">
        <f>Table_0__12[[#This Row],[Call Settle]]*10000*Table_0__12[[#This Row],[Open Interest Call]]</f>
        <v>741</v>
      </c>
      <c r="V40" s="2">
        <f>Table_0__12[[#This Row],[Put Settle]]*10000*Table_0__12[[#This Row],[Open Interest Put]]</f>
        <v>263</v>
      </c>
    </row>
    <row r="41" spans="1:22" x14ac:dyDescent="0.25">
      <c r="A41" s="2">
        <v>-1.5E-3</v>
      </c>
      <c r="B41" s="2">
        <v>2.3699999999999999E-2</v>
      </c>
      <c r="C41" s="2">
        <v>2.2200000000000001E-2</v>
      </c>
      <c r="D41" s="2">
        <v>1.28</v>
      </c>
      <c r="E41" s="2">
        <v>2.87E-2</v>
      </c>
      <c r="F41" s="2">
        <v>2.7300000000000001E-2</v>
      </c>
      <c r="G41" s="2">
        <v>1.4E-3</v>
      </c>
      <c r="H41" s="2">
        <v>7.31</v>
      </c>
      <c r="I41" s="2">
        <v>7.32</v>
      </c>
      <c r="J41" s="2">
        <v>-0.01</v>
      </c>
      <c r="K41" s="2">
        <v>0</v>
      </c>
      <c r="L41" s="2">
        <v>0</v>
      </c>
      <c r="M41" s="2">
        <v>0</v>
      </c>
      <c r="N41" s="2">
        <v>7.31</v>
      </c>
      <c r="O41" s="2">
        <v>7.32</v>
      </c>
      <c r="P41" s="2">
        <v>-0.01</v>
      </c>
      <c r="Q41" s="2">
        <v>7</v>
      </c>
      <c r="R41" s="2">
        <v>0</v>
      </c>
      <c r="S41" s="2">
        <v>42</v>
      </c>
      <c r="T41" s="2">
        <v>0</v>
      </c>
      <c r="U41" s="2">
        <f>Table_0__12[[#This Row],[Call Settle]]*10000*Table_0__12[[#This Row],[Open Interest Call]]</f>
        <v>1554</v>
      </c>
      <c r="V41" s="2">
        <f>Table_0__12[[#This Row],[Put Settle]]*10000*Table_0__12[[#This Row],[Open Interest Put]]</f>
        <v>12054</v>
      </c>
    </row>
    <row r="42" spans="1:22" x14ac:dyDescent="0.25">
      <c r="A42" s="2">
        <v>-1.2999999999999999E-3</v>
      </c>
      <c r="B42" s="2">
        <v>2.12E-2</v>
      </c>
      <c r="C42" s="2">
        <v>1.9900000000000001E-2</v>
      </c>
      <c r="D42" s="2">
        <v>1.2849999999999999</v>
      </c>
      <c r="E42" s="2">
        <v>3.1300000000000001E-2</v>
      </c>
      <c r="F42" s="2">
        <v>2.98E-2</v>
      </c>
      <c r="G42" s="2">
        <v>1.5E-3</v>
      </c>
      <c r="H42" s="2">
        <v>7.26</v>
      </c>
      <c r="I42" s="2">
        <v>7.23</v>
      </c>
      <c r="J42" s="2">
        <v>0.02</v>
      </c>
      <c r="K42" s="2">
        <v>0</v>
      </c>
      <c r="L42" s="2">
        <v>0</v>
      </c>
      <c r="M42" s="2">
        <v>0</v>
      </c>
      <c r="N42" s="2">
        <v>7.26</v>
      </c>
      <c r="O42" s="2">
        <v>7.23</v>
      </c>
      <c r="P42" s="2">
        <v>0.02</v>
      </c>
      <c r="Q42" s="2">
        <v>100</v>
      </c>
      <c r="R42" s="2">
        <v>0</v>
      </c>
      <c r="S42" s="2">
        <v>8</v>
      </c>
      <c r="T42" s="2">
        <v>0</v>
      </c>
      <c r="U42" s="2">
        <f>Table_0__12[[#This Row],[Call Settle]]*10000*Table_0__12[[#This Row],[Open Interest Call]]</f>
        <v>19900</v>
      </c>
      <c r="V42" s="2">
        <f>Table_0__12[[#This Row],[Put Settle]]*10000*Table_0__12[[#This Row],[Open Interest Put]]</f>
        <v>2504</v>
      </c>
    </row>
    <row r="43" spans="1:22" x14ac:dyDescent="0.25">
      <c r="A43" s="2">
        <v>-1.2999999999999999E-3</v>
      </c>
      <c r="B43" s="2">
        <v>1.9E-2</v>
      </c>
      <c r="C43" s="2">
        <v>1.77E-2</v>
      </c>
      <c r="D43" s="2">
        <v>1.29</v>
      </c>
      <c r="E43" s="2">
        <v>3.4099999999999998E-2</v>
      </c>
      <c r="F43" s="2">
        <v>3.2399999999999998E-2</v>
      </c>
      <c r="G43" s="2">
        <v>1.6999999999999999E-3</v>
      </c>
      <c r="H43" s="2">
        <v>7.19</v>
      </c>
      <c r="I43" s="2">
        <v>7.2</v>
      </c>
      <c r="J43" s="2">
        <v>0</v>
      </c>
      <c r="K43" s="2">
        <v>0</v>
      </c>
      <c r="L43" s="2">
        <v>0</v>
      </c>
      <c r="M43" s="2">
        <v>0</v>
      </c>
      <c r="N43" s="2">
        <v>7.19</v>
      </c>
      <c r="O43" s="2">
        <v>7.2</v>
      </c>
      <c r="P43" s="2">
        <v>0</v>
      </c>
      <c r="Q43" s="2">
        <v>128</v>
      </c>
      <c r="R43" s="2">
        <v>0</v>
      </c>
      <c r="S43" s="2">
        <v>0</v>
      </c>
      <c r="T43" s="2">
        <v>0</v>
      </c>
      <c r="U43" s="2">
        <f>Table_0__12[[#This Row],[Call Settle]]*10000*Table_0__12[[#This Row],[Open Interest Call]]</f>
        <v>22656</v>
      </c>
      <c r="V43" s="2">
        <f>Table_0__12[[#This Row],[Put Settle]]*10000*Table_0__12[[#This Row],[Open Interest Put]]</f>
        <v>0</v>
      </c>
    </row>
    <row r="44" spans="1:22" x14ac:dyDescent="0.25">
      <c r="A44" s="2">
        <v>-1.1999999999999999E-3</v>
      </c>
      <c r="B44" s="2">
        <v>1.7000000000000001E-2</v>
      </c>
      <c r="C44" s="2">
        <v>1.5800000000000002E-2</v>
      </c>
      <c r="D44" s="2">
        <v>1.2949999999999999</v>
      </c>
      <c r="E44" s="2">
        <v>3.6999999999999998E-2</v>
      </c>
      <c r="F44" s="2">
        <v>3.5299999999999998E-2</v>
      </c>
      <c r="G44" s="2">
        <v>1.6999999999999999E-3</v>
      </c>
      <c r="H44" s="2">
        <v>7.17</v>
      </c>
      <c r="I44" s="2">
        <v>7.17</v>
      </c>
      <c r="J44" s="2">
        <v>0</v>
      </c>
      <c r="K44" s="2">
        <v>0</v>
      </c>
      <c r="L44" s="2">
        <v>0</v>
      </c>
      <c r="M44" s="2">
        <v>0</v>
      </c>
      <c r="N44" s="2">
        <v>7.17</v>
      </c>
      <c r="O44" s="2">
        <v>7.17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f>Table_0__12[[#This Row],[Call Settle]]*10000*Table_0__12[[#This Row],[Open Interest Call]]</f>
        <v>0</v>
      </c>
      <c r="V44" s="2">
        <f>Table_0__12[[#This Row],[Put Settle]]*10000*Table_0__12[[#This Row],[Open Interest Put]]</f>
        <v>0</v>
      </c>
    </row>
    <row r="45" spans="1:22" x14ac:dyDescent="0.25">
      <c r="A45" s="2">
        <v>-1.1000000000000001E-3</v>
      </c>
      <c r="B45" s="2">
        <v>1.5100000000000001E-2</v>
      </c>
      <c r="C45" s="2">
        <v>1.4E-2</v>
      </c>
      <c r="D45" s="2">
        <v>1.3</v>
      </c>
      <c r="E45" s="2">
        <v>4.0099999999999997E-2</v>
      </c>
      <c r="F45" s="2">
        <v>3.8300000000000001E-2</v>
      </c>
      <c r="G45" s="2">
        <v>1.8E-3</v>
      </c>
      <c r="H45" s="2">
        <v>7.13</v>
      </c>
      <c r="I45" s="2">
        <v>7.13</v>
      </c>
      <c r="J45" s="2">
        <v>0</v>
      </c>
      <c r="K45" s="2">
        <v>0</v>
      </c>
      <c r="L45" s="2">
        <v>0</v>
      </c>
      <c r="M45" s="2">
        <v>0</v>
      </c>
      <c r="N45" s="2">
        <v>7.13</v>
      </c>
      <c r="O45" s="2">
        <v>7.13</v>
      </c>
      <c r="P45" s="2">
        <v>0</v>
      </c>
      <c r="Q45" s="2">
        <v>3</v>
      </c>
      <c r="R45" s="2">
        <v>0</v>
      </c>
      <c r="S45" s="2">
        <v>7</v>
      </c>
      <c r="T45" s="2">
        <v>0</v>
      </c>
      <c r="U45" s="2">
        <f>Table_0__12[[#This Row],[Call Settle]]*10000*Table_0__12[[#This Row],[Open Interest Call]]</f>
        <v>420</v>
      </c>
      <c r="V45" s="2">
        <f>Table_0__12[[#This Row],[Put Settle]]*10000*Table_0__12[[#This Row],[Open Interest Put]]</f>
        <v>2806.9999999999995</v>
      </c>
    </row>
    <row r="46" spans="1:22" x14ac:dyDescent="0.25">
      <c r="A46" s="2">
        <v>-8.9999999999999998E-4</v>
      </c>
      <c r="B46" s="2">
        <v>1.3299999999999999E-2</v>
      </c>
      <c r="C46" s="2">
        <v>1.24E-2</v>
      </c>
      <c r="D46" s="2">
        <v>1.3049999999999999</v>
      </c>
      <c r="E46" s="2">
        <v>4.3400000000000001E-2</v>
      </c>
      <c r="F46" s="2">
        <v>4.1399999999999999E-2</v>
      </c>
      <c r="G46" s="2">
        <v>2E-3</v>
      </c>
      <c r="H46" s="2">
        <v>7.11</v>
      </c>
      <c r="I46" s="2">
        <v>7.07</v>
      </c>
      <c r="J46" s="2">
        <v>0.04</v>
      </c>
      <c r="K46" s="2">
        <v>0</v>
      </c>
      <c r="L46" s="2">
        <v>0</v>
      </c>
      <c r="M46" s="2">
        <v>0</v>
      </c>
      <c r="N46" s="2">
        <v>7.11</v>
      </c>
      <c r="O46" s="2">
        <v>7.07</v>
      </c>
      <c r="P46" s="2">
        <v>0.04</v>
      </c>
      <c r="Q46" s="2">
        <v>0</v>
      </c>
      <c r="R46" s="2">
        <v>0</v>
      </c>
      <c r="S46" s="2">
        <v>0</v>
      </c>
      <c r="T46" s="2">
        <v>0</v>
      </c>
      <c r="U46" s="2">
        <f>Table_0__12[[#This Row],[Call Settle]]*10000*Table_0__12[[#This Row],[Open Interest Call]]</f>
        <v>0</v>
      </c>
      <c r="V46" s="2">
        <f>Table_0__12[[#This Row],[Put Settle]]*10000*Table_0__12[[#This Row],[Open Interest Put]]</f>
        <v>0</v>
      </c>
    </row>
    <row r="47" spans="1:22" x14ac:dyDescent="0.25">
      <c r="A47" s="2">
        <v>-8.9999999999999998E-4</v>
      </c>
      <c r="B47" s="2">
        <v>1.18E-2</v>
      </c>
      <c r="C47" s="2">
        <v>1.09E-2</v>
      </c>
      <c r="D47" s="2">
        <v>1.31</v>
      </c>
      <c r="E47" s="2">
        <v>4.6800000000000001E-2</v>
      </c>
      <c r="F47" s="2">
        <v>4.48E-2</v>
      </c>
      <c r="G47" s="2">
        <v>2E-3</v>
      </c>
      <c r="H47" s="2">
        <v>7.08</v>
      </c>
      <c r="I47" s="2">
        <v>7.07</v>
      </c>
      <c r="J47" s="2">
        <v>0.01</v>
      </c>
      <c r="K47" s="2">
        <v>0</v>
      </c>
      <c r="L47" s="2">
        <v>0</v>
      </c>
      <c r="M47" s="2">
        <v>0</v>
      </c>
      <c r="N47" s="2">
        <v>7.08</v>
      </c>
      <c r="O47" s="2">
        <v>7.07</v>
      </c>
      <c r="P47" s="2">
        <v>0.01</v>
      </c>
      <c r="Q47" s="2">
        <v>170</v>
      </c>
      <c r="R47" s="2">
        <v>0</v>
      </c>
      <c r="S47" s="2">
        <v>1</v>
      </c>
      <c r="T47" s="2">
        <v>0</v>
      </c>
      <c r="U47" s="2">
        <f>Table_0__12[[#This Row],[Call Settle]]*10000*Table_0__12[[#This Row],[Open Interest Call]]</f>
        <v>18530</v>
      </c>
      <c r="V47" s="2">
        <f>Table_0__12[[#This Row],[Put Settle]]*10000*Table_0__12[[#This Row],[Open Interest Put]]</f>
        <v>468</v>
      </c>
    </row>
    <row r="48" spans="1:22" x14ac:dyDescent="0.25">
      <c r="A48" s="2">
        <v>-6.9999999999999999E-4</v>
      </c>
      <c r="B48" s="2">
        <v>1.03E-2</v>
      </c>
      <c r="C48" s="2">
        <v>9.5999999999999992E-3</v>
      </c>
      <c r="D48" s="2">
        <v>1.3149999999999999</v>
      </c>
      <c r="E48" s="2">
        <v>5.04E-2</v>
      </c>
      <c r="F48" s="2">
        <v>4.82E-2</v>
      </c>
      <c r="G48" s="2">
        <v>2.2000000000000001E-3</v>
      </c>
      <c r="H48" s="2">
        <v>7.07</v>
      </c>
      <c r="I48" s="2">
        <v>7.02</v>
      </c>
      <c r="J48" s="2">
        <v>0.05</v>
      </c>
      <c r="K48" s="2">
        <v>0</v>
      </c>
      <c r="L48" s="2">
        <v>0</v>
      </c>
      <c r="M48" s="2">
        <v>0</v>
      </c>
      <c r="N48" s="2">
        <v>7.07</v>
      </c>
      <c r="O48" s="2">
        <v>7.02</v>
      </c>
      <c r="P48" s="2">
        <v>0.05</v>
      </c>
      <c r="Q48" s="2">
        <v>29</v>
      </c>
      <c r="R48" s="2">
        <v>0</v>
      </c>
      <c r="S48" s="2">
        <v>0</v>
      </c>
      <c r="T48" s="2">
        <v>0</v>
      </c>
      <c r="U48" s="2">
        <f>Table_0__12[[#This Row],[Call Settle]]*10000*Table_0__12[[#This Row],[Open Interest Call]]</f>
        <v>2783.9999999999995</v>
      </c>
      <c r="V48" s="2">
        <f>Table_0__12[[#This Row],[Put Settle]]*10000*Table_0__12[[#This Row],[Open Interest Put]]</f>
        <v>0</v>
      </c>
    </row>
    <row r="49" spans="1:22" x14ac:dyDescent="0.25">
      <c r="A49" s="2">
        <v>-5.9999999999999995E-4</v>
      </c>
      <c r="B49" s="2">
        <v>8.9999999999999993E-3</v>
      </c>
      <c r="C49" s="2">
        <v>8.3999999999999995E-3</v>
      </c>
      <c r="D49" s="2">
        <v>1.32</v>
      </c>
      <c r="E49" s="2">
        <v>5.4100000000000002E-2</v>
      </c>
      <c r="F49" s="2">
        <v>5.1799999999999999E-2</v>
      </c>
      <c r="G49" s="2">
        <v>2.3E-3</v>
      </c>
      <c r="H49" s="2">
        <v>7.06</v>
      </c>
      <c r="I49" s="2">
        <v>6.99</v>
      </c>
      <c r="J49" s="2">
        <v>0.06</v>
      </c>
      <c r="K49" s="2">
        <v>0</v>
      </c>
      <c r="L49" s="2">
        <v>0</v>
      </c>
      <c r="M49" s="2">
        <v>0</v>
      </c>
      <c r="N49" s="2">
        <v>7.06</v>
      </c>
      <c r="O49" s="2">
        <v>6.99</v>
      </c>
      <c r="P49" s="2">
        <v>0.06</v>
      </c>
      <c r="Q49" s="2">
        <v>195</v>
      </c>
      <c r="R49" s="2">
        <v>0</v>
      </c>
      <c r="S49" s="2">
        <v>1</v>
      </c>
      <c r="T49" s="2">
        <v>0</v>
      </c>
      <c r="U49" s="2">
        <f>Table_0__12[[#This Row],[Call Settle]]*10000*Table_0__12[[#This Row],[Open Interest Call]]</f>
        <v>16380</v>
      </c>
      <c r="V49" s="2">
        <f>Table_0__12[[#This Row],[Put Settle]]*10000*Table_0__12[[#This Row],[Open Interest Put]]</f>
        <v>541</v>
      </c>
    </row>
    <row r="50" spans="1:22" x14ac:dyDescent="0.25">
      <c r="A50" s="2">
        <v>-5.9999999999999995E-4</v>
      </c>
      <c r="B50" s="2">
        <v>7.9000000000000008E-3</v>
      </c>
      <c r="C50" s="2">
        <v>7.3000000000000001E-3</v>
      </c>
      <c r="D50" s="2">
        <v>1.325</v>
      </c>
      <c r="E50" s="2">
        <v>5.79E-2</v>
      </c>
      <c r="F50" s="2">
        <v>5.5599999999999997E-2</v>
      </c>
      <c r="G50" s="2">
        <v>2.3E-3</v>
      </c>
      <c r="H50" s="2">
        <v>7.03</v>
      </c>
      <c r="I50" s="2">
        <v>6.99</v>
      </c>
      <c r="J50" s="2">
        <v>0.04</v>
      </c>
      <c r="K50" s="2">
        <v>0</v>
      </c>
      <c r="L50" s="2">
        <v>0</v>
      </c>
      <c r="M50" s="2">
        <v>0</v>
      </c>
      <c r="N50" s="2">
        <v>7.03</v>
      </c>
      <c r="O50" s="2">
        <v>6.99</v>
      </c>
      <c r="P50" s="2">
        <v>0.04</v>
      </c>
      <c r="Q50" s="2">
        <v>131</v>
      </c>
      <c r="R50" s="2">
        <v>0</v>
      </c>
      <c r="S50" s="2">
        <v>0</v>
      </c>
      <c r="T50" s="2">
        <v>0</v>
      </c>
      <c r="U50" s="2">
        <f>Table_0__12[[#This Row],[Call Settle]]*10000*Table_0__12[[#This Row],[Open Interest Call]]</f>
        <v>9563</v>
      </c>
      <c r="V50" s="2">
        <f>Table_0__12[[#This Row],[Put Settle]]*10000*Table_0__12[[#This Row],[Open Interest Put]]</f>
        <v>0</v>
      </c>
    </row>
    <row r="51" spans="1:22" x14ac:dyDescent="0.25">
      <c r="A51" s="2">
        <v>-5.9999999999999995E-4</v>
      </c>
      <c r="B51" s="2">
        <v>6.8999999999999999E-3</v>
      </c>
      <c r="C51" s="2">
        <v>6.3E-3</v>
      </c>
      <c r="D51" s="2">
        <v>1.33</v>
      </c>
      <c r="E51" s="2">
        <v>6.1899999999999997E-2</v>
      </c>
      <c r="F51" s="2">
        <v>5.9499999999999997E-2</v>
      </c>
      <c r="G51" s="2">
        <v>2.3999999999999998E-3</v>
      </c>
      <c r="H51" s="2">
        <v>7</v>
      </c>
      <c r="I51" s="2">
        <v>6.99</v>
      </c>
      <c r="J51" s="2">
        <v>0.01</v>
      </c>
      <c r="K51" s="2">
        <v>0</v>
      </c>
      <c r="L51" s="2">
        <v>0</v>
      </c>
      <c r="M51" s="2">
        <v>0</v>
      </c>
      <c r="N51" s="2">
        <v>7</v>
      </c>
      <c r="O51" s="2">
        <v>6.99</v>
      </c>
      <c r="P51" s="2">
        <v>0.01</v>
      </c>
      <c r="Q51" s="2">
        <v>445</v>
      </c>
      <c r="R51" s="2">
        <v>0</v>
      </c>
      <c r="S51" s="2">
        <v>0</v>
      </c>
      <c r="T51" s="2">
        <v>0</v>
      </c>
      <c r="U51" s="2">
        <f>Table_0__12[[#This Row],[Call Settle]]*10000*Table_0__12[[#This Row],[Open Interest Call]]</f>
        <v>28035</v>
      </c>
      <c r="V51" s="2">
        <f>Table_0__12[[#This Row],[Put Settle]]*10000*Table_0__12[[#This Row],[Open Interest Put]]</f>
        <v>0</v>
      </c>
    </row>
    <row r="52" spans="1:22" x14ac:dyDescent="0.25">
      <c r="A52" s="2">
        <v>-5.0000000000000001E-4</v>
      </c>
      <c r="B52" s="2">
        <v>6.0000000000000001E-3</v>
      </c>
      <c r="C52" s="2">
        <v>5.4999999999999997E-3</v>
      </c>
      <c r="D52" s="2">
        <v>1.335</v>
      </c>
      <c r="E52" s="2">
        <v>6.59E-2</v>
      </c>
      <c r="F52" s="2">
        <v>6.3500000000000001E-2</v>
      </c>
      <c r="G52" s="2">
        <v>2.3999999999999998E-3</v>
      </c>
      <c r="H52" s="2">
        <v>7.02</v>
      </c>
      <c r="I52" s="2">
        <v>6.99</v>
      </c>
      <c r="J52" s="2">
        <v>0.03</v>
      </c>
      <c r="K52" s="2">
        <v>0</v>
      </c>
      <c r="L52" s="2">
        <v>0</v>
      </c>
      <c r="M52" s="2">
        <v>0</v>
      </c>
      <c r="N52" s="2">
        <v>7.02</v>
      </c>
      <c r="O52" s="2">
        <v>6.99</v>
      </c>
      <c r="P52" s="2">
        <v>0.03</v>
      </c>
      <c r="Q52" s="2">
        <v>32</v>
      </c>
      <c r="R52" s="2">
        <v>0</v>
      </c>
      <c r="S52" s="2">
        <v>0</v>
      </c>
      <c r="T52" s="2">
        <v>0</v>
      </c>
      <c r="U52" s="2">
        <f>Table_0__12[[#This Row],[Call Settle]]*10000*Table_0__12[[#This Row],[Open Interest Call]]</f>
        <v>1760</v>
      </c>
      <c r="V52" s="2">
        <f>Table_0__12[[#This Row],[Put Settle]]*10000*Table_0__12[[#This Row],[Open Interest Put]]</f>
        <v>0</v>
      </c>
    </row>
    <row r="53" spans="1:22" x14ac:dyDescent="0.25">
      <c r="A53" s="2">
        <v>-4.0000000000000002E-4</v>
      </c>
      <c r="B53" s="2">
        <v>5.1999999999999998E-3</v>
      </c>
      <c r="C53" s="2">
        <v>4.7999999999999996E-3</v>
      </c>
      <c r="D53" s="2">
        <v>1.34</v>
      </c>
      <c r="E53" s="2">
        <v>7.0099999999999996E-2</v>
      </c>
      <c r="F53" s="2">
        <v>6.7599999999999993E-2</v>
      </c>
      <c r="G53" s="2">
        <v>2.5000000000000001E-3</v>
      </c>
      <c r="H53" s="2">
        <v>7.04</v>
      </c>
      <c r="I53" s="2">
        <v>6.98</v>
      </c>
      <c r="J53" s="2">
        <v>0.05</v>
      </c>
      <c r="K53" s="2">
        <v>0</v>
      </c>
      <c r="L53" s="2">
        <v>0</v>
      </c>
      <c r="M53" s="2">
        <v>0</v>
      </c>
      <c r="N53" s="2">
        <v>7.04</v>
      </c>
      <c r="O53" s="2">
        <v>6.98</v>
      </c>
      <c r="P53" s="2">
        <v>0.05</v>
      </c>
      <c r="Q53" s="2">
        <v>12</v>
      </c>
      <c r="R53" s="2">
        <v>0</v>
      </c>
      <c r="S53" s="2">
        <v>0</v>
      </c>
      <c r="T53" s="2">
        <v>0</v>
      </c>
      <c r="U53" s="2">
        <f>Table_0__12[[#This Row],[Call Settle]]*10000*Table_0__12[[#This Row],[Open Interest Call]]</f>
        <v>575.99999999999989</v>
      </c>
      <c r="V53" s="2">
        <f>Table_0__12[[#This Row],[Put Settle]]*10000*Table_0__12[[#This Row],[Open Interest Put]]</f>
        <v>0</v>
      </c>
    </row>
    <row r="54" spans="1:22" x14ac:dyDescent="0.25">
      <c r="A54" s="2">
        <v>-4.0000000000000002E-4</v>
      </c>
      <c r="B54" s="2">
        <v>4.4999999999999997E-3</v>
      </c>
      <c r="C54" s="2">
        <v>4.1000000000000003E-3</v>
      </c>
      <c r="D54" s="2">
        <v>1.345</v>
      </c>
      <c r="E54" s="2">
        <v>7.4399999999999994E-2</v>
      </c>
      <c r="F54" s="2">
        <v>7.1800000000000003E-2</v>
      </c>
      <c r="G54" s="2">
        <v>2.5999999999999999E-3</v>
      </c>
      <c r="H54" s="2">
        <v>7.01</v>
      </c>
      <c r="I54" s="2">
        <v>6.99</v>
      </c>
      <c r="J54" s="2">
        <v>0.03</v>
      </c>
      <c r="K54" s="2">
        <v>0</v>
      </c>
      <c r="L54" s="2">
        <v>0</v>
      </c>
      <c r="M54" s="2">
        <v>0</v>
      </c>
      <c r="N54" s="2">
        <v>7.01</v>
      </c>
      <c r="O54" s="2">
        <v>6.99</v>
      </c>
      <c r="P54" s="2">
        <v>0.03</v>
      </c>
      <c r="Q54" s="2">
        <v>27</v>
      </c>
      <c r="R54" s="2">
        <v>0</v>
      </c>
      <c r="S54" s="2">
        <v>0</v>
      </c>
      <c r="T54" s="2">
        <v>0</v>
      </c>
      <c r="U54" s="2">
        <f>Table_0__12[[#This Row],[Call Settle]]*10000*Table_0__12[[#This Row],[Open Interest Call]]</f>
        <v>1107</v>
      </c>
      <c r="V54" s="2">
        <f>Table_0__12[[#This Row],[Put Settle]]*10000*Table_0__12[[#This Row],[Open Interest Put]]</f>
        <v>0</v>
      </c>
    </row>
    <row r="55" spans="1:22" x14ac:dyDescent="0.25">
      <c r="A55" s="2">
        <v>-2.9999999999999997E-4</v>
      </c>
      <c r="B55" s="2">
        <v>3.8999999999999998E-3</v>
      </c>
      <c r="C55" s="2">
        <v>3.5999999999999999E-3</v>
      </c>
      <c r="D55" s="2">
        <v>1.35</v>
      </c>
      <c r="E55" s="2">
        <v>7.8700000000000006E-2</v>
      </c>
      <c r="F55" s="2">
        <v>7.6100000000000001E-2</v>
      </c>
      <c r="G55" s="2">
        <v>2.5999999999999999E-3</v>
      </c>
      <c r="H55" s="2">
        <v>7.06</v>
      </c>
      <c r="I55" s="2">
        <v>7</v>
      </c>
      <c r="J55" s="2">
        <v>0.06</v>
      </c>
      <c r="K55" s="2">
        <v>0</v>
      </c>
      <c r="L55" s="2">
        <v>0</v>
      </c>
      <c r="M55" s="2">
        <v>0</v>
      </c>
      <c r="N55" s="2">
        <v>7.06</v>
      </c>
      <c r="O55" s="2">
        <v>7</v>
      </c>
      <c r="P55" s="2">
        <v>0.06</v>
      </c>
      <c r="Q55" s="2">
        <v>19</v>
      </c>
      <c r="R55" s="2">
        <v>0</v>
      </c>
      <c r="S55" s="2">
        <v>0</v>
      </c>
      <c r="T55" s="2">
        <v>0</v>
      </c>
      <c r="U55" s="2">
        <f>Table_0__12[[#This Row],[Call Settle]]*10000*Table_0__12[[#This Row],[Open Interest Call]]</f>
        <v>684</v>
      </c>
      <c r="V55" s="2">
        <f>Table_0__12[[#This Row],[Put Settle]]*10000*Table_0__12[[#This Row],[Open Interest Put]]</f>
        <v>0</v>
      </c>
    </row>
    <row r="56" spans="1:22" x14ac:dyDescent="0.25">
      <c r="A56" s="2">
        <v>-2.9999999999999997E-4</v>
      </c>
      <c r="B56" s="2">
        <v>3.3999999999999998E-3</v>
      </c>
      <c r="C56" s="2">
        <v>3.0999999999999999E-3</v>
      </c>
      <c r="D56" s="2">
        <v>1.355</v>
      </c>
      <c r="E56" s="2">
        <v>8.3099999999999993E-2</v>
      </c>
      <c r="F56" s="2">
        <v>8.0399999999999999E-2</v>
      </c>
      <c r="G56" s="2">
        <v>2.7000000000000001E-3</v>
      </c>
      <c r="H56" s="2">
        <v>7.07</v>
      </c>
      <c r="I56" s="2">
        <v>7.03</v>
      </c>
      <c r="J56" s="2">
        <v>0.04</v>
      </c>
      <c r="K56" s="2">
        <v>0</v>
      </c>
      <c r="L56" s="2">
        <v>0</v>
      </c>
      <c r="M56" s="2">
        <v>0</v>
      </c>
      <c r="N56" s="2">
        <v>7.07</v>
      </c>
      <c r="O56" s="2">
        <v>7.03</v>
      </c>
      <c r="P56" s="2">
        <v>0.04</v>
      </c>
      <c r="Q56" s="2">
        <v>0</v>
      </c>
      <c r="R56" s="2">
        <v>0</v>
      </c>
      <c r="S56" s="2">
        <v>0</v>
      </c>
      <c r="T56" s="2">
        <v>0</v>
      </c>
      <c r="U56" s="2">
        <f>Table_0__12[[#This Row],[Call Settle]]*10000*Table_0__12[[#This Row],[Open Interest Call]]</f>
        <v>0</v>
      </c>
      <c r="V56" s="2">
        <f>Table_0__12[[#This Row],[Put Settle]]*10000*Table_0__12[[#This Row],[Open Interest Put]]</f>
        <v>0</v>
      </c>
    </row>
    <row r="57" spans="1:22" x14ac:dyDescent="0.25">
      <c r="A57" s="2">
        <v>-2.0000000000000001E-4</v>
      </c>
      <c r="B57" s="2">
        <v>2.8999999999999998E-3</v>
      </c>
      <c r="C57" s="2">
        <v>2.7000000000000001E-3</v>
      </c>
      <c r="D57" s="2">
        <v>1.36</v>
      </c>
      <c r="E57" s="2">
        <v>8.7599999999999997E-2</v>
      </c>
      <c r="F57" s="2">
        <v>8.4900000000000003E-2</v>
      </c>
      <c r="G57" s="2">
        <v>2.7000000000000001E-3</v>
      </c>
      <c r="H57" s="2">
        <v>7.11</v>
      </c>
      <c r="I57" s="2">
        <v>7.03</v>
      </c>
      <c r="J57" s="2">
        <v>0.08</v>
      </c>
      <c r="K57" s="2">
        <v>0</v>
      </c>
      <c r="L57" s="2">
        <v>0</v>
      </c>
      <c r="M57" s="2">
        <v>0</v>
      </c>
      <c r="N57" s="2">
        <v>7.11</v>
      </c>
      <c r="O57" s="2">
        <v>7.03</v>
      </c>
      <c r="P57" s="2">
        <v>0.08</v>
      </c>
      <c r="Q57" s="2">
        <v>0</v>
      </c>
      <c r="R57" s="2">
        <v>0</v>
      </c>
      <c r="S57" s="2">
        <v>0</v>
      </c>
      <c r="T57" s="2">
        <v>0</v>
      </c>
      <c r="U57" s="2">
        <f>Table_0__12[[#This Row],[Call Settle]]*10000*Table_0__12[[#This Row],[Open Interest Call]]</f>
        <v>0</v>
      </c>
      <c r="V57" s="2">
        <f>Table_0__12[[#This Row],[Put Settle]]*10000*Table_0__12[[#This Row],[Open Interest Put]]</f>
        <v>0</v>
      </c>
    </row>
    <row r="58" spans="1:22" x14ac:dyDescent="0.25">
      <c r="A58" s="2">
        <v>-2.0000000000000001E-4</v>
      </c>
      <c r="B58" s="2">
        <v>2.5000000000000001E-3</v>
      </c>
      <c r="C58" s="2">
        <v>2.3E-3</v>
      </c>
      <c r="D58" s="2">
        <v>1.365</v>
      </c>
      <c r="E58" s="2">
        <v>9.2200000000000004E-2</v>
      </c>
      <c r="F58" s="2">
        <v>8.9399999999999993E-2</v>
      </c>
      <c r="G58" s="2">
        <v>2.8E-3</v>
      </c>
      <c r="H58" s="2">
        <v>7.1</v>
      </c>
      <c r="I58" s="2">
        <v>7.05</v>
      </c>
      <c r="J58" s="2">
        <v>0.06</v>
      </c>
      <c r="K58" s="2">
        <v>0</v>
      </c>
      <c r="L58" s="2">
        <v>0</v>
      </c>
      <c r="M58" s="2">
        <v>0</v>
      </c>
      <c r="N58" s="2">
        <v>7.1</v>
      </c>
      <c r="O58" s="2">
        <v>7.05</v>
      </c>
      <c r="P58" s="2">
        <v>0.06</v>
      </c>
      <c r="Q58" s="2">
        <v>0</v>
      </c>
      <c r="R58" s="2">
        <v>0</v>
      </c>
      <c r="S58" s="2">
        <v>0</v>
      </c>
      <c r="T58" s="2">
        <v>0</v>
      </c>
      <c r="U58" s="2">
        <f>Table_0__12[[#This Row],[Call Settle]]*10000*Table_0__12[[#This Row],[Open Interest Call]]</f>
        <v>0</v>
      </c>
      <c r="V58" s="2">
        <f>Table_0__12[[#This Row],[Put Settle]]*10000*Table_0__12[[#This Row],[Open Interest Put]]</f>
        <v>0</v>
      </c>
    </row>
    <row r="59" spans="1:22" x14ac:dyDescent="0.25">
      <c r="A59" s="2">
        <v>-2.0000000000000001E-4</v>
      </c>
      <c r="B59" s="2">
        <v>2.2000000000000001E-3</v>
      </c>
      <c r="C59" s="2">
        <v>2E-3</v>
      </c>
      <c r="D59" s="2">
        <v>1.37</v>
      </c>
      <c r="E59" s="2">
        <v>9.6699999999999994E-2</v>
      </c>
      <c r="F59" s="2">
        <v>9.3899999999999997E-2</v>
      </c>
      <c r="G59" s="2">
        <v>2.8E-3</v>
      </c>
      <c r="H59" s="2">
        <v>7.14</v>
      </c>
      <c r="I59" s="2">
        <v>7.1</v>
      </c>
      <c r="J59" s="2">
        <v>0.04</v>
      </c>
      <c r="K59" s="2">
        <v>0</v>
      </c>
      <c r="L59" s="2">
        <v>0</v>
      </c>
      <c r="M59" s="2">
        <v>0</v>
      </c>
      <c r="N59" s="2">
        <v>7.14</v>
      </c>
      <c r="O59" s="2">
        <v>7.1</v>
      </c>
      <c r="P59" s="2">
        <v>0.04</v>
      </c>
      <c r="Q59" s="2">
        <v>100</v>
      </c>
      <c r="R59" s="2">
        <v>0</v>
      </c>
      <c r="S59" s="2">
        <v>0</v>
      </c>
      <c r="T59" s="2">
        <v>0</v>
      </c>
      <c r="U59" s="2">
        <f>Table_0__12[[#This Row],[Call Settle]]*10000*Table_0__12[[#This Row],[Open Interest Call]]</f>
        <v>2000</v>
      </c>
      <c r="V59" s="2">
        <f>Table_0__12[[#This Row],[Put Settle]]*10000*Table_0__12[[#This Row],[Open Interest Put]]</f>
        <v>0</v>
      </c>
    </row>
    <row r="60" spans="1:22" x14ac:dyDescent="0.25">
      <c r="A60" s="2">
        <v>-1E-4</v>
      </c>
      <c r="B60" s="2">
        <v>1.9E-3</v>
      </c>
      <c r="C60" s="2">
        <v>1.8E-3</v>
      </c>
      <c r="D60" s="2">
        <v>1.375</v>
      </c>
      <c r="E60" s="2">
        <v>0.1014</v>
      </c>
      <c r="F60" s="2">
        <v>9.8500000000000004E-2</v>
      </c>
      <c r="G60" s="2">
        <v>2.8999999999999998E-3</v>
      </c>
      <c r="H60" s="2">
        <v>7.24</v>
      </c>
      <c r="I60" s="2">
        <v>7.13</v>
      </c>
      <c r="J60" s="2">
        <v>0.11</v>
      </c>
      <c r="K60" s="2">
        <v>0</v>
      </c>
      <c r="L60" s="2">
        <v>0</v>
      </c>
      <c r="M60" s="2">
        <v>0</v>
      </c>
      <c r="N60" s="2">
        <v>7.24</v>
      </c>
      <c r="O60" s="2">
        <v>7.13</v>
      </c>
      <c r="P60" s="2">
        <v>0.11</v>
      </c>
      <c r="Q60" s="2">
        <v>0</v>
      </c>
      <c r="R60" s="2">
        <v>0</v>
      </c>
      <c r="S60" s="2">
        <v>0</v>
      </c>
      <c r="T60" s="2">
        <v>0</v>
      </c>
      <c r="U60" s="2">
        <f>Table_0__12[[#This Row],[Call Settle]]*10000*Table_0__12[[#This Row],[Open Interest Call]]</f>
        <v>0</v>
      </c>
      <c r="V60" s="2">
        <f>Table_0__12[[#This Row],[Put Settle]]*10000*Table_0__12[[#This Row],[Open Interest Put]]</f>
        <v>0</v>
      </c>
    </row>
    <row r="61" spans="1:22" x14ac:dyDescent="0.25">
      <c r="A61" s="2">
        <v>-1E-4</v>
      </c>
      <c r="B61" s="2">
        <v>1.6000000000000001E-3</v>
      </c>
      <c r="C61" s="2">
        <v>1.5E-3</v>
      </c>
      <c r="D61" s="2">
        <v>1.38</v>
      </c>
      <c r="E61" s="2">
        <v>0.106</v>
      </c>
      <c r="F61" s="2">
        <v>0.1032</v>
      </c>
      <c r="G61" s="2">
        <v>2.8E-3</v>
      </c>
      <c r="H61" s="2">
        <v>7.22</v>
      </c>
      <c r="I61" s="2">
        <v>7.12</v>
      </c>
      <c r="J61" s="2">
        <v>0.09</v>
      </c>
      <c r="K61" s="2">
        <v>0</v>
      </c>
      <c r="L61" s="2">
        <v>0</v>
      </c>
      <c r="M61" s="2">
        <v>0</v>
      </c>
      <c r="N61" s="2">
        <v>7.22</v>
      </c>
      <c r="O61" s="2">
        <v>7.12</v>
      </c>
      <c r="P61" s="2">
        <v>0.09</v>
      </c>
      <c r="Q61" s="2">
        <v>4</v>
      </c>
      <c r="R61" s="2">
        <v>0</v>
      </c>
      <c r="S61" s="2">
        <v>0</v>
      </c>
      <c r="T61" s="2">
        <v>0</v>
      </c>
      <c r="U61" s="2">
        <f>Table_0__12[[#This Row],[Call Settle]]*10000*Table_0__12[[#This Row],[Open Interest Call]]</f>
        <v>60</v>
      </c>
      <c r="V61" s="2">
        <f>Table_0__12[[#This Row],[Put Settle]]*10000*Table_0__12[[#This Row],[Open Interest Put]]</f>
        <v>0</v>
      </c>
    </row>
    <row r="62" spans="1:22" x14ac:dyDescent="0.25">
      <c r="A62" s="2">
        <v>-1E-4</v>
      </c>
      <c r="B62" s="2">
        <v>1.4E-3</v>
      </c>
      <c r="C62" s="2">
        <v>1.2999999999999999E-3</v>
      </c>
      <c r="D62" s="2">
        <v>1.385</v>
      </c>
      <c r="E62" s="2">
        <v>0.11070000000000001</v>
      </c>
      <c r="F62" s="2">
        <v>0.1079</v>
      </c>
      <c r="G62" s="2">
        <v>2.8E-3</v>
      </c>
      <c r="H62" s="2">
        <v>7.26</v>
      </c>
      <c r="I62" s="2">
        <v>7.18</v>
      </c>
      <c r="J62" s="2">
        <v>0.08</v>
      </c>
      <c r="K62" s="2">
        <v>0</v>
      </c>
      <c r="L62" s="2">
        <v>0</v>
      </c>
      <c r="M62" s="2">
        <v>0</v>
      </c>
      <c r="N62" s="2">
        <v>7.26</v>
      </c>
      <c r="O62" s="2">
        <v>7.18</v>
      </c>
      <c r="P62" s="2">
        <v>0.08</v>
      </c>
      <c r="Q62" s="2">
        <v>0</v>
      </c>
      <c r="R62" s="2">
        <v>0</v>
      </c>
      <c r="S62" s="2">
        <v>0</v>
      </c>
      <c r="T62" s="2">
        <v>0</v>
      </c>
      <c r="U62" s="2">
        <f>Table_0__12[[#This Row],[Call Settle]]*10000*Table_0__12[[#This Row],[Open Interest Call]]</f>
        <v>0</v>
      </c>
      <c r="V62" s="2">
        <f>Table_0__12[[#This Row],[Put Settle]]*10000*Table_0__12[[#This Row],[Open Interest Put]]</f>
        <v>0</v>
      </c>
    </row>
    <row r="63" spans="1:22" x14ac:dyDescent="0.25">
      <c r="A63" s="2">
        <v>0</v>
      </c>
      <c r="B63" s="2">
        <v>1.1999999999999999E-3</v>
      </c>
      <c r="C63" s="2">
        <v>1.1999999999999999E-3</v>
      </c>
      <c r="D63" s="2">
        <v>1.39</v>
      </c>
      <c r="E63" s="2">
        <v>0.11550000000000001</v>
      </c>
      <c r="F63" s="2">
        <v>0.11260000000000001</v>
      </c>
      <c r="G63" s="2">
        <v>2.8999999999999998E-3</v>
      </c>
      <c r="H63" s="2">
        <v>7.39</v>
      </c>
      <c r="I63" s="2">
        <v>7.2</v>
      </c>
      <c r="J63" s="2">
        <v>0.18</v>
      </c>
      <c r="K63" s="2">
        <v>0</v>
      </c>
      <c r="L63" s="2">
        <v>0</v>
      </c>
      <c r="M63" s="2">
        <v>0</v>
      </c>
      <c r="N63" s="2">
        <v>7.39</v>
      </c>
      <c r="O63" s="2">
        <v>7.2</v>
      </c>
      <c r="P63" s="2">
        <v>0.18</v>
      </c>
      <c r="Q63" s="2">
        <v>55</v>
      </c>
      <c r="R63" s="2">
        <v>1</v>
      </c>
      <c r="S63" s="2">
        <v>1</v>
      </c>
      <c r="T63" s="2">
        <v>0</v>
      </c>
      <c r="U63" s="2">
        <f>Table_0__12[[#This Row],[Call Settle]]*10000*Table_0__12[[#This Row],[Open Interest Call]]</f>
        <v>659.99999999999989</v>
      </c>
      <c r="V63" s="2">
        <f>Table_0__12[[#This Row],[Put Settle]]*10000*Table_0__12[[#This Row],[Open Interest Put]]</f>
        <v>1155</v>
      </c>
    </row>
    <row r="64" spans="1:22" x14ac:dyDescent="0.25">
      <c r="A64" s="2">
        <v>0</v>
      </c>
      <c r="B64" s="2">
        <v>8.9999999999999998E-4</v>
      </c>
      <c r="C64" s="2">
        <v>8.9999999999999998E-4</v>
      </c>
      <c r="D64" s="2">
        <v>1.4</v>
      </c>
      <c r="E64" s="2">
        <v>0.125</v>
      </c>
      <c r="F64" s="2">
        <v>0.1221</v>
      </c>
      <c r="G64" s="2">
        <v>2.8999999999999998E-3</v>
      </c>
      <c r="H64" s="2">
        <v>7.46</v>
      </c>
      <c r="I64" s="2">
        <v>7.29</v>
      </c>
      <c r="J64" s="2">
        <v>0.17</v>
      </c>
      <c r="K64" s="2">
        <v>0</v>
      </c>
      <c r="L64" s="2">
        <v>0</v>
      </c>
      <c r="M64" s="2">
        <v>0</v>
      </c>
      <c r="N64" s="2">
        <v>7.46</v>
      </c>
      <c r="O64" s="2">
        <v>7.29</v>
      </c>
      <c r="P64" s="2">
        <v>0.17</v>
      </c>
      <c r="Q64" s="2">
        <v>52</v>
      </c>
      <c r="R64" s="2">
        <v>0</v>
      </c>
      <c r="S64" s="2">
        <v>1</v>
      </c>
      <c r="T64" s="2">
        <v>0</v>
      </c>
      <c r="U64" s="2">
        <f>Table_0__12[[#This Row],[Call Settle]]*10000*Table_0__12[[#This Row],[Open Interest Call]]</f>
        <v>468</v>
      </c>
      <c r="V64" s="2">
        <f>Table_0__12[[#This Row],[Put Settle]]*10000*Table_0__12[[#This Row],[Open Interest Put]]</f>
        <v>1250</v>
      </c>
    </row>
    <row r="65" spans="1:22" x14ac:dyDescent="0.25">
      <c r="A65" s="2">
        <v>0</v>
      </c>
      <c r="B65" s="2">
        <v>6.9999999999999999E-4</v>
      </c>
      <c r="C65" s="2">
        <v>6.9999999999999999E-4</v>
      </c>
      <c r="D65" s="2">
        <v>1.41</v>
      </c>
      <c r="E65" s="2">
        <v>0.1346</v>
      </c>
      <c r="F65" s="2">
        <v>0.13159999999999999</v>
      </c>
      <c r="G65" s="2">
        <v>3.0000000000000001E-3</v>
      </c>
      <c r="H65" s="2">
        <v>7.59</v>
      </c>
      <c r="I65" s="2">
        <v>7.42</v>
      </c>
      <c r="J65" s="2">
        <v>0.17</v>
      </c>
      <c r="K65" s="2">
        <v>0</v>
      </c>
      <c r="L65" s="2">
        <v>0</v>
      </c>
      <c r="M65" s="2">
        <v>0</v>
      </c>
      <c r="N65" s="2">
        <v>7.59</v>
      </c>
      <c r="O65" s="2">
        <v>7.42</v>
      </c>
      <c r="P65" s="2">
        <v>0.17</v>
      </c>
      <c r="Q65" s="2">
        <v>100</v>
      </c>
      <c r="R65" s="2">
        <v>0</v>
      </c>
      <c r="S65" s="2">
        <v>0</v>
      </c>
      <c r="T65" s="2">
        <v>0</v>
      </c>
      <c r="U65" s="2">
        <f>Table_0__12[[#This Row],[Call Settle]]*10000*Table_0__12[[#This Row],[Open Interest Call]]</f>
        <v>700</v>
      </c>
      <c r="V65" s="2">
        <f>Table_0__12[[#This Row],[Put Settle]]*10000*Table_0__12[[#This Row],[Open Interest Put]]</f>
        <v>0</v>
      </c>
    </row>
    <row r="66" spans="1:22" x14ac:dyDescent="0.25">
      <c r="A66" s="2">
        <v>0</v>
      </c>
      <c r="B66" s="2">
        <v>5.0000000000000001E-4</v>
      </c>
      <c r="C66" s="2">
        <v>5.0000000000000001E-4</v>
      </c>
      <c r="D66" s="2">
        <v>1.42</v>
      </c>
      <c r="E66" s="2">
        <v>0.14419999999999999</v>
      </c>
      <c r="F66" s="2">
        <v>0.14130000000000001</v>
      </c>
      <c r="G66" s="2">
        <v>2.8999999999999998E-3</v>
      </c>
      <c r="H66" s="2">
        <v>7.61</v>
      </c>
      <c r="I66" s="2">
        <v>7.45</v>
      </c>
      <c r="J66" s="2">
        <v>0.16</v>
      </c>
      <c r="K66" s="2">
        <v>0</v>
      </c>
      <c r="L66" s="2">
        <v>0</v>
      </c>
      <c r="M66" s="2">
        <v>0</v>
      </c>
      <c r="N66" s="2">
        <v>7.61</v>
      </c>
      <c r="O66" s="2">
        <v>7.45</v>
      </c>
      <c r="P66" s="2">
        <v>0.16</v>
      </c>
      <c r="Q66" s="2">
        <v>0</v>
      </c>
      <c r="R66" s="2">
        <v>0</v>
      </c>
      <c r="S66" s="2">
        <v>0</v>
      </c>
      <c r="T66" s="2">
        <v>0</v>
      </c>
      <c r="U66" s="2">
        <f>Table_0__12[[#This Row],[Call Settle]]*10000*Table_0__12[[#This Row],[Open Interest Call]]</f>
        <v>0</v>
      </c>
      <c r="V66" s="2">
        <f>Table_0__12[[#This Row],[Put Settle]]*10000*Table_0__12[[#This Row],[Open Interest Put]]</f>
        <v>0</v>
      </c>
    </row>
    <row r="67" spans="1:22" x14ac:dyDescent="0.25">
      <c r="A67" s="2">
        <v>0</v>
      </c>
      <c r="B67" s="2">
        <v>4.0000000000000002E-4</v>
      </c>
      <c r="C67" s="2">
        <v>4.0000000000000002E-4</v>
      </c>
      <c r="D67" s="2">
        <v>1.43</v>
      </c>
      <c r="E67" s="2">
        <v>0.15390000000000001</v>
      </c>
      <c r="F67" s="2">
        <v>0.15090000000000001</v>
      </c>
      <c r="G67" s="2">
        <v>3.0000000000000001E-3</v>
      </c>
      <c r="H67" s="2">
        <v>7.76</v>
      </c>
      <c r="I67" s="2">
        <v>7.61</v>
      </c>
      <c r="J67" s="2">
        <v>0.16</v>
      </c>
      <c r="K67" s="2">
        <v>0</v>
      </c>
      <c r="L67" s="2">
        <v>0</v>
      </c>
      <c r="M67" s="2">
        <v>0</v>
      </c>
      <c r="N67" s="2">
        <v>7.76</v>
      </c>
      <c r="O67" s="2">
        <v>7.61</v>
      </c>
      <c r="P67" s="2">
        <v>0.16</v>
      </c>
      <c r="Q67" s="2">
        <v>0</v>
      </c>
      <c r="R67" s="2">
        <v>0</v>
      </c>
      <c r="S67" s="2">
        <v>0</v>
      </c>
      <c r="T67" s="2">
        <v>0</v>
      </c>
      <c r="U67" s="2">
        <f>Table_0__12[[#This Row],[Call Settle]]*10000*Table_0__12[[#This Row],[Open Interest Call]]</f>
        <v>0</v>
      </c>
      <c r="V67" s="2">
        <f>Table_0__12[[#This Row],[Put Settle]]*10000*Table_0__12[[#This Row],[Open Interest Put]]</f>
        <v>0</v>
      </c>
    </row>
    <row r="68" spans="1:22" x14ac:dyDescent="0.25">
      <c r="A68" s="2">
        <v>0</v>
      </c>
      <c r="B68" s="2">
        <v>2.9999999999999997E-4</v>
      </c>
      <c r="C68" s="2">
        <v>2.9999999999999997E-4</v>
      </c>
      <c r="D68" s="2">
        <v>1.44</v>
      </c>
      <c r="E68" s="2">
        <v>0.1636</v>
      </c>
      <c r="F68" s="2">
        <v>0.16059999999999999</v>
      </c>
      <c r="G68" s="2">
        <v>3.0000000000000001E-3</v>
      </c>
      <c r="H68" s="2">
        <v>7.84</v>
      </c>
      <c r="I68" s="2">
        <v>7.69</v>
      </c>
      <c r="J68" s="2">
        <v>0.15</v>
      </c>
      <c r="K68" s="2">
        <v>0</v>
      </c>
      <c r="L68" s="2">
        <v>0</v>
      </c>
      <c r="M68" s="2">
        <v>0</v>
      </c>
      <c r="N68" s="2">
        <v>7.84</v>
      </c>
      <c r="O68" s="2">
        <v>7.69</v>
      </c>
      <c r="P68" s="2">
        <v>0.15</v>
      </c>
      <c r="Q68" s="2">
        <v>0</v>
      </c>
      <c r="R68" s="2">
        <v>0</v>
      </c>
      <c r="S68" s="2">
        <v>0</v>
      </c>
      <c r="T68" s="2">
        <v>0</v>
      </c>
      <c r="U68" s="2">
        <f>Table_0__12[[#This Row],[Call Settle]]*10000*Table_0__12[[#This Row],[Open Interest Call]]</f>
        <v>0</v>
      </c>
      <c r="V68" s="2">
        <f>Table_0__12[[#This Row],[Put Settle]]*10000*Table_0__12[[#This Row],[Open Interest Put]]</f>
        <v>0</v>
      </c>
    </row>
    <row r="69" spans="1:22" x14ac:dyDescent="0.25">
      <c r="A69" s="2">
        <v>0</v>
      </c>
      <c r="B69" s="2">
        <v>2.0000000000000001E-4</v>
      </c>
      <c r="C69" s="2">
        <v>2.0000000000000001E-4</v>
      </c>
      <c r="D69" s="2">
        <v>1.45</v>
      </c>
      <c r="E69" s="2">
        <v>0.17330000000000001</v>
      </c>
      <c r="F69" s="2">
        <v>0.17030000000000001</v>
      </c>
      <c r="G69" s="2">
        <v>3.0000000000000001E-3</v>
      </c>
      <c r="H69" s="2">
        <v>7.81</v>
      </c>
      <c r="I69" s="2">
        <v>7.67</v>
      </c>
      <c r="J69" s="2">
        <v>0.15</v>
      </c>
      <c r="K69" s="2">
        <v>0</v>
      </c>
      <c r="L69" s="2">
        <v>0</v>
      </c>
      <c r="M69" s="2">
        <v>0</v>
      </c>
      <c r="N69" s="2">
        <v>7.81</v>
      </c>
      <c r="O69" s="2">
        <v>7.67</v>
      </c>
      <c r="P69" s="2">
        <v>0.15</v>
      </c>
      <c r="Q69" s="2">
        <v>2</v>
      </c>
      <c r="R69" s="2">
        <v>0</v>
      </c>
      <c r="S69" s="2">
        <v>0</v>
      </c>
      <c r="T69" s="2">
        <v>0</v>
      </c>
      <c r="U69" s="2">
        <f>Table_0__12[[#This Row],[Call Settle]]*10000*Table_0__12[[#This Row],[Open Interest Call]]</f>
        <v>4</v>
      </c>
      <c r="V69" s="2">
        <f>Table_0__12[[#This Row],[Put Settle]]*10000*Table_0__12[[#This Row],[Open Interest Put]]</f>
        <v>0</v>
      </c>
    </row>
    <row r="70" spans="1:22" x14ac:dyDescent="0.25">
      <c r="A70" s="2">
        <v>0</v>
      </c>
      <c r="B70" s="2">
        <v>2.0000000000000001E-4</v>
      </c>
      <c r="C70" s="2">
        <v>2.0000000000000001E-4</v>
      </c>
      <c r="D70" s="2">
        <v>1.46</v>
      </c>
      <c r="E70" s="2">
        <v>0.183</v>
      </c>
      <c r="F70" s="2">
        <v>0.18010000000000001</v>
      </c>
      <c r="G70" s="2">
        <v>2.8999999999999998E-3</v>
      </c>
      <c r="H70" s="2">
        <v>8.17</v>
      </c>
      <c r="I70" s="2">
        <v>8.02</v>
      </c>
      <c r="J70" s="2">
        <v>0.15</v>
      </c>
      <c r="K70" s="2">
        <v>0</v>
      </c>
      <c r="L70" s="2">
        <v>0</v>
      </c>
      <c r="M70" s="2">
        <v>0</v>
      </c>
      <c r="N70" s="2">
        <v>8.17</v>
      </c>
      <c r="O70" s="2">
        <v>8.02</v>
      </c>
      <c r="P70" s="2">
        <v>0.15</v>
      </c>
      <c r="Q70" s="2">
        <v>0</v>
      </c>
      <c r="R70" s="2">
        <v>0</v>
      </c>
      <c r="S70" s="2">
        <v>0</v>
      </c>
      <c r="T70" s="2">
        <v>0</v>
      </c>
      <c r="U70" s="2">
        <f>Table_0__12[[#This Row],[Call Settle]]*10000*Table_0__12[[#This Row],[Open Interest Call]]</f>
        <v>0</v>
      </c>
      <c r="V70" s="2">
        <f>Table_0__12[[#This Row],[Put Settle]]*10000*Table_0__12[[#This Row],[Open Interest Put]]</f>
        <v>0</v>
      </c>
    </row>
    <row r="71" spans="1:22" x14ac:dyDescent="0.25">
      <c r="A71" s="2">
        <v>0</v>
      </c>
      <c r="B71" s="2">
        <v>1E-4</v>
      </c>
      <c r="C71" s="2">
        <v>1E-4</v>
      </c>
      <c r="D71" s="2">
        <v>1.47</v>
      </c>
      <c r="E71" s="2">
        <v>0.1928</v>
      </c>
      <c r="F71" s="2">
        <v>0.1898</v>
      </c>
      <c r="G71" s="2">
        <v>3.0000000000000001E-3</v>
      </c>
      <c r="H71" s="2">
        <v>7.88</v>
      </c>
      <c r="I71" s="2">
        <v>7.75</v>
      </c>
      <c r="J71" s="2">
        <v>0.14000000000000001</v>
      </c>
      <c r="K71" s="2">
        <v>0</v>
      </c>
      <c r="L71" s="2">
        <v>0</v>
      </c>
      <c r="M71" s="2">
        <v>0</v>
      </c>
      <c r="N71" s="2">
        <v>7.88</v>
      </c>
      <c r="O71" s="2">
        <v>7.75</v>
      </c>
      <c r="P71" s="2">
        <v>0.14000000000000001</v>
      </c>
      <c r="Q71" s="2">
        <v>0</v>
      </c>
      <c r="R71" s="2">
        <v>0</v>
      </c>
      <c r="S71" s="2">
        <v>0</v>
      </c>
      <c r="T71" s="2">
        <v>0</v>
      </c>
      <c r="U71" s="2">
        <f>Table_0__12[[#This Row],[Call Settle]]*10000*Table_0__12[[#This Row],[Open Interest Call]]</f>
        <v>0</v>
      </c>
      <c r="V71" s="2">
        <f>Table_0__12[[#This Row],[Put Settle]]*10000*Table_0__12[[#This Row],[Open Interest Put]]</f>
        <v>0</v>
      </c>
    </row>
    <row r="72" spans="1:22" x14ac:dyDescent="0.25">
      <c r="A72" s="2">
        <v>0</v>
      </c>
      <c r="B72" s="2">
        <v>1E-4</v>
      </c>
      <c r="C72" s="2">
        <v>1E-4</v>
      </c>
      <c r="D72" s="2">
        <v>1.48</v>
      </c>
      <c r="E72" s="2">
        <v>0.2026</v>
      </c>
      <c r="F72" s="2">
        <v>0.1996</v>
      </c>
      <c r="G72" s="2">
        <v>3.0000000000000001E-3</v>
      </c>
      <c r="H72" s="2">
        <v>8.2100000000000009</v>
      </c>
      <c r="I72" s="2">
        <v>8.07</v>
      </c>
      <c r="J72" s="2">
        <v>0.14000000000000001</v>
      </c>
      <c r="K72" s="2">
        <v>0</v>
      </c>
      <c r="L72" s="2">
        <v>0</v>
      </c>
      <c r="M72" s="2">
        <v>0</v>
      </c>
      <c r="N72" s="2">
        <v>8.2100000000000009</v>
      </c>
      <c r="O72" s="2">
        <v>8.07</v>
      </c>
      <c r="P72" s="2">
        <v>0.14000000000000001</v>
      </c>
      <c r="Q72" s="2">
        <v>3</v>
      </c>
      <c r="R72" s="2">
        <v>0</v>
      </c>
      <c r="S72" s="2">
        <v>0</v>
      </c>
      <c r="T72" s="2">
        <v>0</v>
      </c>
      <c r="U72" s="2">
        <f>Table_0__12[[#This Row],[Call Settle]]*10000*Table_0__12[[#This Row],[Open Interest Call]]</f>
        <v>3</v>
      </c>
      <c r="V72" s="2">
        <f>Table_0__12[[#This Row],[Put Settle]]*10000*Table_0__12[[#This Row],[Open Interest Put]]</f>
        <v>0</v>
      </c>
    </row>
    <row r="73" spans="1:22" x14ac:dyDescent="0.25">
      <c r="A73" s="2">
        <v>0</v>
      </c>
      <c r="B73" s="2">
        <v>1E-4</v>
      </c>
      <c r="C73" s="2">
        <v>1E-4</v>
      </c>
      <c r="D73" s="2">
        <v>1.49</v>
      </c>
      <c r="E73" s="2">
        <v>0.21229999999999999</v>
      </c>
      <c r="F73" s="2">
        <v>0.2094</v>
      </c>
      <c r="G73" s="2">
        <v>2.8999999999999998E-3</v>
      </c>
      <c r="H73" s="2">
        <v>8.5399999999999991</v>
      </c>
      <c r="I73" s="2">
        <v>8.4</v>
      </c>
      <c r="J73" s="2">
        <v>0.14000000000000001</v>
      </c>
      <c r="K73" s="2">
        <v>0</v>
      </c>
      <c r="L73" s="2">
        <v>0</v>
      </c>
      <c r="M73" s="2">
        <v>0</v>
      </c>
      <c r="N73" s="2">
        <v>8.5399999999999991</v>
      </c>
      <c r="O73" s="2">
        <v>8.4</v>
      </c>
      <c r="P73" s="2">
        <v>0.14000000000000001</v>
      </c>
      <c r="Q73" s="2">
        <v>0</v>
      </c>
      <c r="R73" s="2">
        <v>0</v>
      </c>
      <c r="S73" s="2">
        <v>0</v>
      </c>
      <c r="T73" s="2">
        <v>0</v>
      </c>
      <c r="U73" s="2">
        <f>Table_0__12[[#This Row],[Call Settle]]*10000*Table_0__12[[#This Row],[Open Interest Call]]</f>
        <v>0</v>
      </c>
      <c r="V73" s="2">
        <f>Table_0__12[[#This Row],[Put Settle]]*10000*Table_0__12[[#This Row],[Open Interest Put]]</f>
        <v>0</v>
      </c>
    </row>
    <row r="74" spans="1:22" x14ac:dyDescent="0.25">
      <c r="A74" s="2">
        <v>0</v>
      </c>
      <c r="B74" s="2">
        <v>0</v>
      </c>
      <c r="C74" s="2">
        <v>0</v>
      </c>
      <c r="D74" s="2">
        <v>1.5</v>
      </c>
      <c r="E74" s="2">
        <v>0.22209999999999999</v>
      </c>
      <c r="F74" s="2">
        <v>0.21909999999999999</v>
      </c>
      <c r="G74" s="2">
        <v>3.0000000000000001E-3</v>
      </c>
      <c r="H74" s="2">
        <v>8.86</v>
      </c>
      <c r="I74" s="2">
        <v>8.7200000000000006</v>
      </c>
      <c r="J74" s="2">
        <v>0.14000000000000001</v>
      </c>
      <c r="K74" s="2">
        <v>0</v>
      </c>
      <c r="L74" s="2">
        <v>0</v>
      </c>
      <c r="M74" s="2">
        <v>0</v>
      </c>
      <c r="N74" s="2">
        <v>8.86</v>
      </c>
      <c r="O74" s="2">
        <v>8.7200000000000006</v>
      </c>
      <c r="P74" s="2">
        <v>0.14000000000000001</v>
      </c>
      <c r="Q74" s="2">
        <v>0</v>
      </c>
      <c r="R74" s="2">
        <v>0</v>
      </c>
      <c r="S74" s="2">
        <v>0</v>
      </c>
      <c r="T74" s="2">
        <v>0</v>
      </c>
      <c r="U74" s="2">
        <f>Table_0__12[[#This Row],[Call Settle]]*10000*Table_0__12[[#This Row],[Open Interest Call]]</f>
        <v>0</v>
      </c>
      <c r="V74" s="2">
        <f>Table_0__12[[#This Row],[Put Settle]]*10000*Table_0__12[[#This Row],[Open Interest Put]]</f>
        <v>0</v>
      </c>
    </row>
    <row r="75" spans="1:22" x14ac:dyDescent="0.25">
      <c r="A75" s="2">
        <v>0</v>
      </c>
      <c r="B75" s="2">
        <v>0</v>
      </c>
      <c r="C75" s="2">
        <v>0</v>
      </c>
      <c r="D75" s="2">
        <v>1.51</v>
      </c>
      <c r="E75" s="2">
        <v>0.2319</v>
      </c>
      <c r="F75" s="2">
        <v>0.22889999999999999</v>
      </c>
      <c r="G75" s="2">
        <v>3.0000000000000001E-3</v>
      </c>
      <c r="H75" s="2">
        <v>9.19</v>
      </c>
      <c r="I75" s="2">
        <v>9.0500000000000007</v>
      </c>
      <c r="J75" s="2">
        <v>0.14000000000000001</v>
      </c>
      <c r="K75" s="2">
        <v>0</v>
      </c>
      <c r="L75" s="2">
        <v>0</v>
      </c>
      <c r="M75" s="2">
        <v>0</v>
      </c>
      <c r="N75" s="2">
        <v>9.19</v>
      </c>
      <c r="O75" s="2">
        <v>9.0500000000000007</v>
      </c>
      <c r="P75" s="2">
        <v>0.14000000000000001</v>
      </c>
      <c r="Q75" s="2">
        <v>1</v>
      </c>
      <c r="R75" s="2">
        <v>0</v>
      </c>
      <c r="S75" s="2">
        <v>0</v>
      </c>
      <c r="T75" s="2">
        <v>0</v>
      </c>
      <c r="U75" s="2">
        <f>Table_0__12[[#This Row],[Call Settle]]*10000*Table_0__12[[#This Row],[Open Interest Call]]</f>
        <v>0</v>
      </c>
      <c r="V75" s="2">
        <f>Table_0__12[[#This Row],[Put Settle]]*10000*Table_0__12[[#This Row],[Open Interest Put]]</f>
        <v>0</v>
      </c>
    </row>
    <row r="76" spans="1:22" x14ac:dyDescent="0.25">
      <c r="A76" s="2">
        <v>0</v>
      </c>
      <c r="B76" s="2">
        <v>0</v>
      </c>
      <c r="C76" s="2">
        <v>0</v>
      </c>
      <c r="D76" s="2">
        <v>1.52</v>
      </c>
      <c r="E76" s="2">
        <v>0.24160000000000001</v>
      </c>
      <c r="F76" s="2">
        <v>0.2387</v>
      </c>
      <c r="G76" s="2">
        <v>2.8999999999999998E-3</v>
      </c>
      <c r="H76" s="2">
        <v>9.51</v>
      </c>
      <c r="I76" s="2">
        <v>9.3699999999999992</v>
      </c>
      <c r="J76" s="2">
        <v>0.14000000000000001</v>
      </c>
      <c r="K76" s="2">
        <v>0</v>
      </c>
      <c r="L76" s="2">
        <v>0</v>
      </c>
      <c r="M76" s="2">
        <v>0</v>
      </c>
      <c r="N76" s="2">
        <v>9.51</v>
      </c>
      <c r="O76" s="2">
        <v>9.3699999999999992</v>
      </c>
      <c r="P76" s="2">
        <v>0.14000000000000001</v>
      </c>
      <c r="Q76" s="2">
        <v>0</v>
      </c>
      <c r="R76" s="2">
        <v>0</v>
      </c>
      <c r="S76" s="2">
        <v>0</v>
      </c>
      <c r="T76" s="2">
        <v>0</v>
      </c>
      <c r="U76" s="2">
        <f>Table_0__12[[#This Row],[Call Settle]]*10000*Table_0__12[[#This Row],[Open Interest Call]]</f>
        <v>0</v>
      </c>
      <c r="V76" s="2">
        <f>Table_0__12[[#This Row],[Put Settle]]*10000*Table_0__12[[#This Row],[Open Interest Put]]</f>
        <v>0</v>
      </c>
    </row>
    <row r="77" spans="1:22" x14ac:dyDescent="0.25">
      <c r="A77" s="2">
        <v>0</v>
      </c>
      <c r="B77" s="2">
        <v>0</v>
      </c>
      <c r="C77" s="2">
        <v>0</v>
      </c>
      <c r="D77" s="2">
        <v>1.53</v>
      </c>
      <c r="E77" s="2">
        <v>0.25140000000000001</v>
      </c>
      <c r="F77" s="2">
        <v>0.2485</v>
      </c>
      <c r="G77" s="2">
        <v>2.8999999999999998E-3</v>
      </c>
      <c r="H77" s="2">
        <v>9.84</v>
      </c>
      <c r="I77" s="2">
        <v>9.6999999999999993</v>
      </c>
      <c r="J77" s="2">
        <v>0.14000000000000001</v>
      </c>
      <c r="K77" s="2">
        <v>0</v>
      </c>
      <c r="L77" s="2">
        <v>0</v>
      </c>
      <c r="M77" s="2">
        <v>0</v>
      </c>
      <c r="N77" s="2">
        <v>9.84</v>
      </c>
      <c r="O77" s="2">
        <v>9.6999999999999993</v>
      </c>
      <c r="P77" s="2">
        <v>0.14000000000000001</v>
      </c>
      <c r="Q77" s="2">
        <v>1</v>
      </c>
      <c r="R77" s="2">
        <v>0</v>
      </c>
      <c r="S77" s="2">
        <v>0</v>
      </c>
      <c r="T77" s="2">
        <v>0</v>
      </c>
      <c r="U77" s="2">
        <f>Table_0__12[[#This Row],[Call Settle]]*10000*Table_0__12[[#This Row],[Open Interest Call]]</f>
        <v>0</v>
      </c>
      <c r="V77" s="2">
        <f>Table_0__12[[#This Row],[Put Settle]]*10000*Table_0__12[[#This Row],[Open Interest Put]]</f>
        <v>0</v>
      </c>
    </row>
    <row r="78" spans="1:22" x14ac:dyDescent="0.25">
      <c r="A78" s="2">
        <v>0</v>
      </c>
      <c r="B78" s="2">
        <v>0</v>
      </c>
      <c r="C78" s="2">
        <v>0</v>
      </c>
      <c r="D78" s="2">
        <v>1.54</v>
      </c>
      <c r="E78" s="2">
        <v>0.26119999999999999</v>
      </c>
      <c r="F78" s="2">
        <v>0.25829999999999997</v>
      </c>
      <c r="G78" s="2">
        <v>2.8999999999999998E-3</v>
      </c>
      <c r="H78" s="2">
        <v>10.17</v>
      </c>
      <c r="I78" s="2">
        <v>10.02</v>
      </c>
      <c r="J78" s="2">
        <v>0.14000000000000001</v>
      </c>
      <c r="K78" s="2">
        <v>0</v>
      </c>
      <c r="L78" s="2">
        <v>0</v>
      </c>
      <c r="M78" s="2">
        <v>0</v>
      </c>
      <c r="N78" s="2">
        <v>10.17</v>
      </c>
      <c r="O78" s="2">
        <v>10.02</v>
      </c>
      <c r="P78" s="2">
        <v>0.14000000000000001</v>
      </c>
      <c r="Q78" s="2">
        <v>16</v>
      </c>
      <c r="R78" s="2">
        <v>0</v>
      </c>
      <c r="S78" s="2">
        <v>0</v>
      </c>
      <c r="T78" s="2">
        <v>0</v>
      </c>
      <c r="U78" s="2">
        <f>Table_0__12[[#This Row],[Call Settle]]*10000*Table_0__12[[#This Row],[Open Interest Call]]</f>
        <v>0</v>
      </c>
      <c r="V78" s="2">
        <f>Table_0__12[[#This Row],[Put Settle]]*10000*Table_0__12[[#This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2.0000000000000001E-4</v>
      </c>
      <c r="B2" s="2">
        <v>0.13830000000000001</v>
      </c>
      <c r="C2" s="2">
        <v>0.13850000000000001</v>
      </c>
      <c r="D2" s="2">
        <v>0.56999999999999995</v>
      </c>
      <c r="E2" s="2">
        <v>0</v>
      </c>
      <c r="F2" s="2">
        <v>0</v>
      </c>
      <c r="G2" s="2">
        <v>0</v>
      </c>
      <c r="H2" s="2">
        <v>17.88</v>
      </c>
      <c r="I2" s="2">
        <v>16.059999999999999</v>
      </c>
      <c r="J2" s="2">
        <v>1.82</v>
      </c>
      <c r="K2" s="2">
        <v>0</v>
      </c>
      <c r="L2" s="2">
        <v>0</v>
      </c>
      <c r="M2" s="2">
        <v>0</v>
      </c>
      <c r="N2" s="2">
        <v>17.88</v>
      </c>
      <c r="O2" s="2">
        <v>16.059999999999999</v>
      </c>
      <c r="P2" s="2">
        <v>1.82</v>
      </c>
      <c r="Q2" s="2">
        <v>0</v>
      </c>
      <c r="R2" s="2">
        <v>0</v>
      </c>
      <c r="S2" s="2">
        <v>0</v>
      </c>
      <c r="T2" s="2">
        <v>0</v>
      </c>
      <c r="U2" s="2">
        <f>Table_0__13[[#This Row],[Call Settle]]*10000*Table_0__13[[#This Row],[Open Interest Call]]</f>
        <v>0</v>
      </c>
      <c r="V2" s="2">
        <f>Table_0__13[[#This Row],[Put Settle]]*10000*Table_0__13[[#This Row],[Open Interest Put]]</f>
        <v>0</v>
      </c>
    </row>
    <row r="3" spans="1:22" x14ac:dyDescent="0.25">
      <c r="A3" s="2">
        <v>1E-4</v>
      </c>
      <c r="B3" s="2">
        <v>0.12839999999999999</v>
      </c>
      <c r="C3" s="2">
        <v>0.1285</v>
      </c>
      <c r="D3" s="2">
        <v>0.57999999999999996</v>
      </c>
      <c r="E3" s="2">
        <v>0</v>
      </c>
      <c r="F3" s="2">
        <v>0</v>
      </c>
      <c r="G3" s="2">
        <v>0</v>
      </c>
      <c r="H3" s="2">
        <v>16.920000000000002</v>
      </c>
      <c r="I3" s="2">
        <v>15.32</v>
      </c>
      <c r="J3" s="2">
        <v>1.61</v>
      </c>
      <c r="K3" s="2">
        <v>0</v>
      </c>
      <c r="L3" s="2">
        <v>0</v>
      </c>
      <c r="M3" s="2">
        <v>0</v>
      </c>
      <c r="N3" s="2">
        <v>16.920000000000002</v>
      </c>
      <c r="O3" s="2">
        <v>15.32</v>
      </c>
      <c r="P3" s="2">
        <v>1.61</v>
      </c>
      <c r="Q3" s="2">
        <v>0</v>
      </c>
      <c r="R3" s="2">
        <v>0</v>
      </c>
      <c r="S3" s="2">
        <v>0</v>
      </c>
      <c r="T3" s="2">
        <v>0</v>
      </c>
      <c r="U3" s="2">
        <f>Table_0__13[[#This Row],[Call Settle]]*10000*Table_0__13[[#This Row],[Open Interest Call]]</f>
        <v>0</v>
      </c>
      <c r="V3" s="2">
        <f>Table_0__13[[#This Row],[Put Settle]]*10000*Table_0__13[[#This Row],[Open Interest Put]]</f>
        <v>0</v>
      </c>
    </row>
    <row r="4" spans="1:22" x14ac:dyDescent="0.25">
      <c r="A4" s="2">
        <v>1E-4</v>
      </c>
      <c r="B4" s="2">
        <v>0.11840000000000001</v>
      </c>
      <c r="C4" s="2">
        <v>0.11849999999999999</v>
      </c>
      <c r="D4" s="2">
        <v>0.59</v>
      </c>
      <c r="E4" s="2">
        <v>0</v>
      </c>
      <c r="F4" s="2">
        <v>0</v>
      </c>
      <c r="G4" s="2">
        <v>0</v>
      </c>
      <c r="H4" s="2">
        <v>15.97</v>
      </c>
      <c r="I4" s="2">
        <v>14.58</v>
      </c>
      <c r="J4" s="2">
        <v>1.39</v>
      </c>
      <c r="K4" s="2">
        <v>0</v>
      </c>
      <c r="L4" s="2">
        <v>0</v>
      </c>
      <c r="M4" s="2">
        <v>0</v>
      </c>
      <c r="N4" s="2">
        <v>15.97</v>
      </c>
      <c r="O4" s="2">
        <v>14.58</v>
      </c>
      <c r="P4" s="2">
        <v>1.39</v>
      </c>
      <c r="Q4" s="2">
        <v>0</v>
      </c>
      <c r="R4" s="2">
        <v>0</v>
      </c>
      <c r="S4" s="2">
        <v>0</v>
      </c>
      <c r="T4" s="2">
        <v>0</v>
      </c>
      <c r="U4" s="2">
        <f>Table_0__13[[#This Row],[Call Settle]]*10000*Table_0__13[[#This Row],[Open Interest Call]]</f>
        <v>0</v>
      </c>
      <c r="V4" s="2">
        <f>Table_0__13[[#This Row],[Put Settle]]*10000*Table_0__13[[#This Row],[Open Interest Put]]</f>
        <v>0</v>
      </c>
    </row>
    <row r="5" spans="1:22" x14ac:dyDescent="0.25">
      <c r="A5" s="2">
        <v>1E-4</v>
      </c>
      <c r="B5" s="2">
        <v>0.1084</v>
      </c>
      <c r="C5" s="2">
        <v>0.1085</v>
      </c>
      <c r="D5" s="2">
        <v>0.6</v>
      </c>
      <c r="E5" s="2">
        <v>0</v>
      </c>
      <c r="F5" s="2">
        <v>0</v>
      </c>
      <c r="G5" s="2">
        <v>0</v>
      </c>
      <c r="H5" s="2">
        <v>15.01</v>
      </c>
      <c r="I5" s="2">
        <v>13.83</v>
      </c>
      <c r="J5" s="2">
        <v>1.17</v>
      </c>
      <c r="K5" s="2">
        <v>0</v>
      </c>
      <c r="L5" s="2">
        <v>0</v>
      </c>
      <c r="M5" s="2">
        <v>0</v>
      </c>
      <c r="N5" s="2">
        <v>15.01</v>
      </c>
      <c r="O5" s="2">
        <v>13.83</v>
      </c>
      <c r="P5" s="2">
        <v>1.17</v>
      </c>
      <c r="Q5" s="2">
        <v>0</v>
      </c>
      <c r="R5" s="2">
        <v>0</v>
      </c>
      <c r="S5" s="2">
        <v>0</v>
      </c>
      <c r="T5" s="2">
        <v>0</v>
      </c>
      <c r="U5" s="2">
        <f>Table_0__13[[#This Row],[Call Settle]]*10000*Table_0__13[[#This Row],[Open Interest Call]]</f>
        <v>0</v>
      </c>
      <c r="V5" s="2">
        <f>Table_0__13[[#This Row],[Put Settle]]*10000*Table_0__13[[#This Row],[Open Interest Put]]</f>
        <v>0</v>
      </c>
    </row>
    <row r="6" spans="1:22" x14ac:dyDescent="0.25">
      <c r="A6" s="2">
        <v>1E-4</v>
      </c>
      <c r="B6" s="2">
        <v>9.8500000000000004E-2</v>
      </c>
      <c r="C6" s="2">
        <v>9.8599999999999993E-2</v>
      </c>
      <c r="D6" s="2">
        <v>0.61</v>
      </c>
      <c r="E6" s="2">
        <v>0</v>
      </c>
      <c r="F6" s="2">
        <v>0</v>
      </c>
      <c r="G6" s="2">
        <v>0</v>
      </c>
      <c r="H6" s="2">
        <v>14.05</v>
      </c>
      <c r="I6" s="2">
        <v>13.09</v>
      </c>
      <c r="J6" s="2">
        <v>0.96</v>
      </c>
      <c r="K6" s="2">
        <v>0</v>
      </c>
      <c r="L6" s="2">
        <v>0</v>
      </c>
      <c r="M6" s="2">
        <v>0</v>
      </c>
      <c r="N6" s="2">
        <v>14.05</v>
      </c>
      <c r="O6" s="2">
        <v>13.09</v>
      </c>
      <c r="P6" s="2">
        <v>0.96</v>
      </c>
      <c r="Q6" s="2">
        <v>0</v>
      </c>
      <c r="R6" s="2">
        <v>0</v>
      </c>
      <c r="S6" s="2">
        <v>0</v>
      </c>
      <c r="T6" s="2">
        <v>0</v>
      </c>
      <c r="U6" s="2">
        <f>Table_0__13[[#This Row],[Call Settle]]*10000*Table_0__13[[#This Row],[Open Interest Call]]</f>
        <v>0</v>
      </c>
      <c r="V6" s="2">
        <f>Table_0__13[[#This Row],[Put Settle]]*10000*Table_0__13[[#This Row],[Open Interest Put]]</f>
        <v>0</v>
      </c>
    </row>
    <row r="7" spans="1:22" x14ac:dyDescent="0.25">
      <c r="A7" s="2">
        <v>1E-4</v>
      </c>
      <c r="B7" s="2">
        <v>8.8499999999999995E-2</v>
      </c>
      <c r="C7" s="2">
        <v>8.8599999999999998E-2</v>
      </c>
      <c r="D7" s="2">
        <v>0.62</v>
      </c>
      <c r="E7" s="2">
        <v>0</v>
      </c>
      <c r="F7" s="2">
        <v>0</v>
      </c>
      <c r="G7" s="2">
        <v>0</v>
      </c>
      <c r="H7" s="2">
        <v>13.09</v>
      </c>
      <c r="I7" s="2">
        <v>12.35</v>
      </c>
      <c r="J7" s="2">
        <v>0.74</v>
      </c>
      <c r="K7" s="2">
        <v>0</v>
      </c>
      <c r="L7" s="2">
        <v>0</v>
      </c>
      <c r="M7" s="2">
        <v>0</v>
      </c>
      <c r="N7" s="2">
        <v>13.09</v>
      </c>
      <c r="O7" s="2">
        <v>12.35</v>
      </c>
      <c r="P7" s="2">
        <v>0.74</v>
      </c>
      <c r="Q7" s="2">
        <v>0</v>
      </c>
      <c r="R7" s="2">
        <v>0</v>
      </c>
      <c r="S7" s="2">
        <v>0</v>
      </c>
      <c r="T7" s="2">
        <v>0</v>
      </c>
      <c r="U7" s="2">
        <f>Table_0__13[[#This Row],[Call Settle]]*10000*Table_0__13[[#This Row],[Open Interest Call]]</f>
        <v>0</v>
      </c>
      <c r="V7" s="2">
        <f>Table_0__13[[#This Row],[Put Settle]]*10000*Table_0__13[[#This Row],[Open Interest Put]]</f>
        <v>0</v>
      </c>
    </row>
    <row r="8" spans="1:22" x14ac:dyDescent="0.25">
      <c r="A8" s="2">
        <v>1E-4</v>
      </c>
      <c r="B8" s="2">
        <v>7.85E-2</v>
      </c>
      <c r="C8" s="2">
        <v>7.8600000000000003E-2</v>
      </c>
      <c r="D8" s="2">
        <v>0.63</v>
      </c>
      <c r="E8" s="2">
        <v>0</v>
      </c>
      <c r="F8" s="2">
        <v>0</v>
      </c>
      <c r="G8" s="2">
        <v>0</v>
      </c>
      <c r="H8" s="2">
        <v>12.14</v>
      </c>
      <c r="I8" s="2">
        <v>11.61</v>
      </c>
      <c r="J8" s="2">
        <v>0.53</v>
      </c>
      <c r="K8" s="2">
        <v>0</v>
      </c>
      <c r="L8" s="2">
        <v>0</v>
      </c>
      <c r="M8" s="2">
        <v>0</v>
      </c>
      <c r="N8" s="2">
        <v>12.14</v>
      </c>
      <c r="O8" s="2">
        <v>11.61</v>
      </c>
      <c r="P8" s="2">
        <v>0.53</v>
      </c>
      <c r="Q8" s="2">
        <v>0</v>
      </c>
      <c r="R8" s="2">
        <v>0</v>
      </c>
      <c r="S8" s="2">
        <v>0</v>
      </c>
      <c r="T8" s="2">
        <v>0</v>
      </c>
      <c r="U8" s="2">
        <f>Table_0__13[[#This Row],[Call Settle]]*10000*Table_0__13[[#This Row],[Open Interest Call]]</f>
        <v>0</v>
      </c>
      <c r="V8" s="2">
        <f>Table_0__13[[#This Row],[Put Settle]]*10000*Table_0__13[[#This Row],[Open Interest Put]]</f>
        <v>0</v>
      </c>
    </row>
    <row r="9" spans="1:22" x14ac:dyDescent="0.25">
      <c r="A9" s="2">
        <v>2.0000000000000001E-4</v>
      </c>
      <c r="B9" s="2">
        <v>6.8500000000000005E-2</v>
      </c>
      <c r="C9" s="2">
        <v>6.8699999999999997E-2</v>
      </c>
      <c r="D9" s="2">
        <v>0.64</v>
      </c>
      <c r="E9" s="2">
        <v>0</v>
      </c>
      <c r="F9" s="2">
        <v>0</v>
      </c>
      <c r="G9" s="2">
        <v>0</v>
      </c>
      <c r="H9" s="2">
        <v>11.18</v>
      </c>
      <c r="I9" s="2">
        <v>10.87</v>
      </c>
      <c r="J9" s="2">
        <v>0.31</v>
      </c>
      <c r="K9" s="2">
        <v>0</v>
      </c>
      <c r="L9" s="2">
        <v>0</v>
      </c>
      <c r="M9" s="2">
        <v>0</v>
      </c>
      <c r="N9" s="2">
        <v>11.18</v>
      </c>
      <c r="O9" s="2">
        <v>10.87</v>
      </c>
      <c r="P9" s="2">
        <v>0.31</v>
      </c>
      <c r="Q9" s="2">
        <v>0</v>
      </c>
      <c r="R9" s="2">
        <v>0</v>
      </c>
      <c r="S9" s="2">
        <v>0</v>
      </c>
      <c r="T9" s="2">
        <v>0</v>
      </c>
      <c r="U9" s="2">
        <f>Table_0__13[[#This Row],[Call Settle]]*10000*Table_0__13[[#This Row],[Open Interest Call]]</f>
        <v>0</v>
      </c>
      <c r="V9" s="2">
        <f>Table_0__13[[#This Row],[Put Settle]]*10000*Table_0__13[[#This Row],[Open Interest Put]]</f>
        <v>0</v>
      </c>
    </row>
    <row r="10" spans="1:22" x14ac:dyDescent="0.25">
      <c r="A10" s="2">
        <v>1E-4</v>
      </c>
      <c r="B10" s="2">
        <v>5.8599999999999999E-2</v>
      </c>
      <c r="C10" s="2">
        <v>5.8700000000000002E-2</v>
      </c>
      <c r="D10" s="2">
        <v>0.65</v>
      </c>
      <c r="E10" s="2">
        <v>0</v>
      </c>
      <c r="F10" s="2">
        <v>0</v>
      </c>
      <c r="G10" s="2">
        <v>0</v>
      </c>
      <c r="H10" s="2">
        <v>10.220000000000001</v>
      </c>
      <c r="I10" s="2">
        <v>10.130000000000001</v>
      </c>
      <c r="J10" s="2">
        <v>0.09</v>
      </c>
      <c r="K10" s="2">
        <v>0</v>
      </c>
      <c r="L10" s="2">
        <v>0</v>
      </c>
      <c r="M10" s="2">
        <v>0</v>
      </c>
      <c r="N10" s="2">
        <v>10.220000000000001</v>
      </c>
      <c r="O10" s="2">
        <v>10.130000000000001</v>
      </c>
      <c r="P10" s="2">
        <v>0.09</v>
      </c>
      <c r="Q10" s="2">
        <v>0</v>
      </c>
      <c r="R10" s="2">
        <v>0</v>
      </c>
      <c r="S10" s="2">
        <v>2</v>
      </c>
      <c r="T10" s="2">
        <v>0</v>
      </c>
      <c r="U10" s="2">
        <f>Table_0__13[[#This Row],[Call Settle]]*10000*Table_0__13[[#This Row],[Open Interest Call]]</f>
        <v>0</v>
      </c>
      <c r="V10" s="2">
        <f>Table_0__13[[#This Row],[Put Settle]]*10000*Table_0__13[[#This Row],[Open Interest Put]]</f>
        <v>0</v>
      </c>
    </row>
    <row r="11" spans="1:22" x14ac:dyDescent="0.25">
      <c r="A11" s="2">
        <v>1E-4</v>
      </c>
      <c r="B11" s="2">
        <v>5.3600000000000002E-2</v>
      </c>
      <c r="C11" s="2">
        <v>5.3699999999999998E-2</v>
      </c>
      <c r="D11" s="2">
        <v>0.65500000000000003</v>
      </c>
      <c r="E11" s="2">
        <v>0</v>
      </c>
      <c r="F11" s="2">
        <v>0</v>
      </c>
      <c r="G11" s="2">
        <v>0</v>
      </c>
      <c r="H11" s="2">
        <v>9.74</v>
      </c>
      <c r="I11" s="2">
        <v>9.76</v>
      </c>
      <c r="J11" s="2">
        <v>-0.02</v>
      </c>
      <c r="K11" s="2">
        <v>0</v>
      </c>
      <c r="L11" s="2">
        <v>0</v>
      </c>
      <c r="M11" s="2">
        <v>0</v>
      </c>
      <c r="N11" s="2">
        <v>9.74</v>
      </c>
      <c r="O11" s="2">
        <v>9.76</v>
      </c>
      <c r="P11" s="2">
        <v>-0.02</v>
      </c>
      <c r="Q11" s="2">
        <v>0</v>
      </c>
      <c r="R11" s="2">
        <v>0</v>
      </c>
      <c r="S11" s="2">
        <v>0</v>
      </c>
      <c r="T11" s="2">
        <v>0</v>
      </c>
      <c r="U11" s="2">
        <f>Table_0__13[[#This Row],[Call Settle]]*10000*Table_0__13[[#This Row],[Open Interest Call]]</f>
        <v>0</v>
      </c>
      <c r="V11" s="2">
        <f>Table_0__13[[#This Row],[Put Settle]]*10000*Table_0__13[[#This Row],[Open Interest Put]]</f>
        <v>0</v>
      </c>
    </row>
    <row r="12" spans="1:22" x14ac:dyDescent="0.25">
      <c r="A12" s="2">
        <v>1E-4</v>
      </c>
      <c r="B12" s="2">
        <v>4.8599999999999997E-2</v>
      </c>
      <c r="C12" s="2">
        <v>4.87E-2</v>
      </c>
      <c r="D12" s="2">
        <v>0.66</v>
      </c>
      <c r="E12" s="2">
        <v>0</v>
      </c>
      <c r="F12" s="2">
        <v>0</v>
      </c>
      <c r="G12" s="2">
        <v>0</v>
      </c>
      <c r="H12" s="2">
        <v>9.26</v>
      </c>
      <c r="I12" s="2">
        <v>9.39</v>
      </c>
      <c r="J12" s="2">
        <v>-0.12</v>
      </c>
      <c r="K12" s="2">
        <v>0</v>
      </c>
      <c r="L12" s="2">
        <v>0</v>
      </c>
      <c r="M12" s="2">
        <v>0</v>
      </c>
      <c r="N12" s="2">
        <v>9.26</v>
      </c>
      <c r="O12" s="2">
        <v>9.39</v>
      </c>
      <c r="P12" s="2">
        <v>-0.12</v>
      </c>
      <c r="Q12" s="2">
        <v>0</v>
      </c>
      <c r="R12" s="2">
        <v>0</v>
      </c>
      <c r="S12" s="2">
        <v>1</v>
      </c>
      <c r="T12" s="2">
        <v>0</v>
      </c>
      <c r="U12" s="2">
        <f>Table_0__13[[#This Row],[Call Settle]]*10000*Table_0__13[[#This Row],[Open Interest Call]]</f>
        <v>0</v>
      </c>
      <c r="V12" s="2">
        <f>Table_0__13[[#This Row],[Put Settle]]*10000*Table_0__13[[#This Row],[Open Interest Put]]</f>
        <v>0</v>
      </c>
    </row>
    <row r="13" spans="1:22" x14ac:dyDescent="0.25">
      <c r="A13" s="2">
        <v>1E-4</v>
      </c>
      <c r="B13" s="2">
        <v>4.36E-2</v>
      </c>
      <c r="C13" s="2">
        <v>4.3700000000000003E-2</v>
      </c>
      <c r="D13" s="2">
        <v>0.66500000000000004</v>
      </c>
      <c r="E13" s="2">
        <v>0</v>
      </c>
      <c r="F13" s="2">
        <v>0</v>
      </c>
      <c r="G13" s="2">
        <v>0</v>
      </c>
      <c r="H13" s="2">
        <v>8.7899999999999991</v>
      </c>
      <c r="I13" s="2">
        <v>9.02</v>
      </c>
      <c r="J13" s="2">
        <v>-0.23</v>
      </c>
      <c r="K13" s="2">
        <v>0</v>
      </c>
      <c r="L13" s="2">
        <v>0</v>
      </c>
      <c r="M13" s="2">
        <v>0</v>
      </c>
      <c r="N13" s="2">
        <v>8.7899999999999991</v>
      </c>
      <c r="O13" s="2">
        <v>9.02</v>
      </c>
      <c r="P13" s="2">
        <v>-0.23</v>
      </c>
      <c r="Q13" s="2">
        <v>0</v>
      </c>
      <c r="R13" s="2">
        <v>0</v>
      </c>
      <c r="S13" s="2">
        <v>0</v>
      </c>
      <c r="T13" s="2">
        <v>0</v>
      </c>
      <c r="U13" s="2">
        <f>Table_0__13[[#This Row],[Call Settle]]*10000*Table_0__13[[#This Row],[Open Interest Call]]</f>
        <v>0</v>
      </c>
      <c r="V13" s="2">
        <f>Table_0__13[[#This Row],[Put Settle]]*10000*Table_0__13[[#This Row],[Open Interest Put]]</f>
        <v>0</v>
      </c>
    </row>
    <row r="14" spans="1:22" x14ac:dyDescent="0.25">
      <c r="A14" s="2">
        <v>1E-4</v>
      </c>
      <c r="B14" s="2">
        <v>3.8600000000000002E-2</v>
      </c>
      <c r="C14" s="2">
        <v>3.8699999999999998E-2</v>
      </c>
      <c r="D14" s="2">
        <v>0.67</v>
      </c>
      <c r="E14" s="2">
        <v>0</v>
      </c>
      <c r="F14" s="2">
        <v>0</v>
      </c>
      <c r="G14" s="2">
        <v>0</v>
      </c>
      <c r="H14" s="2">
        <v>8.31</v>
      </c>
      <c r="I14" s="2">
        <v>8.65</v>
      </c>
      <c r="J14" s="2">
        <v>-0.34</v>
      </c>
      <c r="K14" s="2">
        <v>0</v>
      </c>
      <c r="L14" s="2">
        <v>0</v>
      </c>
      <c r="M14" s="2">
        <v>0</v>
      </c>
      <c r="N14" s="2">
        <v>8.31</v>
      </c>
      <c r="O14" s="2">
        <v>8.65</v>
      </c>
      <c r="P14" s="2">
        <v>-0.34</v>
      </c>
      <c r="Q14" s="2">
        <v>0</v>
      </c>
      <c r="R14" s="2">
        <v>0</v>
      </c>
      <c r="S14" s="2">
        <v>30</v>
      </c>
      <c r="T14" s="2">
        <v>0</v>
      </c>
      <c r="U14" s="2">
        <f>Table_0__13[[#This Row],[Call Settle]]*10000*Table_0__13[[#This Row],[Open Interest Call]]</f>
        <v>0</v>
      </c>
      <c r="V14" s="2">
        <f>Table_0__13[[#This Row],[Put Settle]]*10000*Table_0__13[[#This Row],[Open Interest Put]]</f>
        <v>0</v>
      </c>
    </row>
    <row r="15" spans="1:22" x14ac:dyDescent="0.25">
      <c r="A15" s="2">
        <v>1E-4</v>
      </c>
      <c r="B15" s="2">
        <v>3.3700000000000001E-2</v>
      </c>
      <c r="C15" s="2">
        <v>3.3799999999999997E-2</v>
      </c>
      <c r="D15" s="2">
        <v>0.67500000000000004</v>
      </c>
      <c r="E15" s="2">
        <v>0</v>
      </c>
      <c r="F15" s="2">
        <v>1E-4</v>
      </c>
      <c r="G15" s="2">
        <v>-1E-4</v>
      </c>
      <c r="H15" s="2">
        <v>7.83</v>
      </c>
      <c r="I15" s="2">
        <v>8.2799999999999994</v>
      </c>
      <c r="J15" s="2">
        <v>-0.45</v>
      </c>
      <c r="K15" s="2">
        <v>0</v>
      </c>
      <c r="L15" s="2">
        <v>0</v>
      </c>
      <c r="M15" s="2">
        <v>0</v>
      </c>
      <c r="N15" s="2">
        <v>7.83</v>
      </c>
      <c r="O15" s="2">
        <v>8.2799999999999994</v>
      </c>
      <c r="P15" s="2">
        <v>-0.45</v>
      </c>
      <c r="Q15" s="2">
        <v>0</v>
      </c>
      <c r="R15" s="2">
        <v>0</v>
      </c>
      <c r="S15" s="2">
        <v>0</v>
      </c>
      <c r="T15" s="2">
        <v>0</v>
      </c>
      <c r="U15" s="2">
        <f>Table_0__13[[#This Row],[Call Settle]]*10000*Table_0__13[[#This Row],[Open Interest Call]]</f>
        <v>0</v>
      </c>
      <c r="V15" s="2">
        <f>Table_0__13[[#This Row],[Put Settle]]*10000*Table_0__13[[#This Row],[Open Interest Put]]</f>
        <v>0</v>
      </c>
    </row>
    <row r="16" spans="1:22" x14ac:dyDescent="0.25">
      <c r="A16" s="2">
        <v>0</v>
      </c>
      <c r="B16" s="2">
        <v>2.8799999999999999E-2</v>
      </c>
      <c r="C16" s="2">
        <v>2.8799999999999999E-2</v>
      </c>
      <c r="D16" s="2">
        <v>0.68</v>
      </c>
      <c r="E16" s="2">
        <v>1E-4</v>
      </c>
      <c r="F16" s="2">
        <v>1E-4</v>
      </c>
      <c r="G16" s="2">
        <v>-1E-4</v>
      </c>
      <c r="H16" s="2">
        <v>7.35</v>
      </c>
      <c r="I16" s="2">
        <v>7.9</v>
      </c>
      <c r="J16" s="2">
        <v>-0.56000000000000005</v>
      </c>
      <c r="K16" s="2">
        <v>0</v>
      </c>
      <c r="L16" s="2">
        <v>0</v>
      </c>
      <c r="M16" s="2">
        <v>0</v>
      </c>
      <c r="N16" s="2">
        <v>7.35</v>
      </c>
      <c r="O16" s="2">
        <v>7.9</v>
      </c>
      <c r="P16" s="2">
        <v>-0.56000000000000005</v>
      </c>
      <c r="Q16" s="2">
        <v>0</v>
      </c>
      <c r="R16" s="2">
        <v>0</v>
      </c>
      <c r="S16" s="2">
        <v>110</v>
      </c>
      <c r="T16" s="2">
        <v>0</v>
      </c>
      <c r="U16" s="2">
        <f>Table_0__13[[#This Row],[Call Settle]]*10000*Table_0__13[[#This Row],[Open Interest Call]]</f>
        <v>0</v>
      </c>
      <c r="V16" s="2">
        <f>Table_0__13[[#This Row],[Put Settle]]*10000*Table_0__13[[#This Row],[Open Interest Put]]</f>
        <v>110</v>
      </c>
    </row>
    <row r="17" spans="1:22" x14ac:dyDescent="0.25">
      <c r="A17" s="2">
        <v>0</v>
      </c>
      <c r="B17" s="2">
        <v>2.3900000000000001E-2</v>
      </c>
      <c r="C17" s="2">
        <v>2.3900000000000001E-2</v>
      </c>
      <c r="D17" s="2">
        <v>0.68500000000000005</v>
      </c>
      <c r="E17" s="2">
        <v>1E-4</v>
      </c>
      <c r="F17" s="2">
        <v>2.0000000000000001E-4</v>
      </c>
      <c r="G17" s="2">
        <v>-1E-4</v>
      </c>
      <c r="H17" s="2">
        <v>6.87</v>
      </c>
      <c r="I17" s="2">
        <v>7.16</v>
      </c>
      <c r="J17" s="2">
        <v>-0.28999999999999998</v>
      </c>
      <c r="K17" s="2">
        <v>0</v>
      </c>
      <c r="L17" s="2">
        <v>0</v>
      </c>
      <c r="M17" s="2">
        <v>0</v>
      </c>
      <c r="N17" s="2">
        <v>6.87</v>
      </c>
      <c r="O17" s="2">
        <v>7.16</v>
      </c>
      <c r="P17" s="2">
        <v>-0.28999999999999998</v>
      </c>
      <c r="Q17" s="2">
        <v>0</v>
      </c>
      <c r="R17" s="2">
        <v>0</v>
      </c>
      <c r="S17" s="2">
        <v>35</v>
      </c>
      <c r="T17" s="2">
        <v>0</v>
      </c>
      <c r="U17" s="2">
        <f>Table_0__13[[#This Row],[Call Settle]]*10000*Table_0__13[[#This Row],[Open Interest Call]]</f>
        <v>0</v>
      </c>
      <c r="V17" s="2">
        <f>Table_0__13[[#This Row],[Put Settle]]*10000*Table_0__13[[#This Row],[Open Interest Put]]</f>
        <v>35</v>
      </c>
    </row>
    <row r="18" spans="1:22" x14ac:dyDescent="0.25">
      <c r="A18" s="2">
        <v>2.1399999999999999E-2</v>
      </c>
      <c r="B18" s="2">
        <v>0</v>
      </c>
      <c r="C18" s="2">
        <v>2.1399999999999999E-2</v>
      </c>
      <c r="D18" s="2">
        <v>0.6875</v>
      </c>
      <c r="E18" s="2">
        <v>2.0000000000000001E-4</v>
      </c>
      <c r="F18" s="2">
        <v>0</v>
      </c>
      <c r="G18" s="2">
        <v>2.0000000000000001E-4</v>
      </c>
      <c r="H18" s="2">
        <v>6.69</v>
      </c>
      <c r="I18" s="2">
        <v>0</v>
      </c>
      <c r="J18" s="2">
        <v>6.69</v>
      </c>
      <c r="K18" s="2">
        <v>0</v>
      </c>
      <c r="L18" s="2">
        <v>0</v>
      </c>
      <c r="M18" s="2">
        <v>0</v>
      </c>
      <c r="N18" s="2">
        <v>6.69</v>
      </c>
      <c r="O18" s="2">
        <v>0</v>
      </c>
      <c r="P18" s="2">
        <v>6.69</v>
      </c>
      <c r="Q18" s="2">
        <v>0</v>
      </c>
      <c r="R18" s="2">
        <v>0</v>
      </c>
      <c r="S18" s="2">
        <v>0</v>
      </c>
      <c r="T18" s="2">
        <v>0</v>
      </c>
      <c r="U18" s="2">
        <f>Table_0__13[[#This Row],[Call Settle]]*10000*Table_0__13[[#This Row],[Open Interest Call]]</f>
        <v>0</v>
      </c>
      <c r="V18" s="2">
        <f>Table_0__13[[#This Row],[Put Settle]]*10000*Table_0__13[[#This Row],[Open Interest Put]]</f>
        <v>0</v>
      </c>
    </row>
    <row r="19" spans="1:22" x14ac:dyDescent="0.25">
      <c r="A19" s="2">
        <v>0</v>
      </c>
      <c r="B19" s="2">
        <v>1.9E-2</v>
      </c>
      <c r="C19" s="2">
        <v>1.9E-2</v>
      </c>
      <c r="D19" s="2">
        <v>0.69</v>
      </c>
      <c r="E19" s="2">
        <v>2.0000000000000001E-4</v>
      </c>
      <c r="F19" s="2">
        <v>4.0000000000000002E-4</v>
      </c>
      <c r="G19" s="2">
        <v>-2.0000000000000001E-4</v>
      </c>
      <c r="H19" s="2">
        <v>6.36</v>
      </c>
      <c r="I19" s="2">
        <v>6.96</v>
      </c>
      <c r="J19" s="2">
        <v>-0.6</v>
      </c>
      <c r="K19" s="2">
        <v>0</v>
      </c>
      <c r="L19" s="2">
        <v>0</v>
      </c>
      <c r="M19" s="2">
        <v>0</v>
      </c>
      <c r="N19" s="2">
        <v>6.36</v>
      </c>
      <c r="O19" s="2">
        <v>6.96</v>
      </c>
      <c r="P19" s="2">
        <v>-0.6</v>
      </c>
      <c r="Q19" s="2">
        <v>0</v>
      </c>
      <c r="R19" s="2">
        <v>0</v>
      </c>
      <c r="S19" s="2">
        <v>292</v>
      </c>
      <c r="T19" s="2">
        <v>2</v>
      </c>
      <c r="U19" s="2">
        <f>Table_0__13[[#This Row],[Call Settle]]*10000*Table_0__13[[#This Row],[Open Interest Call]]</f>
        <v>0</v>
      </c>
      <c r="V19" s="2">
        <f>Table_0__13[[#This Row],[Put Settle]]*10000*Table_0__13[[#This Row],[Open Interest Put]]</f>
        <v>584</v>
      </c>
    </row>
    <row r="20" spans="1:22" x14ac:dyDescent="0.25">
      <c r="A20" s="2">
        <v>-1E-4</v>
      </c>
      <c r="B20" s="2">
        <v>1.67E-2</v>
      </c>
      <c r="C20" s="2">
        <v>1.66E-2</v>
      </c>
      <c r="D20" s="2">
        <v>0.6925</v>
      </c>
      <c r="E20" s="2">
        <v>4.0000000000000002E-4</v>
      </c>
      <c r="F20" s="2">
        <v>5.0000000000000001E-4</v>
      </c>
      <c r="G20" s="2">
        <v>-2.0000000000000001E-4</v>
      </c>
      <c r="H20" s="2">
        <v>6.39</v>
      </c>
      <c r="I20" s="2">
        <v>6.79</v>
      </c>
      <c r="J20" s="2">
        <v>-0.4</v>
      </c>
      <c r="K20" s="2">
        <v>0</v>
      </c>
      <c r="L20" s="2">
        <v>0</v>
      </c>
      <c r="M20" s="2">
        <v>0</v>
      </c>
      <c r="N20" s="2">
        <v>6.39</v>
      </c>
      <c r="O20" s="2">
        <v>6.79</v>
      </c>
      <c r="P20" s="2">
        <v>-0.4</v>
      </c>
      <c r="Q20" s="2">
        <v>0</v>
      </c>
      <c r="R20" s="2">
        <v>0</v>
      </c>
      <c r="S20" s="2">
        <v>0</v>
      </c>
      <c r="T20" s="2">
        <v>0</v>
      </c>
      <c r="U20" s="2">
        <f>Table_0__13[[#This Row],[Call Settle]]*10000*Table_0__13[[#This Row],[Open Interest Call]]</f>
        <v>0</v>
      </c>
      <c r="V20" s="2">
        <f>Table_0__13[[#This Row],[Put Settle]]*10000*Table_0__13[[#This Row],[Open Interest Put]]</f>
        <v>0</v>
      </c>
    </row>
    <row r="21" spans="1:22" x14ac:dyDescent="0.25">
      <c r="A21" s="2">
        <v>-1E-4</v>
      </c>
      <c r="B21" s="2">
        <v>1.44E-2</v>
      </c>
      <c r="C21" s="2">
        <v>1.43E-2</v>
      </c>
      <c r="D21" s="2">
        <v>0.69499999999999995</v>
      </c>
      <c r="E21" s="2">
        <v>5.0000000000000001E-4</v>
      </c>
      <c r="F21" s="2">
        <v>6.9999999999999999E-4</v>
      </c>
      <c r="G21" s="2">
        <v>-2.0000000000000001E-4</v>
      </c>
      <c r="H21" s="2">
        <v>6.15</v>
      </c>
      <c r="I21" s="2">
        <v>6.59</v>
      </c>
      <c r="J21" s="2">
        <v>-0.43</v>
      </c>
      <c r="K21" s="2">
        <v>0</v>
      </c>
      <c r="L21" s="2">
        <v>0</v>
      </c>
      <c r="M21" s="2">
        <v>0</v>
      </c>
      <c r="N21" s="2">
        <v>6.15</v>
      </c>
      <c r="O21" s="2">
        <v>6.59</v>
      </c>
      <c r="P21" s="2">
        <v>-0.43</v>
      </c>
      <c r="Q21" s="2">
        <v>0</v>
      </c>
      <c r="R21" s="2">
        <v>0</v>
      </c>
      <c r="S21" s="2">
        <v>258</v>
      </c>
      <c r="T21" s="2">
        <v>7</v>
      </c>
      <c r="U21" s="2">
        <f>Table_0__13[[#This Row],[Call Settle]]*10000*Table_0__13[[#This Row],[Open Interest Call]]</f>
        <v>0</v>
      </c>
      <c r="V21" s="2">
        <f>Table_0__13[[#This Row],[Put Settle]]*10000*Table_0__13[[#This Row],[Open Interest Put]]</f>
        <v>1290</v>
      </c>
    </row>
    <row r="22" spans="1:22" x14ac:dyDescent="0.25">
      <c r="A22" s="2">
        <v>-2.0000000000000001E-4</v>
      </c>
      <c r="B22" s="2">
        <v>1.2200000000000001E-2</v>
      </c>
      <c r="C22" s="2">
        <v>1.2E-2</v>
      </c>
      <c r="D22" s="2">
        <v>0.69750000000000001</v>
      </c>
      <c r="E22" s="2">
        <v>6.9999999999999999E-4</v>
      </c>
      <c r="F22" s="2">
        <v>1E-3</v>
      </c>
      <c r="G22" s="2">
        <v>-2.9999999999999997E-4</v>
      </c>
      <c r="H22" s="2">
        <v>5.88</v>
      </c>
      <c r="I22" s="2">
        <v>6.44</v>
      </c>
      <c r="J22" s="2">
        <v>-0.56000000000000005</v>
      </c>
      <c r="K22" s="2">
        <v>0</v>
      </c>
      <c r="L22" s="2">
        <v>0</v>
      </c>
      <c r="M22" s="2">
        <v>0</v>
      </c>
      <c r="N22" s="2">
        <v>5.88</v>
      </c>
      <c r="O22" s="2">
        <v>6.44</v>
      </c>
      <c r="P22" s="2">
        <v>-0.56000000000000005</v>
      </c>
      <c r="Q22" s="2">
        <v>0</v>
      </c>
      <c r="R22" s="2">
        <v>0</v>
      </c>
      <c r="S22" s="2">
        <v>12</v>
      </c>
      <c r="T22" s="2">
        <v>10</v>
      </c>
      <c r="U22" s="2">
        <f>Table_0__13[[#This Row],[Call Settle]]*10000*Table_0__13[[#This Row],[Open Interest Call]]</f>
        <v>0</v>
      </c>
      <c r="V22" s="2">
        <f>Table_0__13[[#This Row],[Put Settle]]*10000*Table_0__13[[#This Row],[Open Interest Put]]</f>
        <v>84</v>
      </c>
    </row>
    <row r="23" spans="1:22" x14ac:dyDescent="0.25">
      <c r="A23" s="2">
        <v>-2.9999999999999997E-4</v>
      </c>
      <c r="B23" s="2">
        <v>1.0200000000000001E-2</v>
      </c>
      <c r="C23" s="2">
        <v>9.9000000000000008E-3</v>
      </c>
      <c r="D23" s="2">
        <v>0.7</v>
      </c>
      <c r="E23" s="2">
        <v>1E-3</v>
      </c>
      <c r="F23" s="2">
        <v>1.4E-3</v>
      </c>
      <c r="G23" s="2">
        <v>-4.0000000000000002E-4</v>
      </c>
      <c r="H23" s="2">
        <v>5.64</v>
      </c>
      <c r="I23" s="2">
        <v>6.28</v>
      </c>
      <c r="J23" s="2">
        <v>-0.64</v>
      </c>
      <c r="K23" s="2">
        <v>0</v>
      </c>
      <c r="L23" s="2">
        <v>0</v>
      </c>
      <c r="M23" s="2">
        <v>0</v>
      </c>
      <c r="N23" s="2">
        <v>5.64</v>
      </c>
      <c r="O23" s="2">
        <v>6.28</v>
      </c>
      <c r="P23" s="2">
        <v>-0.64</v>
      </c>
      <c r="Q23" s="2">
        <v>1</v>
      </c>
      <c r="R23" s="2">
        <v>0</v>
      </c>
      <c r="S23" s="2">
        <v>1521</v>
      </c>
      <c r="T23" s="2">
        <v>13</v>
      </c>
      <c r="U23" s="2">
        <f>Table_0__13[[#This Row],[Call Settle]]*10000*Table_0__13[[#This Row],[Open Interest Call]]</f>
        <v>99.000000000000014</v>
      </c>
      <c r="V23" s="2">
        <f>Table_0__13[[#This Row],[Put Settle]]*10000*Table_0__13[[#This Row],[Open Interest Put]]</f>
        <v>15210</v>
      </c>
    </row>
    <row r="24" spans="1:22" x14ac:dyDescent="0.25">
      <c r="A24" s="2">
        <v>-4.0000000000000002E-4</v>
      </c>
      <c r="B24" s="2">
        <v>8.2000000000000007E-3</v>
      </c>
      <c r="C24" s="2">
        <v>7.7999999999999996E-3</v>
      </c>
      <c r="D24" s="2">
        <v>0.70250000000000001</v>
      </c>
      <c r="E24" s="2">
        <v>1.5E-3</v>
      </c>
      <c r="F24" s="2">
        <v>2E-3</v>
      </c>
      <c r="G24" s="2">
        <v>-5.0000000000000001E-4</v>
      </c>
      <c r="H24" s="2">
        <v>5.54</v>
      </c>
      <c r="I24" s="2">
        <v>6.22</v>
      </c>
      <c r="J24" s="2">
        <v>-0.68</v>
      </c>
      <c r="K24" s="2">
        <v>0</v>
      </c>
      <c r="L24" s="2">
        <v>0</v>
      </c>
      <c r="M24" s="2">
        <v>0</v>
      </c>
      <c r="N24" s="2">
        <v>5.54</v>
      </c>
      <c r="O24" s="2">
        <v>6.22</v>
      </c>
      <c r="P24" s="2">
        <v>-0.68</v>
      </c>
      <c r="Q24" s="2">
        <v>0</v>
      </c>
      <c r="R24" s="2">
        <v>0</v>
      </c>
      <c r="S24" s="2">
        <v>19</v>
      </c>
      <c r="T24" s="2">
        <v>0</v>
      </c>
      <c r="U24" s="2">
        <f>Table_0__13[[#This Row],[Call Settle]]*10000*Table_0__13[[#This Row],[Open Interest Call]]</f>
        <v>0</v>
      </c>
      <c r="V24" s="2">
        <f>Table_0__13[[#This Row],[Put Settle]]*10000*Table_0__13[[#This Row],[Open Interest Put]]</f>
        <v>285</v>
      </c>
    </row>
    <row r="25" spans="1:22" x14ac:dyDescent="0.25">
      <c r="A25" s="2">
        <v>-4.0000000000000002E-4</v>
      </c>
      <c r="B25" s="2">
        <v>6.4000000000000003E-3</v>
      </c>
      <c r="C25" s="2">
        <v>6.0000000000000001E-3</v>
      </c>
      <c r="D25" s="2">
        <v>0.70499999999999996</v>
      </c>
      <c r="E25" s="2">
        <v>2.2000000000000001E-3</v>
      </c>
      <c r="F25" s="2">
        <v>2.7000000000000001E-3</v>
      </c>
      <c r="G25" s="2">
        <v>-5.0000000000000001E-4</v>
      </c>
      <c r="H25" s="2">
        <v>5.45</v>
      </c>
      <c r="I25" s="2">
        <v>6.04</v>
      </c>
      <c r="J25" s="2">
        <v>-0.57999999999999996</v>
      </c>
      <c r="K25" s="2">
        <v>0</v>
      </c>
      <c r="L25" s="2">
        <v>0</v>
      </c>
      <c r="M25" s="2">
        <v>0</v>
      </c>
      <c r="N25" s="2">
        <v>5.45</v>
      </c>
      <c r="O25" s="2">
        <v>6.04</v>
      </c>
      <c r="P25" s="2">
        <v>-0.57999999999999996</v>
      </c>
      <c r="Q25" s="2">
        <v>7</v>
      </c>
      <c r="R25" s="2">
        <v>0</v>
      </c>
      <c r="S25" s="2">
        <v>934</v>
      </c>
      <c r="T25" s="2">
        <v>4</v>
      </c>
      <c r="U25" s="2">
        <f>Table_0__13[[#This Row],[Call Settle]]*10000*Table_0__13[[#This Row],[Open Interest Call]]</f>
        <v>420</v>
      </c>
      <c r="V25" s="2">
        <f>Table_0__13[[#This Row],[Put Settle]]*10000*Table_0__13[[#This Row],[Open Interest Put]]</f>
        <v>20548</v>
      </c>
    </row>
    <row r="26" spans="1:22" x14ac:dyDescent="0.25">
      <c r="A26" s="2">
        <v>-4.0000000000000002E-4</v>
      </c>
      <c r="B26" s="2">
        <v>4.8999999999999998E-3</v>
      </c>
      <c r="C26" s="2">
        <v>4.4999999999999997E-3</v>
      </c>
      <c r="D26" s="2">
        <v>0.70750000000000002</v>
      </c>
      <c r="E26" s="2">
        <v>3.0999999999999999E-3</v>
      </c>
      <c r="F26" s="2">
        <v>3.7000000000000002E-3</v>
      </c>
      <c r="G26" s="2">
        <v>-5.9999999999999995E-4</v>
      </c>
      <c r="H26" s="2">
        <v>5.33</v>
      </c>
      <c r="I26" s="2">
        <v>5.96</v>
      </c>
      <c r="J26" s="2">
        <v>-0.64</v>
      </c>
      <c r="K26" s="2">
        <v>0</v>
      </c>
      <c r="L26" s="2">
        <v>0</v>
      </c>
      <c r="M26" s="2">
        <v>0</v>
      </c>
      <c r="N26" s="2">
        <v>5.33</v>
      </c>
      <c r="O26" s="2">
        <v>6</v>
      </c>
      <c r="P26" s="2">
        <v>-0.67</v>
      </c>
      <c r="Q26" s="2">
        <v>0</v>
      </c>
      <c r="R26" s="2">
        <v>0</v>
      </c>
      <c r="S26" s="2">
        <v>7</v>
      </c>
      <c r="T26" s="2">
        <v>0</v>
      </c>
      <c r="U26" s="2">
        <f>Table_0__13[[#This Row],[Call Settle]]*10000*Table_0__13[[#This Row],[Open Interest Call]]</f>
        <v>0</v>
      </c>
      <c r="V26" s="2">
        <f>Table_0__13[[#This Row],[Put Settle]]*10000*Table_0__13[[#This Row],[Open Interest Put]]</f>
        <v>217</v>
      </c>
    </row>
    <row r="27" spans="1:22" x14ac:dyDescent="0.25">
      <c r="A27" s="2">
        <v>-2.9999999999999997E-4</v>
      </c>
      <c r="B27" s="2">
        <v>3.5000000000000001E-3</v>
      </c>
      <c r="C27" s="2">
        <v>3.2000000000000002E-3</v>
      </c>
      <c r="D27" s="2">
        <v>0.71</v>
      </c>
      <c r="E27" s="2">
        <v>4.3E-3</v>
      </c>
      <c r="F27" s="2">
        <v>4.7999999999999996E-3</v>
      </c>
      <c r="G27" s="2">
        <v>-5.0000000000000001E-4</v>
      </c>
      <c r="H27" s="2">
        <v>5.3</v>
      </c>
      <c r="I27" s="2">
        <v>5.7</v>
      </c>
      <c r="J27" s="2">
        <v>-0.4</v>
      </c>
      <c r="K27" s="2">
        <v>0</v>
      </c>
      <c r="L27" s="2">
        <v>0</v>
      </c>
      <c r="M27" s="2">
        <v>0</v>
      </c>
      <c r="N27" s="2">
        <v>5.33</v>
      </c>
      <c r="O27" s="2">
        <v>5.7</v>
      </c>
      <c r="P27" s="2">
        <v>-0.37</v>
      </c>
      <c r="Q27" s="2">
        <v>72</v>
      </c>
      <c r="R27" s="2">
        <v>14</v>
      </c>
      <c r="S27" s="2">
        <v>1888</v>
      </c>
      <c r="T27" s="2">
        <v>-2</v>
      </c>
      <c r="U27" s="2">
        <f>Table_0__13[[#This Row],[Call Settle]]*10000*Table_0__13[[#This Row],[Open Interest Call]]</f>
        <v>2304</v>
      </c>
      <c r="V27" s="2">
        <f>Table_0__13[[#This Row],[Put Settle]]*10000*Table_0__13[[#This Row],[Open Interest Put]]</f>
        <v>81184</v>
      </c>
    </row>
    <row r="28" spans="1:22" x14ac:dyDescent="0.25">
      <c r="A28" s="2">
        <v>-4.0000000000000002E-4</v>
      </c>
      <c r="B28" s="2">
        <v>2.5000000000000001E-3</v>
      </c>
      <c r="C28" s="2">
        <v>2.0999999999999999E-3</v>
      </c>
      <c r="D28" s="2">
        <v>0.71250000000000002</v>
      </c>
      <c r="E28" s="2">
        <v>5.7999999999999996E-3</v>
      </c>
      <c r="F28" s="2">
        <v>6.1999999999999998E-3</v>
      </c>
      <c r="G28" s="2">
        <v>-4.0000000000000002E-4</v>
      </c>
      <c r="H28" s="2">
        <v>5.17</v>
      </c>
      <c r="I28" s="2">
        <v>5.71</v>
      </c>
      <c r="J28" s="2">
        <v>-0.54</v>
      </c>
      <c r="K28" s="2">
        <v>0</v>
      </c>
      <c r="L28" s="2">
        <v>0</v>
      </c>
      <c r="M28" s="2">
        <v>0</v>
      </c>
      <c r="N28" s="2">
        <v>5.17</v>
      </c>
      <c r="O28" s="2">
        <v>5.71</v>
      </c>
      <c r="P28" s="2">
        <v>-0.54</v>
      </c>
      <c r="Q28" s="2">
        <v>4</v>
      </c>
      <c r="R28" s="2">
        <v>1</v>
      </c>
      <c r="S28" s="2">
        <v>2</v>
      </c>
      <c r="T28" s="2">
        <v>0</v>
      </c>
      <c r="U28" s="2">
        <f>Table_0__13[[#This Row],[Call Settle]]*10000*Table_0__13[[#This Row],[Open Interest Call]]</f>
        <v>84</v>
      </c>
      <c r="V28" s="2">
        <f>Table_0__13[[#This Row],[Put Settle]]*10000*Table_0__13[[#This Row],[Open Interest Put]]</f>
        <v>115.99999999999999</v>
      </c>
    </row>
    <row r="29" spans="1:22" x14ac:dyDescent="0.25">
      <c r="A29" s="2">
        <v>-2.9999999999999997E-4</v>
      </c>
      <c r="B29" s="2">
        <v>1.6999999999999999E-3</v>
      </c>
      <c r="C29" s="2">
        <v>1.4E-3</v>
      </c>
      <c r="D29" s="2">
        <v>0.71499999999999997</v>
      </c>
      <c r="E29" s="2">
        <v>7.4999999999999997E-3</v>
      </c>
      <c r="F29" s="2">
        <v>7.9000000000000008E-3</v>
      </c>
      <c r="G29" s="2">
        <v>-4.0000000000000002E-4</v>
      </c>
      <c r="H29" s="2">
        <v>5.22</v>
      </c>
      <c r="I29" s="2">
        <v>5.67</v>
      </c>
      <c r="J29" s="2">
        <v>-0.44</v>
      </c>
      <c r="K29" s="2">
        <v>0</v>
      </c>
      <c r="L29" s="2">
        <v>0</v>
      </c>
      <c r="M29" s="2">
        <v>0</v>
      </c>
      <c r="N29" s="2">
        <v>5.22</v>
      </c>
      <c r="O29" s="2">
        <v>5.67</v>
      </c>
      <c r="P29" s="2">
        <v>-0.44</v>
      </c>
      <c r="Q29" s="2">
        <v>435</v>
      </c>
      <c r="R29" s="2">
        <v>24</v>
      </c>
      <c r="S29" s="2">
        <v>777</v>
      </c>
      <c r="T29" s="2">
        <v>-1</v>
      </c>
      <c r="U29" s="2">
        <f>Table_0__13[[#This Row],[Call Settle]]*10000*Table_0__13[[#This Row],[Open Interest Call]]</f>
        <v>6090</v>
      </c>
      <c r="V29" s="2">
        <f>Table_0__13[[#This Row],[Put Settle]]*10000*Table_0__13[[#This Row],[Open Interest Put]]</f>
        <v>58275</v>
      </c>
    </row>
    <row r="30" spans="1:22" x14ac:dyDescent="0.25">
      <c r="A30" s="2">
        <v>-2.0000000000000001E-4</v>
      </c>
      <c r="B30" s="2">
        <v>1.1000000000000001E-3</v>
      </c>
      <c r="C30" s="2">
        <v>8.9999999999999998E-4</v>
      </c>
      <c r="D30" s="2">
        <v>0.71750000000000003</v>
      </c>
      <c r="E30" s="2">
        <v>9.4999999999999998E-3</v>
      </c>
      <c r="F30" s="2">
        <v>9.7999999999999997E-3</v>
      </c>
      <c r="G30" s="2">
        <v>-2.9999999999999997E-4</v>
      </c>
      <c r="H30" s="2">
        <v>5.28</v>
      </c>
      <c r="I30" s="2">
        <v>5.62</v>
      </c>
      <c r="J30" s="2">
        <v>-0.34</v>
      </c>
      <c r="K30" s="2">
        <v>0</v>
      </c>
      <c r="L30" s="2">
        <v>0</v>
      </c>
      <c r="M30" s="2">
        <v>0</v>
      </c>
      <c r="N30" s="2">
        <v>5.28</v>
      </c>
      <c r="O30" s="2">
        <v>5.62</v>
      </c>
      <c r="P30" s="2">
        <v>-0.34</v>
      </c>
      <c r="Q30" s="2">
        <v>10</v>
      </c>
      <c r="R30" s="2">
        <v>3</v>
      </c>
      <c r="S30" s="2">
        <v>0</v>
      </c>
      <c r="T30" s="2">
        <v>0</v>
      </c>
      <c r="U30" s="2">
        <f>Table_0__13[[#This Row],[Call Settle]]*10000*Table_0__13[[#This Row],[Open Interest Call]]</f>
        <v>90</v>
      </c>
      <c r="V30" s="2">
        <f>Table_0__13[[#This Row],[Put Settle]]*10000*Table_0__13[[#This Row],[Open Interest Put]]</f>
        <v>0</v>
      </c>
    </row>
    <row r="31" spans="1:22" x14ac:dyDescent="0.25">
      <c r="A31" s="2">
        <v>-2.0000000000000001E-4</v>
      </c>
      <c r="B31" s="2">
        <v>6.9999999999999999E-4</v>
      </c>
      <c r="C31" s="2">
        <v>5.0000000000000001E-4</v>
      </c>
      <c r="D31" s="2">
        <v>0.72</v>
      </c>
      <c r="E31" s="2">
        <v>1.1599999999999999E-2</v>
      </c>
      <c r="F31" s="2">
        <v>1.1900000000000001E-2</v>
      </c>
      <c r="G31" s="2">
        <v>-2.9999999999999997E-4</v>
      </c>
      <c r="H31" s="2">
        <v>5.17</v>
      </c>
      <c r="I31" s="2">
        <v>5.63</v>
      </c>
      <c r="J31" s="2">
        <v>-0.46</v>
      </c>
      <c r="K31" s="2">
        <v>0</v>
      </c>
      <c r="L31" s="2">
        <v>0</v>
      </c>
      <c r="M31" s="2">
        <v>0</v>
      </c>
      <c r="N31" s="2">
        <v>5.17</v>
      </c>
      <c r="O31" s="2">
        <v>5.63</v>
      </c>
      <c r="P31" s="2">
        <v>-0.46</v>
      </c>
      <c r="Q31" s="2">
        <v>540</v>
      </c>
      <c r="R31" s="2">
        <v>0</v>
      </c>
      <c r="S31" s="2">
        <v>107</v>
      </c>
      <c r="T31" s="2">
        <v>0</v>
      </c>
      <c r="U31" s="2">
        <f>Table_0__13[[#This Row],[Call Settle]]*10000*Table_0__13[[#This Row],[Open Interest Call]]</f>
        <v>2700</v>
      </c>
      <c r="V31" s="2">
        <f>Table_0__13[[#This Row],[Put Settle]]*10000*Table_0__13[[#This Row],[Open Interest Put]]</f>
        <v>12411.999999999998</v>
      </c>
    </row>
    <row r="32" spans="1:22" x14ac:dyDescent="0.25">
      <c r="A32" s="2">
        <v>-1E-4</v>
      </c>
      <c r="B32" s="2">
        <v>5.0000000000000001E-4</v>
      </c>
      <c r="C32" s="2">
        <v>4.0000000000000002E-4</v>
      </c>
      <c r="D32" s="2">
        <v>0.72250000000000003</v>
      </c>
      <c r="E32" s="2">
        <v>1.3899999999999999E-2</v>
      </c>
      <c r="F32" s="2">
        <v>1.4200000000000001E-2</v>
      </c>
      <c r="G32" s="2">
        <v>-2.9999999999999997E-4</v>
      </c>
      <c r="H32" s="2">
        <v>5.45</v>
      </c>
      <c r="I32" s="2">
        <v>5.71</v>
      </c>
      <c r="J32" s="2">
        <v>-0.26</v>
      </c>
      <c r="K32" s="2">
        <v>0</v>
      </c>
      <c r="L32" s="2">
        <v>0</v>
      </c>
      <c r="M32" s="2">
        <v>0</v>
      </c>
      <c r="N32" s="2">
        <v>5.45</v>
      </c>
      <c r="O32" s="2">
        <v>5.71</v>
      </c>
      <c r="P32" s="2">
        <v>-0.26</v>
      </c>
      <c r="Q32" s="2">
        <v>3</v>
      </c>
      <c r="R32" s="2">
        <v>0</v>
      </c>
      <c r="S32" s="2">
        <v>0</v>
      </c>
      <c r="T32" s="2">
        <v>0</v>
      </c>
      <c r="U32" s="2">
        <f>Table_0__13[[#This Row],[Call Settle]]*10000*Table_0__13[[#This Row],[Open Interest Call]]</f>
        <v>12</v>
      </c>
      <c r="V32" s="2">
        <f>Table_0__13[[#This Row],[Put Settle]]*10000*Table_0__13[[#This Row],[Open Interest Put]]</f>
        <v>0</v>
      </c>
    </row>
    <row r="33" spans="1:22" x14ac:dyDescent="0.25">
      <c r="A33" s="2">
        <v>-1E-4</v>
      </c>
      <c r="B33" s="2">
        <v>2.9999999999999997E-4</v>
      </c>
      <c r="C33" s="2">
        <v>2.9999999999999997E-4</v>
      </c>
      <c r="D33" s="2">
        <v>0.72499999999999998</v>
      </c>
      <c r="E33" s="2">
        <v>1.6299999999999999E-2</v>
      </c>
      <c r="F33" s="2">
        <v>1.6500000000000001E-2</v>
      </c>
      <c r="G33" s="2">
        <v>-2.0000000000000001E-4</v>
      </c>
      <c r="H33" s="2">
        <v>5.74</v>
      </c>
      <c r="I33" s="2">
        <v>5.87</v>
      </c>
      <c r="J33" s="2">
        <v>-0.13</v>
      </c>
      <c r="K33" s="2">
        <v>0</v>
      </c>
      <c r="L33" s="2">
        <v>0</v>
      </c>
      <c r="M33" s="2">
        <v>0</v>
      </c>
      <c r="N33" s="2">
        <v>5.74</v>
      </c>
      <c r="O33" s="2">
        <v>5.87</v>
      </c>
      <c r="P33" s="2">
        <v>-0.13</v>
      </c>
      <c r="Q33" s="2">
        <v>1150</v>
      </c>
      <c r="R33" s="2">
        <v>84</v>
      </c>
      <c r="S33" s="2">
        <v>90</v>
      </c>
      <c r="T33" s="2">
        <v>-5</v>
      </c>
      <c r="U33" s="2">
        <f>Table_0__13[[#This Row],[Call Settle]]*10000*Table_0__13[[#This Row],[Open Interest Call]]</f>
        <v>3449.9999999999995</v>
      </c>
      <c r="V33" s="2">
        <f>Table_0__13[[#This Row],[Put Settle]]*10000*Table_0__13[[#This Row],[Open Interest Put]]</f>
        <v>14669.999999999998</v>
      </c>
    </row>
    <row r="34" spans="1:22" x14ac:dyDescent="0.25">
      <c r="A34" s="2">
        <v>-1E-4</v>
      </c>
      <c r="B34" s="2">
        <v>2.9999999999999997E-4</v>
      </c>
      <c r="C34" s="2">
        <v>2.0000000000000001E-4</v>
      </c>
      <c r="D34" s="2">
        <v>0.72750000000000004</v>
      </c>
      <c r="E34" s="2">
        <v>1.8800000000000001E-2</v>
      </c>
      <c r="F34" s="2">
        <v>1.89E-2</v>
      </c>
      <c r="G34" s="2">
        <v>-1E-4</v>
      </c>
      <c r="H34" s="2">
        <v>6.14</v>
      </c>
      <c r="I34" s="2">
        <v>6.31</v>
      </c>
      <c r="J34" s="2">
        <v>-0.17</v>
      </c>
      <c r="K34" s="2">
        <v>0</v>
      </c>
      <c r="L34" s="2">
        <v>0</v>
      </c>
      <c r="M34" s="2">
        <v>0</v>
      </c>
      <c r="N34" s="2">
        <v>6.14</v>
      </c>
      <c r="O34" s="2">
        <v>6.31</v>
      </c>
      <c r="P34" s="2">
        <v>-0.17</v>
      </c>
      <c r="Q34" s="2">
        <v>7</v>
      </c>
      <c r="R34" s="2">
        <v>0</v>
      </c>
      <c r="S34" s="2">
        <v>0</v>
      </c>
      <c r="T34" s="2">
        <v>0</v>
      </c>
      <c r="U34" s="2">
        <f>Table_0__13[[#This Row],[Call Settle]]*10000*Table_0__13[[#This Row],[Open Interest Call]]</f>
        <v>14</v>
      </c>
      <c r="V34" s="2">
        <f>Table_0__13[[#This Row],[Put Settle]]*10000*Table_0__13[[#This Row],[Open Interest Put]]</f>
        <v>0</v>
      </c>
    </row>
    <row r="35" spans="1:22" x14ac:dyDescent="0.25">
      <c r="A35" s="2">
        <v>-1E-4</v>
      </c>
      <c r="B35" s="2">
        <v>2.0000000000000001E-4</v>
      </c>
      <c r="C35" s="2">
        <v>2.0000000000000001E-4</v>
      </c>
      <c r="D35" s="2">
        <v>0.73</v>
      </c>
      <c r="E35" s="2">
        <v>2.12E-2</v>
      </c>
      <c r="F35" s="2">
        <v>2.1399999999999999E-2</v>
      </c>
      <c r="G35" s="2">
        <v>-2.0000000000000001E-4</v>
      </c>
      <c r="H35" s="2">
        <v>6.44</v>
      </c>
      <c r="I35" s="2">
        <v>6.67</v>
      </c>
      <c r="J35" s="2">
        <v>-0.23</v>
      </c>
      <c r="K35" s="2">
        <v>0</v>
      </c>
      <c r="L35" s="2">
        <v>0</v>
      </c>
      <c r="M35" s="2">
        <v>0</v>
      </c>
      <c r="N35" s="2">
        <v>6.44</v>
      </c>
      <c r="O35" s="2">
        <v>6.67</v>
      </c>
      <c r="P35" s="2">
        <v>-0.23</v>
      </c>
      <c r="Q35" s="2">
        <v>2350</v>
      </c>
      <c r="R35" s="2">
        <v>0</v>
      </c>
      <c r="S35" s="2">
        <v>33</v>
      </c>
      <c r="T35" s="2">
        <v>0</v>
      </c>
      <c r="U35" s="2">
        <f>Table_0__13[[#This Row],[Call Settle]]*10000*Table_0__13[[#This Row],[Open Interest Call]]</f>
        <v>4700</v>
      </c>
      <c r="V35" s="2">
        <f>Table_0__13[[#This Row],[Put Settle]]*10000*Table_0__13[[#This Row],[Open Interest Put]]</f>
        <v>6996</v>
      </c>
    </row>
    <row r="36" spans="1:22" x14ac:dyDescent="0.25">
      <c r="A36" s="2">
        <v>-1E-4</v>
      </c>
      <c r="B36" s="2">
        <v>2.0000000000000001E-4</v>
      </c>
      <c r="C36" s="2">
        <v>1E-4</v>
      </c>
      <c r="D36" s="2">
        <v>0.73499999999999999</v>
      </c>
      <c r="E36" s="2">
        <v>2.6200000000000001E-2</v>
      </c>
      <c r="F36" s="2">
        <v>2.63E-2</v>
      </c>
      <c r="G36" s="2">
        <v>-1E-4</v>
      </c>
      <c r="H36" s="2">
        <v>7.17</v>
      </c>
      <c r="I36" s="2">
        <v>7.51</v>
      </c>
      <c r="J36" s="2">
        <v>-0.34</v>
      </c>
      <c r="K36" s="2">
        <v>0</v>
      </c>
      <c r="L36" s="2">
        <v>0</v>
      </c>
      <c r="M36" s="2">
        <v>0</v>
      </c>
      <c r="N36" s="2">
        <v>7.17</v>
      </c>
      <c r="O36" s="2">
        <v>7.51</v>
      </c>
      <c r="P36" s="2">
        <v>-0.34</v>
      </c>
      <c r="Q36" s="2">
        <v>256</v>
      </c>
      <c r="R36" s="2">
        <v>56</v>
      </c>
      <c r="S36" s="2">
        <v>15</v>
      </c>
      <c r="T36" s="2">
        <v>0</v>
      </c>
      <c r="U36" s="2">
        <f>Table_0__13[[#This Row],[Call Settle]]*10000*Table_0__13[[#This Row],[Open Interest Call]]</f>
        <v>256</v>
      </c>
      <c r="V36" s="2">
        <f>Table_0__13[[#This Row],[Put Settle]]*10000*Table_0__13[[#This Row],[Open Interest Put]]</f>
        <v>3930</v>
      </c>
    </row>
    <row r="37" spans="1:22" x14ac:dyDescent="0.25">
      <c r="A37" s="2">
        <v>0</v>
      </c>
      <c r="B37" s="2">
        <v>1E-4</v>
      </c>
      <c r="C37" s="2">
        <v>1E-4</v>
      </c>
      <c r="D37" s="2">
        <v>0.74</v>
      </c>
      <c r="E37" s="2">
        <v>3.1099999999999999E-2</v>
      </c>
      <c r="F37" s="2">
        <v>3.1199999999999999E-2</v>
      </c>
      <c r="G37" s="2">
        <v>-1E-4</v>
      </c>
      <c r="H37" s="2">
        <v>7.53</v>
      </c>
      <c r="I37" s="2">
        <v>7.39</v>
      </c>
      <c r="J37" s="2">
        <v>0.14000000000000001</v>
      </c>
      <c r="K37" s="2">
        <v>0</v>
      </c>
      <c r="L37" s="2">
        <v>0</v>
      </c>
      <c r="M37" s="2">
        <v>0</v>
      </c>
      <c r="N37" s="2">
        <v>7.53</v>
      </c>
      <c r="O37" s="2">
        <v>7.39</v>
      </c>
      <c r="P37" s="2">
        <v>0.14000000000000001</v>
      </c>
      <c r="Q37" s="2">
        <v>312</v>
      </c>
      <c r="R37" s="2">
        <v>0</v>
      </c>
      <c r="S37" s="2">
        <v>134</v>
      </c>
      <c r="T37" s="2">
        <v>0</v>
      </c>
      <c r="U37" s="2">
        <f>Table_0__13[[#This Row],[Call Settle]]*10000*Table_0__13[[#This Row],[Open Interest Call]]</f>
        <v>312</v>
      </c>
      <c r="V37" s="2">
        <f>Table_0__13[[#This Row],[Put Settle]]*10000*Table_0__13[[#This Row],[Open Interest Put]]</f>
        <v>41674</v>
      </c>
    </row>
    <row r="38" spans="1:22" x14ac:dyDescent="0.25">
      <c r="A38" s="2">
        <v>0</v>
      </c>
      <c r="B38" s="2">
        <v>1E-4</v>
      </c>
      <c r="C38" s="2">
        <v>1E-4</v>
      </c>
      <c r="D38" s="2">
        <v>0.745</v>
      </c>
      <c r="E38" s="2">
        <v>3.61E-2</v>
      </c>
      <c r="F38" s="2">
        <v>3.6200000000000003E-2</v>
      </c>
      <c r="G38" s="2">
        <v>-1E-4</v>
      </c>
      <c r="H38" s="2">
        <v>8.5500000000000007</v>
      </c>
      <c r="I38" s="2">
        <v>8.3800000000000008</v>
      </c>
      <c r="J38" s="2">
        <v>0.16</v>
      </c>
      <c r="K38" s="2">
        <v>0</v>
      </c>
      <c r="L38" s="2">
        <v>0</v>
      </c>
      <c r="M38" s="2">
        <v>0</v>
      </c>
      <c r="N38" s="2">
        <v>8.5500000000000007</v>
      </c>
      <c r="O38" s="2">
        <v>8.3800000000000008</v>
      </c>
      <c r="P38" s="2">
        <v>0.16</v>
      </c>
      <c r="Q38" s="2">
        <v>169</v>
      </c>
      <c r="R38" s="2">
        <v>0</v>
      </c>
      <c r="S38" s="2">
        <v>0</v>
      </c>
      <c r="T38" s="2">
        <v>0</v>
      </c>
      <c r="U38" s="2">
        <f>Table_0__13[[#This Row],[Call Settle]]*10000*Table_0__13[[#This Row],[Open Interest Call]]</f>
        <v>169</v>
      </c>
      <c r="V38" s="2">
        <f>Table_0__13[[#This Row],[Put Settle]]*10000*Table_0__13[[#This Row],[Open Interest Put]]</f>
        <v>0</v>
      </c>
    </row>
    <row r="39" spans="1:22" x14ac:dyDescent="0.25">
      <c r="A39" s="2">
        <v>-1E-4</v>
      </c>
      <c r="B39" s="2">
        <v>1E-4</v>
      </c>
      <c r="C39" s="2">
        <v>0</v>
      </c>
      <c r="D39" s="2">
        <v>0.75</v>
      </c>
      <c r="E39" s="2">
        <v>4.1000000000000002E-2</v>
      </c>
      <c r="F39" s="2">
        <v>4.1200000000000001E-2</v>
      </c>
      <c r="G39" s="2">
        <v>-2.0000000000000001E-4</v>
      </c>
      <c r="H39" s="2">
        <v>9.56</v>
      </c>
      <c r="I39" s="2">
        <v>9.36</v>
      </c>
      <c r="J39" s="2">
        <v>0.2</v>
      </c>
      <c r="K39" s="2">
        <v>0</v>
      </c>
      <c r="L39" s="2">
        <v>0</v>
      </c>
      <c r="M39" s="2">
        <v>0</v>
      </c>
      <c r="N39" s="2">
        <v>9.56</v>
      </c>
      <c r="O39" s="2">
        <v>9.36</v>
      </c>
      <c r="P39" s="2">
        <v>0.2</v>
      </c>
      <c r="Q39" s="2">
        <v>1176</v>
      </c>
      <c r="R39" s="2">
        <v>0</v>
      </c>
      <c r="S39" s="2">
        <v>1</v>
      </c>
      <c r="T39" s="2">
        <v>0</v>
      </c>
      <c r="U39" s="2">
        <f>Table_0__13[[#This Row],[Call Settle]]*10000*Table_0__13[[#This Row],[Open Interest Call]]</f>
        <v>0</v>
      </c>
      <c r="V39" s="2">
        <f>Table_0__13[[#This Row],[Put Settle]]*10000*Table_0__13[[#This Row],[Open Interest Put]]</f>
        <v>410</v>
      </c>
    </row>
    <row r="40" spans="1:22" x14ac:dyDescent="0.25">
      <c r="A40" s="2">
        <v>0</v>
      </c>
      <c r="B40" s="2">
        <v>0</v>
      </c>
      <c r="C40" s="2">
        <v>0</v>
      </c>
      <c r="D40" s="2">
        <v>0.755</v>
      </c>
      <c r="E40" s="2">
        <v>4.5999999999999999E-2</v>
      </c>
      <c r="F40" s="2">
        <v>4.6100000000000002E-2</v>
      </c>
      <c r="G40" s="2">
        <v>-1E-4</v>
      </c>
      <c r="H40" s="2">
        <v>10.58</v>
      </c>
      <c r="I40" s="2">
        <v>10.33</v>
      </c>
      <c r="J40" s="2">
        <v>0.25</v>
      </c>
      <c r="K40" s="2">
        <v>0</v>
      </c>
      <c r="L40" s="2">
        <v>0</v>
      </c>
      <c r="M40" s="2">
        <v>0</v>
      </c>
      <c r="N40" s="2">
        <v>10.58</v>
      </c>
      <c r="O40" s="2">
        <v>10.33</v>
      </c>
      <c r="P40" s="2">
        <v>0.25</v>
      </c>
      <c r="Q40" s="2">
        <v>264</v>
      </c>
      <c r="R40" s="2">
        <v>0</v>
      </c>
      <c r="S40" s="2">
        <v>11</v>
      </c>
      <c r="T40" s="2">
        <v>0</v>
      </c>
      <c r="U40" s="2">
        <f>Table_0__13[[#This Row],[Call Settle]]*10000*Table_0__13[[#This Row],[Open Interest Call]]</f>
        <v>0</v>
      </c>
      <c r="V40" s="2">
        <f>Table_0__13[[#This Row],[Put Settle]]*10000*Table_0__13[[#This Row],[Open Interest Put]]</f>
        <v>5060</v>
      </c>
    </row>
    <row r="41" spans="1:22" x14ac:dyDescent="0.25">
      <c r="A41" s="2">
        <v>0</v>
      </c>
      <c r="B41" s="2">
        <v>0</v>
      </c>
      <c r="C41" s="2">
        <v>0</v>
      </c>
      <c r="D41" s="2">
        <v>0.76</v>
      </c>
      <c r="E41" s="2">
        <v>5.0999999999999997E-2</v>
      </c>
      <c r="F41" s="2">
        <v>5.11E-2</v>
      </c>
      <c r="G41" s="2">
        <v>-1E-4</v>
      </c>
      <c r="H41" s="2">
        <v>11.59</v>
      </c>
      <c r="I41" s="2">
        <v>11.3</v>
      </c>
      <c r="J41" s="2">
        <v>0.28999999999999998</v>
      </c>
      <c r="K41" s="2">
        <v>0</v>
      </c>
      <c r="L41" s="2">
        <v>0</v>
      </c>
      <c r="M41" s="2">
        <v>0</v>
      </c>
      <c r="N41" s="2">
        <v>11.59</v>
      </c>
      <c r="O41" s="2">
        <v>11.3</v>
      </c>
      <c r="P41" s="2">
        <v>0.28999999999999998</v>
      </c>
      <c r="Q41" s="2">
        <v>112</v>
      </c>
      <c r="R41" s="2">
        <v>0</v>
      </c>
      <c r="S41" s="2">
        <v>0</v>
      </c>
      <c r="T41" s="2">
        <v>0</v>
      </c>
      <c r="U41" s="2">
        <f>Table_0__13[[#This Row],[Call Settle]]*10000*Table_0__13[[#This Row],[Open Interest Call]]</f>
        <v>0</v>
      </c>
      <c r="V41" s="2">
        <f>Table_0__13[[#This Row],[Put Settle]]*10000*Table_0__13[[#This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0.76500000000000001</v>
      </c>
      <c r="E42" s="2">
        <v>5.6000000000000001E-2</v>
      </c>
      <c r="F42" s="2">
        <v>5.6099999999999997E-2</v>
      </c>
      <c r="G42" s="2">
        <v>-1E-4</v>
      </c>
      <c r="H42" s="2">
        <v>12.61</v>
      </c>
      <c r="I42" s="2">
        <v>12.28</v>
      </c>
      <c r="J42" s="2">
        <v>0.33</v>
      </c>
      <c r="K42" s="2">
        <v>0</v>
      </c>
      <c r="L42" s="2">
        <v>0</v>
      </c>
      <c r="M42" s="2">
        <v>0</v>
      </c>
      <c r="N42" s="2">
        <v>12.61</v>
      </c>
      <c r="O42" s="2">
        <v>12.28</v>
      </c>
      <c r="P42" s="2">
        <v>0.33</v>
      </c>
      <c r="Q42" s="2">
        <v>39</v>
      </c>
      <c r="R42" s="2">
        <v>0</v>
      </c>
      <c r="S42" s="2">
        <v>33</v>
      </c>
      <c r="T42" s="2">
        <v>0</v>
      </c>
      <c r="U42" s="2">
        <f>Table_0__13[[#This Row],[Call Settle]]*10000*Table_0__13[[#This Row],[Open Interest Call]]</f>
        <v>0</v>
      </c>
      <c r="V42" s="2">
        <f>Table_0__13[[#This Row],[Put Settle]]*10000*Table_0__13[[#This Row],[Open Interest Put]]</f>
        <v>18480</v>
      </c>
    </row>
    <row r="43" spans="1:22" x14ac:dyDescent="0.25">
      <c r="A43" s="2">
        <v>0</v>
      </c>
      <c r="B43" s="2">
        <v>0</v>
      </c>
      <c r="C43" s="2">
        <v>0</v>
      </c>
      <c r="D43" s="2">
        <v>0.77</v>
      </c>
      <c r="E43" s="2">
        <v>6.0999999999999999E-2</v>
      </c>
      <c r="F43" s="2">
        <v>6.1100000000000002E-2</v>
      </c>
      <c r="G43" s="2">
        <v>-1E-4</v>
      </c>
      <c r="H43" s="2">
        <v>13.62</v>
      </c>
      <c r="I43" s="2">
        <v>13.25</v>
      </c>
      <c r="J43" s="2">
        <v>0.37</v>
      </c>
      <c r="K43" s="2">
        <v>0</v>
      </c>
      <c r="L43" s="2">
        <v>0</v>
      </c>
      <c r="M43" s="2">
        <v>0</v>
      </c>
      <c r="N43" s="2">
        <v>13.62</v>
      </c>
      <c r="O43" s="2">
        <v>13.25</v>
      </c>
      <c r="P43" s="2">
        <v>0.37</v>
      </c>
      <c r="Q43" s="2">
        <v>101</v>
      </c>
      <c r="R43" s="2">
        <v>0</v>
      </c>
      <c r="S43" s="2">
        <v>30</v>
      </c>
      <c r="T43" s="2">
        <v>0</v>
      </c>
      <c r="U43" s="2">
        <f>Table_0__13[[#This Row],[Call Settle]]*10000*Table_0__13[[#This Row],[Open Interest Call]]</f>
        <v>0</v>
      </c>
      <c r="V43" s="2">
        <f>Table_0__13[[#This Row],[Put Settle]]*10000*Table_0__13[[#This Row],[Open Interest Put]]</f>
        <v>18300</v>
      </c>
    </row>
    <row r="44" spans="1:22" x14ac:dyDescent="0.25">
      <c r="A44" s="2">
        <v>0</v>
      </c>
      <c r="B44" s="2">
        <v>0</v>
      </c>
      <c r="C44" s="2">
        <v>0</v>
      </c>
      <c r="D44" s="2">
        <v>0.77500000000000002</v>
      </c>
      <c r="E44" s="2">
        <v>6.6000000000000003E-2</v>
      </c>
      <c r="F44" s="2">
        <v>6.6100000000000006E-2</v>
      </c>
      <c r="G44" s="2">
        <v>-1E-4</v>
      </c>
      <c r="H44" s="2">
        <v>14.64</v>
      </c>
      <c r="I44" s="2">
        <v>14.22</v>
      </c>
      <c r="J44" s="2">
        <v>0.42</v>
      </c>
      <c r="K44" s="2">
        <v>0</v>
      </c>
      <c r="L44" s="2">
        <v>0</v>
      </c>
      <c r="M44" s="2">
        <v>0</v>
      </c>
      <c r="N44" s="2">
        <v>14.64</v>
      </c>
      <c r="O44" s="2">
        <v>14.22</v>
      </c>
      <c r="P44" s="2">
        <v>0.42</v>
      </c>
      <c r="Q44" s="2">
        <v>94</v>
      </c>
      <c r="R44" s="2">
        <v>0</v>
      </c>
      <c r="S44" s="2">
        <v>0</v>
      </c>
      <c r="T44" s="2">
        <v>0</v>
      </c>
      <c r="U44" s="2">
        <f>Table_0__13[[#This Row],[Call Settle]]*10000*Table_0__13[[#This Row],[Open Interest Call]]</f>
        <v>0</v>
      </c>
      <c r="V44" s="2">
        <f>Table_0__13[[#This Row],[Put Settle]]*10000*Table_0__13[[#This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0.78</v>
      </c>
      <c r="E45" s="2">
        <v>7.0999999999999994E-2</v>
      </c>
      <c r="F45" s="2">
        <v>7.0999999999999994E-2</v>
      </c>
      <c r="G45" s="2">
        <v>0</v>
      </c>
      <c r="H45" s="2">
        <v>15.65</v>
      </c>
      <c r="I45" s="2">
        <v>15.19</v>
      </c>
      <c r="J45" s="2">
        <v>0.46</v>
      </c>
      <c r="K45" s="2">
        <v>0</v>
      </c>
      <c r="L45" s="2">
        <v>0</v>
      </c>
      <c r="M45" s="2">
        <v>0</v>
      </c>
      <c r="N45" s="2">
        <v>15.65</v>
      </c>
      <c r="O45" s="2">
        <v>15.19</v>
      </c>
      <c r="P45" s="2">
        <v>0.46</v>
      </c>
      <c r="Q45" s="2">
        <v>157</v>
      </c>
      <c r="R45" s="2">
        <v>0</v>
      </c>
      <c r="S45" s="2">
        <v>0</v>
      </c>
      <c r="T45" s="2">
        <v>0</v>
      </c>
      <c r="U45" s="2">
        <f>Table_0__13[[#This Row],[Call Settle]]*10000*Table_0__13[[#This Row],[Open Interest Call]]</f>
        <v>0</v>
      </c>
      <c r="V45" s="2">
        <f>Table_0__13[[#This Row],[Put Settle]]*10000*Table_0__13[[#This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0.78500000000000003</v>
      </c>
      <c r="E46" s="2">
        <v>7.5899999999999995E-2</v>
      </c>
      <c r="F46" s="2">
        <v>7.5999999999999998E-2</v>
      </c>
      <c r="G46" s="2">
        <v>-1E-4</v>
      </c>
      <c r="H46" s="2">
        <v>16.670000000000002</v>
      </c>
      <c r="I46" s="2">
        <v>16.170000000000002</v>
      </c>
      <c r="J46" s="2">
        <v>0.5</v>
      </c>
      <c r="K46" s="2">
        <v>0</v>
      </c>
      <c r="L46" s="2">
        <v>0</v>
      </c>
      <c r="M46" s="2">
        <v>0</v>
      </c>
      <c r="N46" s="2">
        <v>16.670000000000002</v>
      </c>
      <c r="O46" s="2">
        <v>16.170000000000002</v>
      </c>
      <c r="P46" s="2">
        <v>0.5</v>
      </c>
      <c r="Q46" s="2">
        <v>0</v>
      </c>
      <c r="R46" s="2">
        <v>0</v>
      </c>
      <c r="S46" s="2">
        <v>0</v>
      </c>
      <c r="T46" s="2">
        <v>0</v>
      </c>
      <c r="U46" s="2">
        <f>Table_0__13[[#This Row],[Call Settle]]*10000*Table_0__13[[#This Row],[Open Interest Call]]</f>
        <v>0</v>
      </c>
      <c r="V46" s="2">
        <f>Table_0__13[[#This Row],[Put Settle]]*10000*Table_0__13[[#This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0.79</v>
      </c>
      <c r="E47" s="2">
        <v>8.09E-2</v>
      </c>
      <c r="F47" s="2">
        <v>8.1000000000000003E-2</v>
      </c>
      <c r="G47" s="2">
        <v>-1E-4</v>
      </c>
      <c r="H47" s="2">
        <v>17.68</v>
      </c>
      <c r="I47" s="2">
        <v>17.14</v>
      </c>
      <c r="J47" s="2">
        <v>0.54</v>
      </c>
      <c r="K47" s="2">
        <v>0</v>
      </c>
      <c r="L47" s="2">
        <v>0</v>
      </c>
      <c r="M47" s="2">
        <v>0</v>
      </c>
      <c r="N47" s="2">
        <v>17.68</v>
      </c>
      <c r="O47" s="2">
        <v>17.14</v>
      </c>
      <c r="P47" s="2">
        <v>0.54</v>
      </c>
      <c r="Q47" s="2">
        <v>20</v>
      </c>
      <c r="R47" s="2">
        <v>0</v>
      </c>
      <c r="S47" s="2">
        <v>0</v>
      </c>
      <c r="T47" s="2">
        <v>0</v>
      </c>
      <c r="U47" s="2">
        <f>Table_0__13[[#This Row],[Call Settle]]*10000*Table_0__13[[#This Row],[Open Interest Call]]</f>
        <v>0</v>
      </c>
      <c r="V47" s="2">
        <f>Table_0__13[[#This Row],[Put Settle]]*10000*Table_0__13[[#This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0.79500000000000004</v>
      </c>
      <c r="E48" s="2">
        <v>8.5900000000000004E-2</v>
      </c>
      <c r="F48" s="2">
        <v>8.5999999999999993E-2</v>
      </c>
      <c r="G48" s="2">
        <v>-1E-4</v>
      </c>
      <c r="H48" s="2">
        <v>18.7</v>
      </c>
      <c r="I48" s="2">
        <v>18.11</v>
      </c>
      <c r="J48" s="2">
        <v>0.59</v>
      </c>
      <c r="K48" s="2">
        <v>0</v>
      </c>
      <c r="L48" s="2">
        <v>0</v>
      </c>
      <c r="M48" s="2">
        <v>0</v>
      </c>
      <c r="N48" s="2">
        <v>18.7</v>
      </c>
      <c r="O48" s="2">
        <v>18.11</v>
      </c>
      <c r="P48" s="2">
        <v>0.59</v>
      </c>
      <c r="Q48" s="2">
        <v>0</v>
      </c>
      <c r="R48" s="2">
        <v>0</v>
      </c>
      <c r="S48" s="2">
        <v>0</v>
      </c>
      <c r="T48" s="2">
        <v>0</v>
      </c>
      <c r="U48" s="2">
        <f>Table_0__13[[#This Row],[Call Settle]]*10000*Table_0__13[[#This Row],[Open Interest Call]]</f>
        <v>0</v>
      </c>
      <c r="V48" s="2">
        <f>Table_0__13[[#This Row],[Put Settle]]*10000*Table_0__13[[#This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</v>
      </c>
      <c r="E49" s="2">
        <v>9.0899999999999995E-2</v>
      </c>
      <c r="F49" s="2">
        <v>9.0999999999999998E-2</v>
      </c>
      <c r="G49" s="2">
        <v>-1E-4</v>
      </c>
      <c r="H49" s="2">
        <v>19.72</v>
      </c>
      <c r="I49" s="2">
        <v>19.09</v>
      </c>
      <c r="J49" s="2">
        <v>0.63</v>
      </c>
      <c r="K49" s="2">
        <v>0</v>
      </c>
      <c r="L49" s="2">
        <v>0</v>
      </c>
      <c r="M49" s="2">
        <v>0</v>
      </c>
      <c r="N49" s="2">
        <v>19.72</v>
      </c>
      <c r="O49" s="2">
        <v>19.09</v>
      </c>
      <c r="P49" s="2">
        <v>0.63</v>
      </c>
      <c r="Q49" s="2">
        <v>20</v>
      </c>
      <c r="R49" s="2">
        <v>0</v>
      </c>
      <c r="S49" s="2">
        <v>0</v>
      </c>
      <c r="T49" s="2">
        <v>0</v>
      </c>
      <c r="U49" s="2">
        <f>Table_0__13[[#This Row],[Call Settle]]*10000*Table_0__13[[#This Row],[Open Interest Call]]</f>
        <v>0</v>
      </c>
      <c r="V49" s="2">
        <f>Table_0__13[[#This Row],[Put Settle]]*10000*Table_0__13[[#This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0.81</v>
      </c>
      <c r="E50" s="2">
        <v>0.1009</v>
      </c>
      <c r="F50" s="2">
        <v>0.10100000000000001</v>
      </c>
      <c r="G50" s="2">
        <v>-1E-4</v>
      </c>
      <c r="H50" s="2">
        <v>21.75</v>
      </c>
      <c r="I50" s="2">
        <v>21.03</v>
      </c>
      <c r="J50" s="2">
        <v>0.71</v>
      </c>
      <c r="K50" s="2">
        <v>0</v>
      </c>
      <c r="L50" s="2">
        <v>0</v>
      </c>
      <c r="M50" s="2">
        <v>0</v>
      </c>
      <c r="N50" s="2">
        <v>21.75</v>
      </c>
      <c r="O50" s="2">
        <v>21.03</v>
      </c>
      <c r="P50" s="2">
        <v>0.71</v>
      </c>
      <c r="Q50" s="2">
        <v>0</v>
      </c>
      <c r="R50" s="2">
        <v>0</v>
      </c>
      <c r="S50" s="2">
        <v>0</v>
      </c>
      <c r="T50" s="2">
        <v>0</v>
      </c>
      <c r="U50" s="2">
        <f>Table_0__13[[#This Row],[Call Settle]]*10000*Table_0__13[[#This Row],[Open Interest Call]]</f>
        <v>0</v>
      </c>
      <c r="V50" s="2">
        <f>Table_0__13[[#This Row],[Put Settle]]*10000*Table_0__13[[#This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0.82</v>
      </c>
      <c r="E51" s="2">
        <v>0.1108</v>
      </c>
      <c r="F51" s="2">
        <v>0.1109</v>
      </c>
      <c r="G51" s="2">
        <v>-1E-4</v>
      </c>
      <c r="H51" s="2">
        <v>23.78</v>
      </c>
      <c r="I51" s="2">
        <v>22.98</v>
      </c>
      <c r="J51" s="2">
        <v>0.8</v>
      </c>
      <c r="K51" s="2">
        <v>0</v>
      </c>
      <c r="L51" s="2">
        <v>0</v>
      </c>
      <c r="M51" s="2">
        <v>0</v>
      </c>
      <c r="N51" s="2">
        <v>23.78</v>
      </c>
      <c r="O51" s="2">
        <v>22.98</v>
      </c>
      <c r="P51" s="2">
        <v>0.8</v>
      </c>
      <c r="Q51" s="2">
        <v>0</v>
      </c>
      <c r="R51" s="2">
        <v>0</v>
      </c>
      <c r="S51" s="2">
        <v>0</v>
      </c>
      <c r="T51" s="2">
        <v>0</v>
      </c>
      <c r="U51" s="2">
        <f>Table_0__13[[#This Row],[Call Settle]]*10000*Table_0__13[[#This Row],[Open Interest Call]]</f>
        <v>0</v>
      </c>
      <c r="V51" s="2">
        <f>Table_0__13[[#This Row],[Put Settle]]*10000*Table_0__13[[#This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0.83</v>
      </c>
      <c r="E52" s="2">
        <v>0.1208</v>
      </c>
      <c r="F52" s="2">
        <v>0.12089999999999999</v>
      </c>
      <c r="G52" s="2">
        <v>-1E-4</v>
      </c>
      <c r="H52" s="2">
        <v>25.81</v>
      </c>
      <c r="I52" s="2">
        <v>24.92</v>
      </c>
      <c r="J52" s="2">
        <v>0.88</v>
      </c>
      <c r="K52" s="2">
        <v>0</v>
      </c>
      <c r="L52" s="2">
        <v>0</v>
      </c>
      <c r="M52" s="2">
        <v>0</v>
      </c>
      <c r="N52" s="2">
        <v>25.81</v>
      </c>
      <c r="O52" s="2">
        <v>24.92</v>
      </c>
      <c r="P52" s="2">
        <v>0.88</v>
      </c>
      <c r="Q52" s="2">
        <v>0</v>
      </c>
      <c r="R52" s="2">
        <v>0</v>
      </c>
      <c r="S52" s="2">
        <v>0</v>
      </c>
      <c r="T52" s="2">
        <v>0</v>
      </c>
      <c r="U52" s="2">
        <f>Table_0__13[[#This Row],[Call Settle]]*10000*Table_0__13[[#This Row],[Open Interest Call]]</f>
        <v>0</v>
      </c>
      <c r="V52" s="2">
        <f>Table_0__13[[#This Row],[Put Settle]]*10000*Table_0__13[[#This Row],[Open Interest Put]]</f>
        <v>0</v>
      </c>
    </row>
    <row r="53" spans="1:22" x14ac:dyDescent="0.25">
      <c r="A53" s="2">
        <v>0</v>
      </c>
      <c r="B53" s="2">
        <v>0</v>
      </c>
      <c r="C53" s="2">
        <v>0</v>
      </c>
      <c r="D53" s="2">
        <v>0.84</v>
      </c>
      <c r="E53" s="2">
        <v>0.1308</v>
      </c>
      <c r="F53" s="2">
        <v>0.13089999999999999</v>
      </c>
      <c r="G53" s="2">
        <v>-1E-4</v>
      </c>
      <c r="H53" s="2">
        <v>27.84</v>
      </c>
      <c r="I53" s="2">
        <v>26.87</v>
      </c>
      <c r="J53" s="2">
        <v>0.97</v>
      </c>
      <c r="K53" s="2">
        <v>0</v>
      </c>
      <c r="L53" s="2">
        <v>0</v>
      </c>
      <c r="M53" s="2">
        <v>0</v>
      </c>
      <c r="N53" s="2">
        <v>27.84</v>
      </c>
      <c r="O53" s="2">
        <v>26.87</v>
      </c>
      <c r="P53" s="2">
        <v>0.97</v>
      </c>
      <c r="Q53" s="2">
        <v>0</v>
      </c>
      <c r="R53" s="2">
        <v>0</v>
      </c>
      <c r="S53" s="2">
        <v>0</v>
      </c>
      <c r="T53" s="2">
        <v>0</v>
      </c>
      <c r="U53" s="2">
        <f>Table_0__13[[#This Row],[Call Settle]]*10000*Table_0__13[[#This Row],[Open Interest Call]]</f>
        <v>0</v>
      </c>
      <c r="V53" s="2">
        <f>Table_0__13[[#This Row],[Put Settle]]*10000*Table_0__13[[#This Row],[Open Interest Put]]</f>
        <v>0</v>
      </c>
    </row>
    <row r="54" spans="1:22" x14ac:dyDescent="0.25">
      <c r="A54" s="2">
        <v>0</v>
      </c>
      <c r="B54" s="2">
        <v>0</v>
      </c>
      <c r="C54" s="2">
        <v>0</v>
      </c>
      <c r="D54" s="2">
        <v>0.85</v>
      </c>
      <c r="E54" s="2">
        <v>0.14080000000000001</v>
      </c>
      <c r="F54" s="2">
        <v>0.14080000000000001</v>
      </c>
      <c r="G54" s="2">
        <v>0</v>
      </c>
      <c r="H54" s="2">
        <v>29.87</v>
      </c>
      <c r="I54" s="2">
        <v>28.82</v>
      </c>
      <c r="J54" s="2">
        <v>1.05</v>
      </c>
      <c r="K54" s="2">
        <v>0</v>
      </c>
      <c r="L54" s="2">
        <v>0</v>
      </c>
      <c r="M54" s="2">
        <v>0</v>
      </c>
      <c r="N54" s="2">
        <v>29.87</v>
      </c>
      <c r="O54" s="2">
        <v>28.82</v>
      </c>
      <c r="P54" s="2">
        <v>1.05</v>
      </c>
      <c r="Q54" s="2">
        <v>0</v>
      </c>
      <c r="R54" s="2">
        <v>0</v>
      </c>
      <c r="S54" s="2">
        <v>0</v>
      </c>
      <c r="T54" s="2">
        <v>0</v>
      </c>
      <c r="U54" s="2">
        <f>Table_0__13[[#This Row],[Call Settle]]*10000*Table_0__13[[#This Row],[Open Interest Call]]</f>
        <v>0</v>
      </c>
      <c r="V54" s="2">
        <f>Table_0__13[[#This Row],[Put Settle]]*10000*Table_0__13[[#This Row],[Open Interest Put]]</f>
        <v>0</v>
      </c>
    </row>
    <row r="55" spans="1:22" x14ac:dyDescent="0.25">
      <c r="A55" s="2">
        <v>0</v>
      </c>
      <c r="B55" s="2">
        <v>0</v>
      </c>
      <c r="C55" s="2">
        <v>0</v>
      </c>
      <c r="D55" s="2">
        <v>0.86</v>
      </c>
      <c r="E55" s="2">
        <v>0.1507</v>
      </c>
      <c r="F55" s="2">
        <v>0.15079999999999999</v>
      </c>
      <c r="G55" s="2">
        <v>-1E-4</v>
      </c>
      <c r="H55" s="2">
        <v>31.9</v>
      </c>
      <c r="I55" s="2">
        <v>30.76</v>
      </c>
      <c r="J55" s="2">
        <v>1.1399999999999999</v>
      </c>
      <c r="K55" s="2">
        <v>0</v>
      </c>
      <c r="L55" s="2">
        <v>0</v>
      </c>
      <c r="M55" s="2">
        <v>0</v>
      </c>
      <c r="N55" s="2">
        <v>31.9</v>
      </c>
      <c r="O55" s="2">
        <v>30.76</v>
      </c>
      <c r="P55" s="2">
        <v>1.1399999999999999</v>
      </c>
      <c r="Q55" s="2">
        <v>0</v>
      </c>
      <c r="R55" s="2">
        <v>0</v>
      </c>
      <c r="S55" s="2">
        <v>0</v>
      </c>
      <c r="T55" s="2">
        <v>0</v>
      </c>
      <c r="U55" s="2">
        <f>Table_0__13[[#This Row],[Call Settle]]*10000*Table_0__13[[#This Row],[Open Interest Call]]</f>
        <v>0</v>
      </c>
      <c r="V55" s="2">
        <f>Table_0__13[[#This Row],[Put Settle]]*10000*Table_0__13[[#This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0.87</v>
      </c>
      <c r="E56" s="2">
        <v>0.16070000000000001</v>
      </c>
      <c r="F56" s="2">
        <v>0.1608</v>
      </c>
      <c r="G56" s="2">
        <v>-1E-4</v>
      </c>
      <c r="H56" s="2">
        <v>33.93</v>
      </c>
      <c r="I56" s="2">
        <v>32.71</v>
      </c>
      <c r="J56" s="2">
        <v>1.22</v>
      </c>
      <c r="K56" s="2">
        <v>0</v>
      </c>
      <c r="L56" s="2">
        <v>0</v>
      </c>
      <c r="M56" s="2">
        <v>0</v>
      </c>
      <c r="N56" s="2">
        <v>33.93</v>
      </c>
      <c r="O56" s="2">
        <v>32.71</v>
      </c>
      <c r="P56" s="2">
        <v>1.22</v>
      </c>
      <c r="Q56" s="2">
        <v>0</v>
      </c>
      <c r="R56" s="2">
        <v>0</v>
      </c>
      <c r="S56" s="2">
        <v>0</v>
      </c>
      <c r="T56" s="2">
        <v>0</v>
      </c>
      <c r="U56" s="2">
        <f>Table_0__13[[#This Row],[Call Settle]]*10000*Table_0__13[[#This Row],[Open Interest Call]]</f>
        <v>0</v>
      </c>
      <c r="V56" s="2">
        <f>Table_0__13[[#This Row],[Put Settle]]*10000*Table_0__13[[#This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0.88</v>
      </c>
      <c r="E57" s="2">
        <v>0.17069999999999999</v>
      </c>
      <c r="F57" s="2">
        <v>0.17069999999999999</v>
      </c>
      <c r="G57" s="2">
        <v>0</v>
      </c>
      <c r="H57" s="2">
        <v>35.96</v>
      </c>
      <c r="I57" s="2">
        <v>34.65</v>
      </c>
      <c r="J57" s="2">
        <v>1.31</v>
      </c>
      <c r="K57" s="2">
        <v>0</v>
      </c>
      <c r="L57" s="2">
        <v>0</v>
      </c>
      <c r="M57" s="2">
        <v>0</v>
      </c>
      <c r="N57" s="2">
        <v>35.96</v>
      </c>
      <c r="O57" s="2">
        <v>34.65</v>
      </c>
      <c r="P57" s="2">
        <v>1.31</v>
      </c>
      <c r="Q57" s="2">
        <v>0</v>
      </c>
      <c r="R57" s="2">
        <v>0</v>
      </c>
      <c r="S57" s="2">
        <v>0</v>
      </c>
      <c r="T57" s="2">
        <v>0</v>
      </c>
      <c r="U57" s="2">
        <f>Table_0__13[[#This Row],[Call Settle]]*10000*Table_0__13[[#This Row],[Open Interest Call]]</f>
        <v>0</v>
      </c>
      <c r="V57" s="2">
        <f>Table_0__13[[#This Row],[Put Settle]]*10000*Table_0__13[[#This Row],[Open Interest Put]]</f>
        <v>0</v>
      </c>
    </row>
    <row r="58" spans="1:22" x14ac:dyDescent="0.25">
      <c r="A58" s="2">
        <v>0</v>
      </c>
      <c r="B58" s="2">
        <v>0</v>
      </c>
      <c r="C58" s="2">
        <v>0</v>
      </c>
      <c r="D58" s="2">
        <v>0.89</v>
      </c>
      <c r="E58" s="2">
        <v>0.18060000000000001</v>
      </c>
      <c r="F58" s="2">
        <v>0.1807</v>
      </c>
      <c r="G58" s="2">
        <v>-1E-4</v>
      </c>
      <c r="H58" s="2">
        <v>37.99</v>
      </c>
      <c r="I58" s="2">
        <v>36.6</v>
      </c>
      <c r="J58" s="2">
        <v>1.39</v>
      </c>
      <c r="K58" s="2">
        <v>0</v>
      </c>
      <c r="L58" s="2">
        <v>0</v>
      </c>
      <c r="M58" s="2">
        <v>0</v>
      </c>
      <c r="N58" s="2">
        <v>37.99</v>
      </c>
      <c r="O58" s="2">
        <v>36.6</v>
      </c>
      <c r="P58" s="2">
        <v>1.39</v>
      </c>
      <c r="Q58" s="2">
        <v>0</v>
      </c>
      <c r="R58" s="2">
        <v>0</v>
      </c>
      <c r="S58" s="2">
        <v>0</v>
      </c>
      <c r="T58" s="2">
        <v>0</v>
      </c>
      <c r="U58" s="2">
        <f>Table_0__13[[#This Row],[Call Settle]]*10000*Table_0__13[[#This Row],[Open Interest Call]]</f>
        <v>0</v>
      </c>
      <c r="V58" s="2">
        <f>Table_0__13[[#This Row],[Put Settle]]*10000*Table_0__13[[#This Row],[Open Interest Put]]</f>
        <v>0</v>
      </c>
    </row>
    <row r="59" spans="1:22" x14ac:dyDescent="0.25">
      <c r="A59" s="2">
        <v>0</v>
      </c>
      <c r="B59" s="2">
        <v>0</v>
      </c>
      <c r="C59" s="2">
        <v>0</v>
      </c>
      <c r="D59" s="2">
        <v>0.9</v>
      </c>
      <c r="E59" s="2">
        <v>0.19059999999999999</v>
      </c>
      <c r="F59" s="2">
        <v>0.19070000000000001</v>
      </c>
      <c r="G59" s="2">
        <v>-1E-4</v>
      </c>
      <c r="H59" s="2">
        <v>40.020000000000003</v>
      </c>
      <c r="I59" s="2">
        <v>38.54</v>
      </c>
      <c r="J59" s="2">
        <v>1.48</v>
      </c>
      <c r="K59" s="2">
        <v>0</v>
      </c>
      <c r="L59" s="2">
        <v>0</v>
      </c>
      <c r="M59" s="2">
        <v>0</v>
      </c>
      <c r="N59" s="2">
        <v>40.020000000000003</v>
      </c>
      <c r="O59" s="2">
        <v>38.54</v>
      </c>
      <c r="P59" s="2">
        <v>1.48</v>
      </c>
      <c r="Q59" s="2">
        <v>0</v>
      </c>
      <c r="R59" s="2">
        <v>0</v>
      </c>
      <c r="S59" s="2">
        <v>0</v>
      </c>
      <c r="T59" s="2">
        <v>0</v>
      </c>
      <c r="U59" s="2">
        <f>Table_0__13[[#This Row],[Call Settle]]*10000*Table_0__13[[#This Row],[Open Interest Call]]</f>
        <v>0</v>
      </c>
      <c r="V59" s="2">
        <f>Table_0__13[[#This Row],[Put Settle]]*10000*Table_0__13[[#This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1E-4</v>
      </c>
      <c r="B2" s="2">
        <v>0.1477</v>
      </c>
      <c r="C2" s="2">
        <v>0.14779999999999999</v>
      </c>
      <c r="D2" s="2">
        <v>0.56000000000000005</v>
      </c>
      <c r="E2" s="2">
        <v>0</v>
      </c>
      <c r="F2" s="2">
        <v>0</v>
      </c>
      <c r="G2" s="2">
        <v>0</v>
      </c>
      <c r="H2" s="2">
        <v>10.88</v>
      </c>
      <c r="I2" s="2">
        <v>10.79</v>
      </c>
      <c r="J2" s="2">
        <v>0.09</v>
      </c>
      <c r="K2" s="2">
        <v>0</v>
      </c>
      <c r="L2" s="2">
        <v>0</v>
      </c>
      <c r="M2" s="2">
        <v>0</v>
      </c>
      <c r="N2" s="2">
        <v>10.88</v>
      </c>
      <c r="O2" s="2">
        <v>10.79</v>
      </c>
      <c r="P2" s="2">
        <v>0.09</v>
      </c>
      <c r="Q2" s="2">
        <v>0</v>
      </c>
      <c r="R2" s="2">
        <v>0</v>
      </c>
      <c r="S2" s="2">
        <v>0</v>
      </c>
      <c r="T2" s="2">
        <v>0</v>
      </c>
      <c r="U2" s="2">
        <f>Table_0__14[[#This Row],[Call Settle]]*10000*Table_0__14[[#This Row],[Open Interest Call]]</f>
        <v>0</v>
      </c>
      <c r="V2" s="2">
        <f>Table_0__14[[#This Row],[Put Settle]]*10000*Table_0__14[[#This Row],[Open Interest Put]]</f>
        <v>0</v>
      </c>
    </row>
    <row r="3" spans="1:22" x14ac:dyDescent="0.25">
      <c r="A3" s="2">
        <v>1E-4</v>
      </c>
      <c r="B3" s="2">
        <v>0.13780000000000001</v>
      </c>
      <c r="C3" s="2">
        <v>0.13789999999999999</v>
      </c>
      <c r="D3" s="2">
        <v>0.56999999999999995</v>
      </c>
      <c r="E3" s="2">
        <v>0</v>
      </c>
      <c r="F3" s="2">
        <v>0</v>
      </c>
      <c r="G3" s="2">
        <v>0</v>
      </c>
      <c r="H3" s="2">
        <v>10.65</v>
      </c>
      <c r="I3" s="2">
        <v>10.56</v>
      </c>
      <c r="J3" s="2">
        <v>0.09</v>
      </c>
      <c r="K3" s="2">
        <v>0</v>
      </c>
      <c r="L3" s="2">
        <v>0</v>
      </c>
      <c r="M3" s="2">
        <v>0</v>
      </c>
      <c r="N3" s="2">
        <v>10.65</v>
      </c>
      <c r="O3" s="2">
        <v>10.56</v>
      </c>
      <c r="P3" s="2">
        <v>0.09</v>
      </c>
      <c r="Q3" s="2">
        <v>0</v>
      </c>
      <c r="R3" s="2">
        <v>0</v>
      </c>
      <c r="S3" s="2">
        <v>0</v>
      </c>
      <c r="T3" s="2">
        <v>0</v>
      </c>
      <c r="U3" s="2">
        <f>Table_0__14[[#This Row],[Call Settle]]*10000*Table_0__14[[#This Row],[Open Interest Call]]</f>
        <v>0</v>
      </c>
      <c r="V3" s="2">
        <f>Table_0__14[[#This Row],[Put Settle]]*10000*Table_0__14[[#This Row],[Open Interest Put]]</f>
        <v>0</v>
      </c>
    </row>
    <row r="4" spans="1:22" x14ac:dyDescent="0.25">
      <c r="A4" s="2">
        <v>2.0000000000000001E-4</v>
      </c>
      <c r="B4" s="2">
        <v>0.1278</v>
      </c>
      <c r="C4" s="2">
        <v>0.128</v>
      </c>
      <c r="D4" s="2">
        <v>0.57999999999999996</v>
      </c>
      <c r="E4" s="2">
        <v>0</v>
      </c>
      <c r="F4" s="2">
        <v>0</v>
      </c>
      <c r="G4" s="2">
        <v>0</v>
      </c>
      <c r="H4" s="2">
        <v>10.42</v>
      </c>
      <c r="I4" s="2">
        <v>10.33</v>
      </c>
      <c r="J4" s="2">
        <v>0.09</v>
      </c>
      <c r="K4" s="2">
        <v>0</v>
      </c>
      <c r="L4" s="2">
        <v>0</v>
      </c>
      <c r="M4" s="2">
        <v>0</v>
      </c>
      <c r="N4" s="2">
        <v>10.42</v>
      </c>
      <c r="O4" s="2">
        <v>10.33</v>
      </c>
      <c r="P4" s="2">
        <v>0.09</v>
      </c>
      <c r="Q4" s="2">
        <v>0</v>
      </c>
      <c r="R4" s="2">
        <v>0</v>
      </c>
      <c r="S4" s="2">
        <v>0</v>
      </c>
      <c r="T4" s="2">
        <v>0</v>
      </c>
      <c r="U4" s="2">
        <f>Table_0__14[[#This Row],[Call Settle]]*10000*Table_0__14[[#This Row],[Open Interest Call]]</f>
        <v>0</v>
      </c>
      <c r="V4" s="2">
        <f>Table_0__14[[#This Row],[Put Settle]]*10000*Table_0__14[[#This Row],[Open Interest Put]]</f>
        <v>0</v>
      </c>
    </row>
    <row r="5" spans="1:22" x14ac:dyDescent="0.25">
      <c r="A5" s="2">
        <v>1E-4</v>
      </c>
      <c r="B5" s="2">
        <v>0.1179</v>
      </c>
      <c r="C5" s="2">
        <v>0.11799999999999999</v>
      </c>
      <c r="D5" s="2">
        <v>0.59</v>
      </c>
      <c r="E5" s="2">
        <v>0</v>
      </c>
      <c r="F5" s="2">
        <v>0</v>
      </c>
      <c r="G5" s="2">
        <v>0</v>
      </c>
      <c r="H5" s="2">
        <v>10.19</v>
      </c>
      <c r="I5" s="2">
        <v>10.1</v>
      </c>
      <c r="J5" s="2">
        <v>0.09</v>
      </c>
      <c r="K5" s="2">
        <v>0</v>
      </c>
      <c r="L5" s="2">
        <v>0</v>
      </c>
      <c r="M5" s="2">
        <v>0</v>
      </c>
      <c r="N5" s="2">
        <v>10.19</v>
      </c>
      <c r="O5" s="2">
        <v>10.1</v>
      </c>
      <c r="P5" s="2">
        <v>0.09</v>
      </c>
      <c r="Q5" s="2">
        <v>0</v>
      </c>
      <c r="R5" s="2">
        <v>0</v>
      </c>
      <c r="S5" s="2">
        <v>0</v>
      </c>
      <c r="T5" s="2">
        <v>0</v>
      </c>
      <c r="U5" s="2">
        <f>Table_0__14[[#This Row],[Call Settle]]*10000*Table_0__14[[#This Row],[Open Interest Call]]</f>
        <v>0</v>
      </c>
      <c r="V5" s="2">
        <f>Table_0__14[[#This Row],[Put Settle]]*10000*Table_0__14[[#This Row],[Open Interest Put]]</f>
        <v>0</v>
      </c>
    </row>
    <row r="6" spans="1:22" x14ac:dyDescent="0.25">
      <c r="A6" s="2">
        <v>1E-4</v>
      </c>
      <c r="B6" s="2">
        <v>0.108</v>
      </c>
      <c r="C6" s="2">
        <v>0.1081</v>
      </c>
      <c r="D6" s="2">
        <v>0.6</v>
      </c>
      <c r="E6" s="2">
        <v>0</v>
      </c>
      <c r="F6" s="2">
        <v>0</v>
      </c>
      <c r="G6" s="2">
        <v>0</v>
      </c>
      <c r="H6" s="2">
        <v>9.9600000000000009</v>
      </c>
      <c r="I6" s="2">
        <v>9.8699999999999992</v>
      </c>
      <c r="J6" s="2">
        <v>0.09</v>
      </c>
      <c r="K6" s="2">
        <v>0</v>
      </c>
      <c r="L6" s="2">
        <v>0</v>
      </c>
      <c r="M6" s="2">
        <v>0</v>
      </c>
      <c r="N6" s="2">
        <v>9.9600000000000009</v>
      </c>
      <c r="O6" s="2">
        <v>9.8699999999999992</v>
      </c>
      <c r="P6" s="2">
        <v>0.09</v>
      </c>
      <c r="Q6" s="2">
        <v>0</v>
      </c>
      <c r="R6" s="2">
        <v>0</v>
      </c>
      <c r="S6" s="2">
        <v>0</v>
      </c>
      <c r="T6" s="2">
        <v>0</v>
      </c>
      <c r="U6" s="2">
        <f>Table_0__14[[#This Row],[Call Settle]]*10000*Table_0__14[[#This Row],[Open Interest Call]]</f>
        <v>0</v>
      </c>
      <c r="V6" s="2">
        <f>Table_0__14[[#This Row],[Put Settle]]*10000*Table_0__14[[#This Row],[Open Interest Put]]</f>
        <v>0</v>
      </c>
    </row>
    <row r="7" spans="1:22" x14ac:dyDescent="0.25">
      <c r="A7" s="2">
        <v>2.0000000000000001E-4</v>
      </c>
      <c r="B7" s="2">
        <v>9.8000000000000004E-2</v>
      </c>
      <c r="C7" s="2">
        <v>9.8199999999999996E-2</v>
      </c>
      <c r="D7" s="2">
        <v>0.61</v>
      </c>
      <c r="E7" s="2">
        <v>0</v>
      </c>
      <c r="F7" s="2">
        <v>0</v>
      </c>
      <c r="G7" s="2">
        <v>0</v>
      </c>
      <c r="H7" s="2">
        <v>9.7200000000000006</v>
      </c>
      <c r="I7" s="2">
        <v>9.64</v>
      </c>
      <c r="J7" s="2">
        <v>0.09</v>
      </c>
      <c r="K7" s="2">
        <v>0</v>
      </c>
      <c r="L7" s="2">
        <v>0</v>
      </c>
      <c r="M7" s="2">
        <v>0</v>
      </c>
      <c r="N7" s="2">
        <v>9.7200000000000006</v>
      </c>
      <c r="O7" s="2">
        <v>9.64</v>
      </c>
      <c r="P7" s="2">
        <v>0.09</v>
      </c>
      <c r="Q7" s="2">
        <v>0</v>
      </c>
      <c r="R7" s="2">
        <v>0</v>
      </c>
      <c r="S7" s="2">
        <v>0</v>
      </c>
      <c r="T7" s="2">
        <v>0</v>
      </c>
      <c r="U7" s="2">
        <f>Table_0__14[[#This Row],[Call Settle]]*10000*Table_0__14[[#This Row],[Open Interest Call]]</f>
        <v>0</v>
      </c>
      <c r="V7" s="2">
        <f>Table_0__14[[#This Row],[Put Settle]]*10000*Table_0__14[[#This Row],[Open Interest Put]]</f>
        <v>0</v>
      </c>
    </row>
    <row r="8" spans="1:22" x14ac:dyDescent="0.25">
      <c r="A8" s="2">
        <v>1E-4</v>
      </c>
      <c r="B8" s="2">
        <v>8.8099999999999998E-2</v>
      </c>
      <c r="C8" s="2">
        <v>8.8200000000000001E-2</v>
      </c>
      <c r="D8" s="2">
        <v>0.62</v>
      </c>
      <c r="E8" s="2">
        <v>0</v>
      </c>
      <c r="F8" s="2">
        <v>0</v>
      </c>
      <c r="G8" s="2">
        <v>0</v>
      </c>
      <c r="H8" s="2">
        <v>9.49</v>
      </c>
      <c r="I8" s="2">
        <v>9.41</v>
      </c>
      <c r="J8" s="2">
        <v>0.09</v>
      </c>
      <c r="K8" s="2">
        <v>0</v>
      </c>
      <c r="L8" s="2">
        <v>0</v>
      </c>
      <c r="M8" s="2">
        <v>0</v>
      </c>
      <c r="N8" s="2">
        <v>9.49</v>
      </c>
      <c r="O8" s="2">
        <v>9.41</v>
      </c>
      <c r="P8" s="2">
        <v>0.09</v>
      </c>
      <c r="Q8" s="2">
        <v>0</v>
      </c>
      <c r="R8" s="2">
        <v>0</v>
      </c>
      <c r="S8" s="2">
        <v>0</v>
      </c>
      <c r="T8" s="2">
        <v>0</v>
      </c>
      <c r="U8" s="2">
        <f>Table_0__14[[#This Row],[Call Settle]]*10000*Table_0__14[[#This Row],[Open Interest Call]]</f>
        <v>0</v>
      </c>
      <c r="V8" s="2">
        <f>Table_0__14[[#This Row],[Put Settle]]*10000*Table_0__14[[#This Row],[Open Interest Put]]</f>
        <v>0</v>
      </c>
    </row>
    <row r="9" spans="1:22" x14ac:dyDescent="0.25">
      <c r="A9" s="2">
        <v>1E-4</v>
      </c>
      <c r="B9" s="2">
        <v>7.8200000000000006E-2</v>
      </c>
      <c r="C9" s="2">
        <v>7.8299999999999995E-2</v>
      </c>
      <c r="D9" s="2">
        <v>0.63</v>
      </c>
      <c r="E9" s="2">
        <v>0</v>
      </c>
      <c r="F9" s="2">
        <v>0</v>
      </c>
      <c r="G9" s="2">
        <v>0</v>
      </c>
      <c r="H9" s="2">
        <v>9.26</v>
      </c>
      <c r="I9" s="2">
        <v>9.18</v>
      </c>
      <c r="J9" s="2">
        <v>0.09</v>
      </c>
      <c r="K9" s="2">
        <v>0</v>
      </c>
      <c r="L9" s="2">
        <v>0</v>
      </c>
      <c r="M9" s="2">
        <v>0</v>
      </c>
      <c r="N9" s="2">
        <v>9.26</v>
      </c>
      <c r="O9" s="2">
        <v>9.18</v>
      </c>
      <c r="P9" s="2">
        <v>0.09</v>
      </c>
      <c r="Q9" s="2">
        <v>0</v>
      </c>
      <c r="R9" s="2">
        <v>0</v>
      </c>
      <c r="S9" s="2">
        <v>0</v>
      </c>
      <c r="T9" s="2">
        <v>0</v>
      </c>
      <c r="U9" s="2">
        <f>Table_0__14[[#This Row],[Call Settle]]*10000*Table_0__14[[#This Row],[Open Interest Call]]</f>
        <v>0</v>
      </c>
      <c r="V9" s="2">
        <f>Table_0__14[[#This Row],[Put Settle]]*10000*Table_0__14[[#This Row],[Open Interest Put]]</f>
        <v>0</v>
      </c>
    </row>
    <row r="10" spans="1:22" x14ac:dyDescent="0.25">
      <c r="A10" s="2">
        <v>1E-4</v>
      </c>
      <c r="B10" s="2">
        <v>6.83E-2</v>
      </c>
      <c r="C10" s="2">
        <v>6.8400000000000002E-2</v>
      </c>
      <c r="D10" s="2">
        <v>0.64</v>
      </c>
      <c r="E10" s="2">
        <v>0</v>
      </c>
      <c r="F10" s="2">
        <v>0</v>
      </c>
      <c r="G10" s="2">
        <v>0</v>
      </c>
      <c r="H10" s="2">
        <v>9.0299999999999994</v>
      </c>
      <c r="I10" s="2">
        <v>8.94</v>
      </c>
      <c r="J10" s="2">
        <v>0.09</v>
      </c>
      <c r="K10" s="2">
        <v>0</v>
      </c>
      <c r="L10" s="2">
        <v>0</v>
      </c>
      <c r="M10" s="2">
        <v>0</v>
      </c>
      <c r="N10" s="2">
        <v>9.0299999999999994</v>
      </c>
      <c r="O10" s="2">
        <v>8.94</v>
      </c>
      <c r="P10" s="2">
        <v>0.09</v>
      </c>
      <c r="Q10" s="2">
        <v>0</v>
      </c>
      <c r="R10" s="2">
        <v>0</v>
      </c>
      <c r="S10" s="2">
        <v>0</v>
      </c>
      <c r="T10" s="2">
        <v>0</v>
      </c>
      <c r="U10" s="2">
        <f>Table_0__14[[#This Row],[Call Settle]]*10000*Table_0__14[[#This Row],[Open Interest Call]]</f>
        <v>0</v>
      </c>
      <c r="V10" s="2">
        <f>Table_0__14[[#This Row],[Put Settle]]*10000*Table_0__14[[#This Row],[Open Interest Put]]</f>
        <v>0</v>
      </c>
    </row>
    <row r="11" spans="1:22" x14ac:dyDescent="0.25">
      <c r="A11" s="2">
        <v>1E-4</v>
      </c>
      <c r="B11" s="2">
        <v>5.8400000000000001E-2</v>
      </c>
      <c r="C11" s="2">
        <v>5.8500000000000003E-2</v>
      </c>
      <c r="D11" s="2">
        <v>0.65</v>
      </c>
      <c r="E11" s="2">
        <v>1E-4</v>
      </c>
      <c r="F11" s="2">
        <v>1E-4</v>
      </c>
      <c r="G11" s="2">
        <v>0</v>
      </c>
      <c r="H11" s="2">
        <v>8.8000000000000007</v>
      </c>
      <c r="I11" s="2">
        <v>8.7100000000000009</v>
      </c>
      <c r="J11" s="2">
        <v>0.09</v>
      </c>
      <c r="K11" s="2">
        <v>0</v>
      </c>
      <c r="L11" s="2">
        <v>0</v>
      </c>
      <c r="M11" s="2">
        <v>0</v>
      </c>
      <c r="N11" s="2">
        <v>8.8000000000000007</v>
      </c>
      <c r="O11" s="2">
        <v>8.7100000000000009</v>
      </c>
      <c r="P11" s="2">
        <v>0.09</v>
      </c>
      <c r="Q11" s="2">
        <v>0</v>
      </c>
      <c r="R11" s="2">
        <v>0</v>
      </c>
      <c r="S11" s="2">
        <v>10</v>
      </c>
      <c r="T11" s="2">
        <v>0</v>
      </c>
      <c r="U11" s="2">
        <f>Table_0__14[[#This Row],[Call Settle]]*10000*Table_0__14[[#This Row],[Open Interest Call]]</f>
        <v>0</v>
      </c>
      <c r="V11" s="2">
        <f>Table_0__14[[#This Row],[Put Settle]]*10000*Table_0__14[[#This Row],[Open Interest Put]]</f>
        <v>10</v>
      </c>
    </row>
    <row r="12" spans="1:22" x14ac:dyDescent="0.25">
      <c r="A12" s="2">
        <v>0</v>
      </c>
      <c r="B12" s="2">
        <v>4.8599999999999997E-2</v>
      </c>
      <c r="C12" s="2">
        <v>4.8599999999999997E-2</v>
      </c>
      <c r="D12" s="2">
        <v>0.66</v>
      </c>
      <c r="E12" s="2">
        <v>2.0000000000000001E-4</v>
      </c>
      <c r="F12" s="2">
        <v>2.0000000000000001E-4</v>
      </c>
      <c r="G12" s="2">
        <v>0</v>
      </c>
      <c r="H12" s="2">
        <v>8.57</v>
      </c>
      <c r="I12" s="2">
        <v>8.48</v>
      </c>
      <c r="J12" s="2">
        <v>0.09</v>
      </c>
      <c r="K12" s="2">
        <v>0</v>
      </c>
      <c r="L12" s="2">
        <v>0</v>
      </c>
      <c r="M12" s="2">
        <v>0</v>
      </c>
      <c r="N12" s="2">
        <v>8.57</v>
      </c>
      <c r="O12" s="2">
        <v>8.48</v>
      </c>
      <c r="P12" s="2">
        <v>0.09</v>
      </c>
      <c r="Q12" s="2">
        <v>0</v>
      </c>
      <c r="R12" s="2">
        <v>0</v>
      </c>
      <c r="S12" s="2">
        <v>0</v>
      </c>
      <c r="T12" s="2">
        <v>0</v>
      </c>
      <c r="U12" s="2">
        <f>Table_0__14[[#This Row],[Call Settle]]*10000*Table_0__14[[#This Row],[Open Interest Call]]</f>
        <v>0</v>
      </c>
      <c r="V12" s="2">
        <f>Table_0__14[[#This Row],[Put Settle]]*10000*Table_0__14[[#This Row],[Open Interest Put]]</f>
        <v>0</v>
      </c>
    </row>
    <row r="13" spans="1:22" x14ac:dyDescent="0.25">
      <c r="A13" s="2">
        <v>1E-4</v>
      </c>
      <c r="B13" s="2">
        <v>4.36E-2</v>
      </c>
      <c r="C13" s="2">
        <v>4.3700000000000003E-2</v>
      </c>
      <c r="D13" s="2">
        <v>0.66500000000000004</v>
      </c>
      <c r="E13" s="2">
        <v>2.0000000000000001E-4</v>
      </c>
      <c r="F13" s="2">
        <v>2.0000000000000001E-4</v>
      </c>
      <c r="G13" s="2">
        <v>-1E-4</v>
      </c>
      <c r="H13" s="2">
        <v>7.79</v>
      </c>
      <c r="I13" s="2">
        <v>8.06</v>
      </c>
      <c r="J13" s="2">
        <v>-0.27</v>
      </c>
      <c r="K13" s="2">
        <v>0</v>
      </c>
      <c r="L13" s="2">
        <v>0</v>
      </c>
      <c r="M13" s="2">
        <v>0</v>
      </c>
      <c r="N13" s="2">
        <v>7.79</v>
      </c>
      <c r="O13" s="2">
        <v>8.06</v>
      </c>
      <c r="P13" s="2">
        <v>-0.27</v>
      </c>
      <c r="Q13" s="2">
        <v>0</v>
      </c>
      <c r="R13" s="2">
        <v>0</v>
      </c>
      <c r="S13" s="2">
        <v>0</v>
      </c>
      <c r="T13" s="2">
        <v>0</v>
      </c>
      <c r="U13" s="2">
        <f>Table_0__14[[#This Row],[Call Settle]]*10000*Table_0__14[[#This Row],[Open Interest Call]]</f>
        <v>0</v>
      </c>
      <c r="V13" s="2">
        <f>Table_0__14[[#This Row],[Put Settle]]*10000*Table_0__14[[#This Row],[Open Interest Put]]</f>
        <v>0</v>
      </c>
    </row>
    <row r="14" spans="1:22" x14ac:dyDescent="0.25">
      <c r="A14" s="2">
        <v>1E-4</v>
      </c>
      <c r="B14" s="2">
        <v>3.8699999999999998E-2</v>
      </c>
      <c r="C14" s="2">
        <v>3.8800000000000001E-2</v>
      </c>
      <c r="D14" s="2">
        <v>0.67</v>
      </c>
      <c r="E14" s="2">
        <v>2.0000000000000001E-4</v>
      </c>
      <c r="F14" s="2">
        <v>2.9999999999999997E-4</v>
      </c>
      <c r="G14" s="2">
        <v>-1E-4</v>
      </c>
      <c r="H14" s="2">
        <v>7.33</v>
      </c>
      <c r="I14" s="2">
        <v>7.53</v>
      </c>
      <c r="J14" s="2">
        <v>-0.2</v>
      </c>
      <c r="K14" s="2">
        <v>0</v>
      </c>
      <c r="L14" s="2">
        <v>0</v>
      </c>
      <c r="M14" s="2">
        <v>0</v>
      </c>
      <c r="N14" s="2">
        <v>7.33</v>
      </c>
      <c r="O14" s="2">
        <v>7.53</v>
      </c>
      <c r="P14" s="2">
        <v>-0.2</v>
      </c>
      <c r="Q14" s="2">
        <v>0</v>
      </c>
      <c r="R14" s="2">
        <v>0</v>
      </c>
      <c r="S14" s="2">
        <v>148</v>
      </c>
      <c r="T14" s="2">
        <v>50</v>
      </c>
      <c r="U14" s="2">
        <f>Table_0__14[[#This Row],[Call Settle]]*10000*Table_0__14[[#This Row],[Open Interest Call]]</f>
        <v>0</v>
      </c>
      <c r="V14" s="2">
        <f>Table_0__14[[#This Row],[Put Settle]]*10000*Table_0__14[[#This Row],[Open Interest Put]]</f>
        <v>296</v>
      </c>
    </row>
    <row r="15" spans="1:22" x14ac:dyDescent="0.25">
      <c r="A15" s="2">
        <v>1E-4</v>
      </c>
      <c r="B15" s="2">
        <v>3.39E-2</v>
      </c>
      <c r="C15" s="2">
        <v>3.4000000000000002E-2</v>
      </c>
      <c r="D15" s="2">
        <v>0.67500000000000004</v>
      </c>
      <c r="E15" s="2">
        <v>4.0000000000000002E-4</v>
      </c>
      <c r="F15" s="2">
        <v>4.0000000000000002E-4</v>
      </c>
      <c r="G15" s="2">
        <v>-1E-4</v>
      </c>
      <c r="H15" s="2">
        <v>7.2</v>
      </c>
      <c r="I15" s="2">
        <v>7.31</v>
      </c>
      <c r="J15" s="2">
        <v>-0.11</v>
      </c>
      <c r="K15" s="2">
        <v>0</v>
      </c>
      <c r="L15" s="2">
        <v>0</v>
      </c>
      <c r="M15" s="2">
        <v>0</v>
      </c>
      <c r="N15" s="2">
        <v>7.2</v>
      </c>
      <c r="O15" s="2">
        <v>7.31</v>
      </c>
      <c r="P15" s="2">
        <v>-0.11</v>
      </c>
      <c r="Q15" s="2">
        <v>0</v>
      </c>
      <c r="R15" s="2">
        <v>0</v>
      </c>
      <c r="S15" s="2">
        <v>523</v>
      </c>
      <c r="T15" s="2">
        <v>0</v>
      </c>
      <c r="U15" s="2">
        <f>Table_0__14[[#This Row],[Call Settle]]*10000*Table_0__14[[#This Row],[Open Interest Call]]</f>
        <v>0</v>
      </c>
      <c r="V15" s="2">
        <f>Table_0__14[[#This Row],[Put Settle]]*10000*Table_0__14[[#This Row],[Open Interest Put]]</f>
        <v>2092</v>
      </c>
    </row>
    <row r="16" spans="1:22" x14ac:dyDescent="0.25">
      <c r="A16" s="2">
        <v>0</v>
      </c>
      <c r="B16" s="2">
        <v>2.92E-2</v>
      </c>
      <c r="C16" s="2">
        <v>2.92E-2</v>
      </c>
      <c r="D16" s="2">
        <v>0.68</v>
      </c>
      <c r="E16" s="2">
        <v>5.0000000000000001E-4</v>
      </c>
      <c r="F16" s="2">
        <v>5.9999999999999995E-4</v>
      </c>
      <c r="G16" s="2">
        <v>-1E-4</v>
      </c>
      <c r="H16" s="2">
        <v>6.8</v>
      </c>
      <c r="I16" s="2">
        <v>7.01</v>
      </c>
      <c r="J16" s="2">
        <v>-0.21</v>
      </c>
      <c r="K16" s="2">
        <v>0</v>
      </c>
      <c r="L16" s="2">
        <v>0</v>
      </c>
      <c r="M16" s="2">
        <v>0</v>
      </c>
      <c r="N16" s="2">
        <v>6.8</v>
      </c>
      <c r="O16" s="2">
        <v>7.01</v>
      </c>
      <c r="P16" s="2">
        <v>-0.21</v>
      </c>
      <c r="Q16" s="2">
        <v>40</v>
      </c>
      <c r="R16" s="2">
        <v>0</v>
      </c>
      <c r="S16" s="2">
        <v>621</v>
      </c>
      <c r="T16" s="2">
        <v>0</v>
      </c>
      <c r="U16" s="2">
        <f>Table_0__14[[#This Row],[Call Settle]]*10000*Table_0__14[[#This Row],[Open Interest Call]]</f>
        <v>11680</v>
      </c>
      <c r="V16" s="2">
        <f>Table_0__14[[#This Row],[Put Settle]]*10000*Table_0__14[[#This Row],[Open Interest Put]]</f>
        <v>3105</v>
      </c>
    </row>
    <row r="17" spans="1:22" x14ac:dyDescent="0.25">
      <c r="A17" s="2">
        <v>-1E-4</v>
      </c>
      <c r="B17" s="2">
        <v>2.46E-2</v>
      </c>
      <c r="C17" s="2">
        <v>2.4500000000000001E-2</v>
      </c>
      <c r="D17" s="2">
        <v>0.68500000000000005</v>
      </c>
      <c r="E17" s="2">
        <v>8.0000000000000004E-4</v>
      </c>
      <c r="F17" s="2">
        <v>1E-3</v>
      </c>
      <c r="G17" s="2">
        <v>-2.0000000000000001E-4</v>
      </c>
      <c r="H17" s="2">
        <v>6.56</v>
      </c>
      <c r="I17" s="2">
        <v>6.89</v>
      </c>
      <c r="J17" s="2">
        <v>-0.33</v>
      </c>
      <c r="K17" s="2">
        <v>0</v>
      </c>
      <c r="L17" s="2">
        <v>0</v>
      </c>
      <c r="M17" s="2">
        <v>0</v>
      </c>
      <c r="N17" s="2">
        <v>6.56</v>
      </c>
      <c r="O17" s="2">
        <v>6.89</v>
      </c>
      <c r="P17" s="2">
        <v>-0.33</v>
      </c>
      <c r="Q17" s="2">
        <v>3001</v>
      </c>
      <c r="R17" s="2">
        <v>0</v>
      </c>
      <c r="S17" s="2">
        <v>326</v>
      </c>
      <c r="T17" s="2">
        <v>-1</v>
      </c>
      <c r="U17" s="2">
        <f>Table_0__14[[#This Row],[Call Settle]]*10000*Table_0__14[[#This Row],[Open Interest Call]]</f>
        <v>735245</v>
      </c>
      <c r="V17" s="2">
        <f>Table_0__14[[#This Row],[Put Settle]]*10000*Table_0__14[[#This Row],[Open Interest Put]]</f>
        <v>2608</v>
      </c>
    </row>
    <row r="18" spans="1:22" x14ac:dyDescent="0.25">
      <c r="A18" s="2">
        <v>-1E-4</v>
      </c>
      <c r="B18" s="2">
        <v>2.0199999999999999E-2</v>
      </c>
      <c r="C18" s="2">
        <v>2.01E-2</v>
      </c>
      <c r="D18" s="2">
        <v>0.69</v>
      </c>
      <c r="E18" s="2">
        <v>1.2999999999999999E-3</v>
      </c>
      <c r="F18" s="2">
        <v>1.6000000000000001E-3</v>
      </c>
      <c r="G18" s="2">
        <v>-2.9999999999999997E-4</v>
      </c>
      <c r="H18" s="2">
        <v>6.38</v>
      </c>
      <c r="I18" s="2">
        <v>6.76</v>
      </c>
      <c r="J18" s="2">
        <v>-0.38</v>
      </c>
      <c r="K18" s="2">
        <v>0</v>
      </c>
      <c r="L18" s="2">
        <v>0</v>
      </c>
      <c r="M18" s="2">
        <v>0</v>
      </c>
      <c r="N18" s="2">
        <v>6.38</v>
      </c>
      <c r="O18" s="2">
        <v>6.76</v>
      </c>
      <c r="P18" s="2">
        <v>-0.38</v>
      </c>
      <c r="Q18" s="2">
        <v>40</v>
      </c>
      <c r="R18" s="2">
        <v>0</v>
      </c>
      <c r="S18" s="2">
        <v>128</v>
      </c>
      <c r="T18" s="2">
        <v>4</v>
      </c>
      <c r="U18" s="2">
        <f>Table_0__14[[#This Row],[Call Settle]]*10000*Table_0__14[[#This Row],[Open Interest Call]]</f>
        <v>8040</v>
      </c>
      <c r="V18" s="2">
        <f>Table_0__14[[#This Row],[Put Settle]]*10000*Table_0__14[[#This Row],[Open Interest Put]]</f>
        <v>1664</v>
      </c>
    </row>
    <row r="19" spans="1:22" x14ac:dyDescent="0.25">
      <c r="A19" s="2">
        <v>-2.9999999999999997E-4</v>
      </c>
      <c r="B19" s="2">
        <v>1.61E-2</v>
      </c>
      <c r="C19" s="2">
        <v>1.5800000000000002E-2</v>
      </c>
      <c r="D19" s="2">
        <v>0.69499999999999995</v>
      </c>
      <c r="E19" s="2">
        <v>2.0999999999999999E-3</v>
      </c>
      <c r="F19" s="2">
        <v>2.3999999999999998E-3</v>
      </c>
      <c r="G19" s="2">
        <v>-2.9999999999999997E-4</v>
      </c>
      <c r="H19" s="2">
        <v>6.25</v>
      </c>
      <c r="I19" s="2">
        <v>6.53</v>
      </c>
      <c r="J19" s="2">
        <v>-0.28000000000000003</v>
      </c>
      <c r="K19" s="2">
        <v>0</v>
      </c>
      <c r="L19" s="2">
        <v>0</v>
      </c>
      <c r="M19" s="2">
        <v>0</v>
      </c>
      <c r="N19" s="2">
        <v>6.25</v>
      </c>
      <c r="O19" s="2">
        <v>6.53</v>
      </c>
      <c r="P19" s="2">
        <v>-0.28000000000000003</v>
      </c>
      <c r="Q19" s="2">
        <v>0</v>
      </c>
      <c r="R19" s="2">
        <v>0</v>
      </c>
      <c r="S19" s="2">
        <v>178</v>
      </c>
      <c r="T19" s="2">
        <v>31</v>
      </c>
      <c r="U19" s="2">
        <f>Table_0__14[[#This Row],[Call Settle]]*10000*Table_0__14[[#This Row],[Open Interest Call]]</f>
        <v>0</v>
      </c>
      <c r="V19" s="2">
        <f>Table_0__14[[#This Row],[Put Settle]]*10000*Table_0__14[[#This Row],[Open Interest Put]]</f>
        <v>3738</v>
      </c>
    </row>
    <row r="20" spans="1:22" x14ac:dyDescent="0.25">
      <c r="A20" s="2">
        <v>-2.9999999999999997E-4</v>
      </c>
      <c r="B20" s="2">
        <v>1.23E-2</v>
      </c>
      <c r="C20" s="2">
        <v>1.2E-2</v>
      </c>
      <c r="D20" s="2">
        <v>0.7</v>
      </c>
      <c r="E20" s="2">
        <v>3.2000000000000002E-3</v>
      </c>
      <c r="F20" s="2">
        <v>3.5999999999999999E-3</v>
      </c>
      <c r="G20" s="2">
        <v>-4.0000000000000002E-4</v>
      </c>
      <c r="H20" s="2">
        <v>6.04</v>
      </c>
      <c r="I20" s="2">
        <v>6.37</v>
      </c>
      <c r="J20" s="2">
        <v>-0.33</v>
      </c>
      <c r="K20" s="2">
        <v>0</v>
      </c>
      <c r="L20" s="2">
        <v>0</v>
      </c>
      <c r="M20" s="2">
        <v>0</v>
      </c>
      <c r="N20" s="2">
        <v>6.04</v>
      </c>
      <c r="O20" s="2">
        <v>6.37</v>
      </c>
      <c r="P20" s="2">
        <v>-0.33</v>
      </c>
      <c r="Q20" s="2">
        <v>3005</v>
      </c>
      <c r="R20" s="2">
        <v>0</v>
      </c>
      <c r="S20" s="2">
        <v>564</v>
      </c>
      <c r="T20" s="2">
        <v>37</v>
      </c>
      <c r="U20" s="2">
        <f>Table_0__14[[#This Row],[Call Settle]]*10000*Table_0__14[[#This Row],[Open Interest Call]]</f>
        <v>360600</v>
      </c>
      <c r="V20" s="2">
        <f>Table_0__14[[#This Row],[Put Settle]]*10000*Table_0__14[[#This Row],[Open Interest Put]]</f>
        <v>18048</v>
      </c>
    </row>
    <row r="21" spans="1:22" x14ac:dyDescent="0.25">
      <c r="A21" s="2">
        <v>-2.9999999999999997E-4</v>
      </c>
      <c r="B21" s="2">
        <v>8.8999999999999999E-3</v>
      </c>
      <c r="C21" s="2">
        <v>8.6E-3</v>
      </c>
      <c r="D21" s="2">
        <v>0.70499999999999996</v>
      </c>
      <c r="E21" s="2">
        <v>4.7999999999999996E-3</v>
      </c>
      <c r="F21" s="2">
        <v>5.1999999999999998E-3</v>
      </c>
      <c r="G21" s="2">
        <v>-4.0000000000000002E-4</v>
      </c>
      <c r="H21" s="2">
        <v>5.88</v>
      </c>
      <c r="I21" s="2">
        <v>6.15</v>
      </c>
      <c r="J21" s="2">
        <v>-0.28000000000000003</v>
      </c>
      <c r="K21" s="2">
        <v>0</v>
      </c>
      <c r="L21" s="2">
        <v>0</v>
      </c>
      <c r="M21" s="2">
        <v>0</v>
      </c>
      <c r="N21" s="2">
        <v>5.88</v>
      </c>
      <c r="O21" s="2">
        <v>6.15</v>
      </c>
      <c r="P21" s="2">
        <v>-0.28000000000000003</v>
      </c>
      <c r="Q21" s="2">
        <v>20</v>
      </c>
      <c r="R21" s="2">
        <v>8</v>
      </c>
      <c r="S21" s="2">
        <v>601</v>
      </c>
      <c r="T21" s="2">
        <v>4</v>
      </c>
      <c r="U21" s="2">
        <f>Table_0__14[[#This Row],[Call Settle]]*10000*Table_0__14[[#This Row],[Open Interest Call]]</f>
        <v>1720</v>
      </c>
      <c r="V21" s="2">
        <f>Table_0__14[[#This Row],[Put Settle]]*10000*Table_0__14[[#This Row],[Open Interest Put]]</f>
        <v>28847.999999999996</v>
      </c>
    </row>
    <row r="22" spans="1:22" x14ac:dyDescent="0.25">
      <c r="A22" s="2">
        <v>-2.9999999999999997E-4</v>
      </c>
      <c r="B22" s="2">
        <v>6.1000000000000004E-3</v>
      </c>
      <c r="C22" s="2">
        <v>5.7999999999999996E-3</v>
      </c>
      <c r="D22" s="2">
        <v>0.71</v>
      </c>
      <c r="E22" s="2">
        <v>7.0000000000000001E-3</v>
      </c>
      <c r="F22" s="2">
        <v>7.4000000000000003E-3</v>
      </c>
      <c r="G22" s="2">
        <v>-4.0000000000000002E-4</v>
      </c>
      <c r="H22" s="2">
        <v>5.72</v>
      </c>
      <c r="I22" s="2">
        <v>5.98</v>
      </c>
      <c r="J22" s="2">
        <v>-0.26</v>
      </c>
      <c r="K22" s="2">
        <v>0</v>
      </c>
      <c r="L22" s="2">
        <v>0</v>
      </c>
      <c r="M22" s="2">
        <v>0</v>
      </c>
      <c r="N22" s="2">
        <v>5.69</v>
      </c>
      <c r="O22" s="2">
        <v>5.95</v>
      </c>
      <c r="P22" s="2">
        <v>-0.26</v>
      </c>
      <c r="Q22" s="2">
        <v>650</v>
      </c>
      <c r="R22" s="2">
        <v>1</v>
      </c>
      <c r="S22" s="2">
        <v>831</v>
      </c>
      <c r="T22" s="2">
        <v>111</v>
      </c>
      <c r="U22" s="2">
        <f>Table_0__14[[#This Row],[Call Settle]]*10000*Table_0__14[[#This Row],[Open Interest Call]]</f>
        <v>37699.999999999993</v>
      </c>
      <c r="V22" s="2">
        <f>Table_0__14[[#This Row],[Put Settle]]*10000*Table_0__14[[#This Row],[Open Interest Put]]</f>
        <v>58170</v>
      </c>
    </row>
    <row r="23" spans="1:22" x14ac:dyDescent="0.25">
      <c r="A23" s="2">
        <v>-2.0000000000000001E-4</v>
      </c>
      <c r="B23" s="2">
        <v>3.8999999999999998E-3</v>
      </c>
      <c r="C23" s="2">
        <v>3.7000000000000002E-3</v>
      </c>
      <c r="D23" s="2">
        <v>0.71499999999999997</v>
      </c>
      <c r="E23" s="2">
        <v>9.7999999999999997E-3</v>
      </c>
      <c r="F23" s="2">
        <v>1.01E-2</v>
      </c>
      <c r="G23" s="2">
        <v>-2.9999999999999997E-4</v>
      </c>
      <c r="H23" s="2">
        <v>5.61</v>
      </c>
      <c r="I23" s="2">
        <v>5.79</v>
      </c>
      <c r="J23" s="2">
        <v>-0.18</v>
      </c>
      <c r="K23" s="2">
        <v>0</v>
      </c>
      <c r="L23" s="2">
        <v>0</v>
      </c>
      <c r="M23" s="2">
        <v>0</v>
      </c>
      <c r="N23" s="2">
        <v>5.61</v>
      </c>
      <c r="O23" s="2">
        <v>5.79</v>
      </c>
      <c r="P23" s="2">
        <v>-0.18</v>
      </c>
      <c r="Q23" s="2">
        <v>3695</v>
      </c>
      <c r="R23" s="2">
        <v>2</v>
      </c>
      <c r="S23" s="2">
        <v>293</v>
      </c>
      <c r="T23" s="2">
        <v>0</v>
      </c>
      <c r="U23" s="2">
        <f>Table_0__14[[#This Row],[Call Settle]]*10000*Table_0__14[[#This Row],[Open Interest Call]]</f>
        <v>136715</v>
      </c>
      <c r="V23" s="2">
        <f>Table_0__14[[#This Row],[Put Settle]]*10000*Table_0__14[[#This Row],[Open Interest Put]]</f>
        <v>28714</v>
      </c>
    </row>
    <row r="24" spans="1:22" x14ac:dyDescent="0.25">
      <c r="A24" s="2">
        <v>-2.0000000000000001E-4</v>
      </c>
      <c r="B24" s="2">
        <v>2.3999999999999998E-3</v>
      </c>
      <c r="C24" s="2">
        <v>2.2000000000000001E-3</v>
      </c>
      <c r="D24" s="2">
        <v>0.72</v>
      </c>
      <c r="E24" s="2">
        <v>1.32E-2</v>
      </c>
      <c r="F24" s="2">
        <v>1.3599999999999999E-2</v>
      </c>
      <c r="G24" s="2">
        <v>-4.0000000000000002E-4</v>
      </c>
      <c r="H24" s="2">
        <v>5.54</v>
      </c>
      <c r="I24" s="2">
        <v>5.75</v>
      </c>
      <c r="J24" s="2">
        <v>-0.21</v>
      </c>
      <c r="K24" s="2">
        <v>0</v>
      </c>
      <c r="L24" s="2">
        <v>0</v>
      </c>
      <c r="M24" s="2">
        <v>0</v>
      </c>
      <c r="N24" s="2">
        <v>5.54</v>
      </c>
      <c r="O24" s="2">
        <v>5.75</v>
      </c>
      <c r="P24" s="2">
        <v>-0.21</v>
      </c>
      <c r="Q24" s="2">
        <v>1343</v>
      </c>
      <c r="R24" s="2">
        <v>-1</v>
      </c>
      <c r="S24" s="2">
        <v>428</v>
      </c>
      <c r="T24" s="2">
        <v>0</v>
      </c>
      <c r="U24" s="2">
        <f>Table_0__14[[#This Row],[Call Settle]]*10000*Table_0__14[[#This Row],[Open Interest Call]]</f>
        <v>29546</v>
      </c>
      <c r="V24" s="2">
        <f>Table_0__14[[#This Row],[Put Settle]]*10000*Table_0__14[[#This Row],[Open Interest Put]]</f>
        <v>56496</v>
      </c>
    </row>
    <row r="25" spans="1:22" x14ac:dyDescent="0.25">
      <c r="A25" s="2">
        <v>-2.0000000000000001E-4</v>
      </c>
      <c r="B25" s="2">
        <v>1.4E-3</v>
      </c>
      <c r="C25" s="2">
        <v>1.1999999999999999E-3</v>
      </c>
      <c r="D25" s="2">
        <v>0.72499999999999998</v>
      </c>
      <c r="E25" s="2">
        <v>1.72E-2</v>
      </c>
      <c r="F25" s="2">
        <v>1.7500000000000002E-2</v>
      </c>
      <c r="G25" s="2">
        <v>-2.9999999999999997E-4</v>
      </c>
      <c r="H25" s="2">
        <v>5.47</v>
      </c>
      <c r="I25" s="2">
        <v>5.74</v>
      </c>
      <c r="J25" s="2">
        <v>-0.27</v>
      </c>
      <c r="K25" s="2">
        <v>0</v>
      </c>
      <c r="L25" s="2">
        <v>0</v>
      </c>
      <c r="M25" s="2">
        <v>0</v>
      </c>
      <c r="N25" s="2">
        <v>5.47</v>
      </c>
      <c r="O25" s="2">
        <v>5.74</v>
      </c>
      <c r="P25" s="2">
        <v>-0.27</v>
      </c>
      <c r="Q25" s="2">
        <v>240</v>
      </c>
      <c r="R25" s="2">
        <v>21</v>
      </c>
      <c r="S25" s="2">
        <v>127</v>
      </c>
      <c r="T25" s="2">
        <v>5</v>
      </c>
      <c r="U25" s="2">
        <f>Table_0__14[[#This Row],[Call Settle]]*10000*Table_0__14[[#This Row],[Open Interest Call]]</f>
        <v>2879.9999999999995</v>
      </c>
      <c r="V25" s="2">
        <f>Table_0__14[[#This Row],[Put Settle]]*10000*Table_0__14[[#This Row],[Open Interest Put]]</f>
        <v>21844</v>
      </c>
    </row>
    <row r="26" spans="1:22" x14ac:dyDescent="0.25">
      <c r="A26" s="2">
        <v>-1E-4</v>
      </c>
      <c r="B26" s="2">
        <v>8.0000000000000004E-4</v>
      </c>
      <c r="C26" s="2">
        <v>6.9999999999999999E-4</v>
      </c>
      <c r="D26" s="2">
        <v>0.73</v>
      </c>
      <c r="E26" s="2">
        <v>2.1700000000000001E-2</v>
      </c>
      <c r="F26" s="2">
        <v>2.1899999999999999E-2</v>
      </c>
      <c r="G26" s="2">
        <v>-2.0000000000000001E-4</v>
      </c>
      <c r="H26" s="2">
        <v>5.62</v>
      </c>
      <c r="I26" s="2">
        <v>5.79</v>
      </c>
      <c r="J26" s="2">
        <v>-0.17</v>
      </c>
      <c r="K26" s="2">
        <v>0</v>
      </c>
      <c r="L26" s="2">
        <v>0</v>
      </c>
      <c r="M26" s="2">
        <v>0</v>
      </c>
      <c r="N26" s="2">
        <v>5.62</v>
      </c>
      <c r="O26" s="2">
        <v>5.79</v>
      </c>
      <c r="P26" s="2">
        <v>-0.17</v>
      </c>
      <c r="Q26" s="2">
        <v>3171</v>
      </c>
      <c r="R26" s="2">
        <v>6</v>
      </c>
      <c r="S26" s="2">
        <v>130</v>
      </c>
      <c r="T26" s="2">
        <v>3</v>
      </c>
      <c r="U26" s="2">
        <f>Table_0__14[[#This Row],[Call Settle]]*10000*Table_0__14[[#This Row],[Open Interest Call]]</f>
        <v>22197</v>
      </c>
      <c r="V26" s="2">
        <f>Table_0__14[[#This Row],[Put Settle]]*10000*Table_0__14[[#This Row],[Open Interest Put]]</f>
        <v>28210</v>
      </c>
    </row>
    <row r="27" spans="1:22" x14ac:dyDescent="0.25">
      <c r="A27" s="2">
        <v>-1E-4</v>
      </c>
      <c r="B27" s="2">
        <v>5.0000000000000001E-4</v>
      </c>
      <c r="C27" s="2">
        <v>4.0000000000000002E-4</v>
      </c>
      <c r="D27" s="2">
        <v>0.73499999999999999</v>
      </c>
      <c r="E27" s="2">
        <v>2.63E-2</v>
      </c>
      <c r="F27" s="2">
        <v>2.6499999999999999E-2</v>
      </c>
      <c r="G27" s="2">
        <v>-2.0000000000000001E-4</v>
      </c>
      <c r="H27" s="2">
        <v>5.77</v>
      </c>
      <c r="I27" s="2">
        <v>5.89</v>
      </c>
      <c r="J27" s="2">
        <v>-0.12</v>
      </c>
      <c r="K27" s="2">
        <v>0</v>
      </c>
      <c r="L27" s="2">
        <v>0</v>
      </c>
      <c r="M27" s="2">
        <v>0</v>
      </c>
      <c r="N27" s="2">
        <v>5.77</v>
      </c>
      <c r="O27" s="2">
        <v>5.89</v>
      </c>
      <c r="P27" s="2">
        <v>-0.12</v>
      </c>
      <c r="Q27" s="2">
        <v>177</v>
      </c>
      <c r="R27" s="2">
        <v>0</v>
      </c>
      <c r="S27" s="2">
        <v>116</v>
      </c>
      <c r="T27" s="2">
        <v>0</v>
      </c>
      <c r="U27" s="2">
        <f>Table_0__14[[#This Row],[Call Settle]]*10000*Table_0__14[[#This Row],[Open Interest Call]]</f>
        <v>708</v>
      </c>
      <c r="V27" s="2">
        <f>Table_0__14[[#This Row],[Put Settle]]*10000*Table_0__14[[#This Row],[Open Interest Put]]</f>
        <v>30508</v>
      </c>
    </row>
    <row r="28" spans="1:22" x14ac:dyDescent="0.25">
      <c r="A28" s="2">
        <v>-1E-4</v>
      </c>
      <c r="B28" s="2">
        <v>2.9999999999999997E-4</v>
      </c>
      <c r="C28" s="2">
        <v>2.9999999999999997E-4</v>
      </c>
      <c r="D28" s="2">
        <v>0.74</v>
      </c>
      <c r="E28" s="2">
        <v>3.1199999999999999E-2</v>
      </c>
      <c r="F28" s="2">
        <v>3.1300000000000001E-2</v>
      </c>
      <c r="G28" s="2">
        <v>-1E-4</v>
      </c>
      <c r="H28" s="2">
        <v>6.04</v>
      </c>
      <c r="I28" s="2">
        <v>6.21</v>
      </c>
      <c r="J28" s="2">
        <v>-0.17</v>
      </c>
      <c r="K28" s="2">
        <v>0</v>
      </c>
      <c r="L28" s="2">
        <v>0</v>
      </c>
      <c r="M28" s="2">
        <v>0</v>
      </c>
      <c r="N28" s="2">
        <v>6.04</v>
      </c>
      <c r="O28" s="2">
        <v>6.21</v>
      </c>
      <c r="P28" s="2">
        <v>-0.17</v>
      </c>
      <c r="Q28" s="2">
        <v>646</v>
      </c>
      <c r="R28" s="2">
        <v>0</v>
      </c>
      <c r="S28" s="2">
        <v>51</v>
      </c>
      <c r="T28" s="2">
        <v>0</v>
      </c>
      <c r="U28" s="2">
        <f>Table_0__14[[#This Row],[Call Settle]]*10000*Table_0__14[[#This Row],[Open Interest Call]]</f>
        <v>1937.9999999999998</v>
      </c>
      <c r="V28" s="2">
        <f>Table_0__14[[#This Row],[Put Settle]]*10000*Table_0__14[[#This Row],[Open Interest Put]]</f>
        <v>15912</v>
      </c>
    </row>
    <row r="29" spans="1:22" x14ac:dyDescent="0.25">
      <c r="A29" s="2">
        <v>0</v>
      </c>
      <c r="B29" s="2">
        <v>2.0000000000000001E-4</v>
      </c>
      <c r="C29" s="2">
        <v>2.0000000000000001E-4</v>
      </c>
      <c r="D29" s="2">
        <v>0.745</v>
      </c>
      <c r="E29" s="2">
        <v>3.61E-2</v>
      </c>
      <c r="F29" s="2">
        <v>3.6200000000000003E-2</v>
      </c>
      <c r="G29" s="2">
        <v>-1E-4</v>
      </c>
      <c r="H29" s="2">
        <v>6.55</v>
      </c>
      <c r="I29" s="2">
        <v>6.51</v>
      </c>
      <c r="J29" s="2">
        <v>0.04</v>
      </c>
      <c r="K29" s="2">
        <v>0</v>
      </c>
      <c r="L29" s="2">
        <v>0</v>
      </c>
      <c r="M29" s="2">
        <v>0</v>
      </c>
      <c r="N29" s="2">
        <v>6.55</v>
      </c>
      <c r="O29" s="2">
        <v>6.51</v>
      </c>
      <c r="P29" s="2">
        <v>0.04</v>
      </c>
      <c r="Q29" s="2">
        <v>124</v>
      </c>
      <c r="R29" s="2">
        <v>0</v>
      </c>
      <c r="S29" s="2">
        <v>33</v>
      </c>
      <c r="T29" s="2">
        <v>0</v>
      </c>
      <c r="U29" s="2">
        <f>Table_0__14[[#This Row],[Call Settle]]*10000*Table_0__14[[#This Row],[Open Interest Call]]</f>
        <v>248</v>
      </c>
      <c r="V29" s="2">
        <f>Table_0__14[[#This Row],[Put Settle]]*10000*Table_0__14[[#This Row],[Open Interest Put]]</f>
        <v>11913</v>
      </c>
    </row>
    <row r="30" spans="1:22" x14ac:dyDescent="0.25">
      <c r="A30" s="2">
        <v>0</v>
      </c>
      <c r="B30" s="2">
        <v>1E-4</v>
      </c>
      <c r="C30" s="2">
        <v>1E-4</v>
      </c>
      <c r="D30" s="2">
        <v>0.75</v>
      </c>
      <c r="E30" s="2">
        <v>4.1000000000000002E-2</v>
      </c>
      <c r="F30" s="2">
        <v>4.1099999999999998E-2</v>
      </c>
      <c r="G30" s="2">
        <v>-1E-4</v>
      </c>
      <c r="H30" s="2">
        <v>6.55</v>
      </c>
      <c r="I30" s="2">
        <v>6.51</v>
      </c>
      <c r="J30" s="2">
        <v>0.04</v>
      </c>
      <c r="K30" s="2">
        <v>0</v>
      </c>
      <c r="L30" s="2">
        <v>0</v>
      </c>
      <c r="M30" s="2">
        <v>0</v>
      </c>
      <c r="N30" s="2">
        <v>6.55</v>
      </c>
      <c r="O30" s="2">
        <v>6.51</v>
      </c>
      <c r="P30" s="2">
        <v>0.04</v>
      </c>
      <c r="Q30" s="2">
        <v>157</v>
      </c>
      <c r="R30" s="2">
        <v>0</v>
      </c>
      <c r="S30" s="2">
        <v>4</v>
      </c>
      <c r="T30" s="2">
        <v>0</v>
      </c>
      <c r="U30" s="2">
        <f>Table_0__14[[#This Row],[Call Settle]]*10000*Table_0__14[[#This Row],[Open Interest Call]]</f>
        <v>157</v>
      </c>
      <c r="V30" s="2">
        <f>Table_0__14[[#This Row],[Put Settle]]*10000*Table_0__14[[#This Row],[Open Interest Put]]</f>
        <v>1640</v>
      </c>
    </row>
    <row r="31" spans="1:22" x14ac:dyDescent="0.25">
      <c r="A31" s="2">
        <v>-1E-4</v>
      </c>
      <c r="B31" s="2">
        <v>1E-4</v>
      </c>
      <c r="C31" s="2">
        <v>1E-4</v>
      </c>
      <c r="D31" s="2">
        <v>0.755</v>
      </c>
      <c r="E31" s="2">
        <v>4.5900000000000003E-2</v>
      </c>
      <c r="F31" s="2">
        <v>4.5999999999999999E-2</v>
      </c>
      <c r="G31" s="2">
        <v>-1E-4</v>
      </c>
      <c r="H31" s="2">
        <v>6.59</v>
      </c>
      <c r="I31" s="2">
        <v>7.16</v>
      </c>
      <c r="J31" s="2">
        <v>-0.56999999999999995</v>
      </c>
      <c r="K31" s="2">
        <v>0</v>
      </c>
      <c r="L31" s="2">
        <v>0</v>
      </c>
      <c r="M31" s="2">
        <v>0</v>
      </c>
      <c r="N31" s="2">
        <v>6.59</v>
      </c>
      <c r="O31" s="2">
        <v>7.16</v>
      </c>
      <c r="P31" s="2">
        <v>-0.56999999999999995</v>
      </c>
      <c r="Q31" s="2">
        <v>116</v>
      </c>
      <c r="R31" s="2">
        <v>0</v>
      </c>
      <c r="S31" s="2">
        <v>0</v>
      </c>
      <c r="T31" s="2">
        <v>0</v>
      </c>
      <c r="U31" s="2">
        <f>Table_0__14[[#This Row],[Call Settle]]*10000*Table_0__14[[#This Row],[Open Interest Call]]</f>
        <v>116</v>
      </c>
      <c r="V31" s="2">
        <f>Table_0__14[[#This Row],[Put Settle]]*10000*Table_0__14[[#This Row],[Open Interest Put]]</f>
        <v>0</v>
      </c>
    </row>
    <row r="32" spans="1:22" x14ac:dyDescent="0.25">
      <c r="A32" s="2">
        <v>0</v>
      </c>
      <c r="B32" s="2">
        <v>1E-4</v>
      </c>
      <c r="C32" s="2">
        <v>1E-4</v>
      </c>
      <c r="D32" s="2">
        <v>0.76</v>
      </c>
      <c r="E32" s="2">
        <v>5.0799999999999998E-2</v>
      </c>
      <c r="F32" s="2">
        <v>5.0900000000000001E-2</v>
      </c>
      <c r="G32" s="2">
        <v>-1E-4</v>
      </c>
      <c r="H32" s="2">
        <v>7.19</v>
      </c>
      <c r="I32" s="2">
        <v>7.14</v>
      </c>
      <c r="J32" s="2">
        <v>0.05</v>
      </c>
      <c r="K32" s="2">
        <v>0</v>
      </c>
      <c r="L32" s="2">
        <v>0</v>
      </c>
      <c r="M32" s="2">
        <v>0</v>
      </c>
      <c r="N32" s="2">
        <v>7.19</v>
      </c>
      <c r="O32" s="2">
        <v>7.14</v>
      </c>
      <c r="P32" s="2">
        <v>0.05</v>
      </c>
      <c r="Q32" s="2">
        <v>79</v>
      </c>
      <c r="R32" s="2">
        <v>0</v>
      </c>
      <c r="S32" s="2">
        <v>4</v>
      </c>
      <c r="T32" s="2">
        <v>0</v>
      </c>
      <c r="U32" s="2">
        <f>Table_0__14[[#This Row],[Call Settle]]*10000*Table_0__14[[#This Row],[Open Interest Call]]</f>
        <v>79</v>
      </c>
      <c r="V32" s="2">
        <f>Table_0__14[[#This Row],[Put Settle]]*10000*Table_0__14[[#This Row],[Open Interest Put]]</f>
        <v>2032</v>
      </c>
    </row>
    <row r="33" spans="1:22" x14ac:dyDescent="0.25">
      <c r="A33" s="2">
        <v>0</v>
      </c>
      <c r="B33" s="2">
        <v>1E-4</v>
      </c>
      <c r="C33" s="2">
        <v>1E-4</v>
      </c>
      <c r="D33" s="2">
        <v>0.76500000000000001</v>
      </c>
      <c r="E33" s="2">
        <v>5.5800000000000002E-2</v>
      </c>
      <c r="F33" s="2">
        <v>5.5899999999999998E-2</v>
      </c>
      <c r="G33" s="2">
        <v>-1E-4</v>
      </c>
      <c r="H33" s="2">
        <v>7.78</v>
      </c>
      <c r="I33" s="2">
        <v>7.73</v>
      </c>
      <c r="J33" s="2">
        <v>0.05</v>
      </c>
      <c r="K33" s="2">
        <v>0</v>
      </c>
      <c r="L33" s="2">
        <v>0</v>
      </c>
      <c r="M33" s="2">
        <v>0</v>
      </c>
      <c r="N33" s="2">
        <v>7.78</v>
      </c>
      <c r="O33" s="2">
        <v>7.73</v>
      </c>
      <c r="P33" s="2">
        <v>0.05</v>
      </c>
      <c r="Q33" s="2">
        <v>21</v>
      </c>
      <c r="R33" s="2">
        <v>0</v>
      </c>
      <c r="S33" s="2">
        <v>0</v>
      </c>
      <c r="T33" s="2">
        <v>0</v>
      </c>
      <c r="U33" s="2">
        <f>Table_0__14[[#This Row],[Call Settle]]*10000*Table_0__14[[#This Row],[Open Interest Call]]</f>
        <v>21</v>
      </c>
      <c r="V33" s="2">
        <f>Table_0__14[[#This Row],[Put Settle]]*10000*Table_0__14[[#This Row],[Open Interest Put]]</f>
        <v>0</v>
      </c>
    </row>
    <row r="34" spans="1:22" x14ac:dyDescent="0.25">
      <c r="A34" s="2">
        <v>0</v>
      </c>
      <c r="B34" s="2">
        <v>0</v>
      </c>
      <c r="C34" s="2">
        <v>0</v>
      </c>
      <c r="D34" s="2">
        <v>0.77</v>
      </c>
      <c r="E34" s="2">
        <v>6.0699999999999997E-2</v>
      </c>
      <c r="F34" s="2">
        <v>6.08E-2</v>
      </c>
      <c r="G34" s="2">
        <v>-1E-4</v>
      </c>
      <c r="H34" s="2">
        <v>8.3699999999999992</v>
      </c>
      <c r="I34" s="2">
        <v>8.32</v>
      </c>
      <c r="J34" s="2">
        <v>0.06</v>
      </c>
      <c r="K34" s="2">
        <v>0</v>
      </c>
      <c r="L34" s="2">
        <v>0</v>
      </c>
      <c r="M34" s="2">
        <v>0</v>
      </c>
      <c r="N34" s="2">
        <v>8.3699999999999992</v>
      </c>
      <c r="O34" s="2">
        <v>8.32</v>
      </c>
      <c r="P34" s="2">
        <v>0.06</v>
      </c>
      <c r="Q34" s="2">
        <v>33</v>
      </c>
      <c r="R34" s="2">
        <v>0</v>
      </c>
      <c r="S34" s="2">
        <v>5</v>
      </c>
      <c r="T34" s="2">
        <v>0</v>
      </c>
      <c r="U34" s="2">
        <f>Table_0__14[[#This Row],[Call Settle]]*10000*Table_0__14[[#This Row],[Open Interest Call]]</f>
        <v>0</v>
      </c>
      <c r="V34" s="2">
        <f>Table_0__14[[#This Row],[Put Settle]]*10000*Table_0__14[[#This Row],[Open Interest Put]]</f>
        <v>3035</v>
      </c>
    </row>
    <row r="35" spans="1:22" x14ac:dyDescent="0.25">
      <c r="A35" s="2">
        <v>0</v>
      </c>
      <c r="B35" s="2">
        <v>0</v>
      </c>
      <c r="C35" s="2">
        <v>0</v>
      </c>
      <c r="D35" s="2">
        <v>0.77500000000000002</v>
      </c>
      <c r="E35" s="2">
        <v>6.5699999999999995E-2</v>
      </c>
      <c r="F35" s="2">
        <v>6.5799999999999997E-2</v>
      </c>
      <c r="G35" s="2">
        <v>-1E-4</v>
      </c>
      <c r="H35" s="2">
        <v>8.9700000000000006</v>
      </c>
      <c r="I35" s="2">
        <v>8.9</v>
      </c>
      <c r="J35" s="2">
        <v>0.06</v>
      </c>
      <c r="K35" s="2">
        <v>0</v>
      </c>
      <c r="L35" s="2">
        <v>0</v>
      </c>
      <c r="M35" s="2">
        <v>0</v>
      </c>
      <c r="N35" s="2">
        <v>8.9700000000000006</v>
      </c>
      <c r="O35" s="2">
        <v>8.9</v>
      </c>
      <c r="P35" s="2">
        <v>0.06</v>
      </c>
      <c r="Q35" s="2">
        <v>4</v>
      </c>
      <c r="R35" s="2">
        <v>0</v>
      </c>
      <c r="S35" s="2">
        <v>0</v>
      </c>
      <c r="T35" s="2">
        <v>0</v>
      </c>
      <c r="U35" s="2">
        <f>Table_0__14[[#This Row],[Call Settle]]*10000*Table_0__14[[#This Row],[Open Interest Call]]</f>
        <v>0</v>
      </c>
      <c r="V35" s="2">
        <f>Table_0__14[[#This Row],[Put Settle]]*10000*Table_0__14[[#This Row],[Open Interest Put]]</f>
        <v>0</v>
      </c>
    </row>
    <row r="36" spans="1:22" x14ac:dyDescent="0.25">
      <c r="A36" s="2">
        <v>0</v>
      </c>
      <c r="B36" s="2">
        <v>0</v>
      </c>
      <c r="C36" s="2">
        <v>0</v>
      </c>
      <c r="D36" s="2">
        <v>0.78</v>
      </c>
      <c r="E36" s="2">
        <v>7.0699999999999999E-2</v>
      </c>
      <c r="F36" s="2">
        <v>7.0699999999999999E-2</v>
      </c>
      <c r="G36" s="2">
        <v>0</v>
      </c>
      <c r="H36" s="2">
        <v>9.56</v>
      </c>
      <c r="I36" s="2">
        <v>9.49</v>
      </c>
      <c r="J36" s="2">
        <v>7.0000000000000007E-2</v>
      </c>
      <c r="K36" s="2">
        <v>0</v>
      </c>
      <c r="L36" s="2">
        <v>0</v>
      </c>
      <c r="M36" s="2">
        <v>0</v>
      </c>
      <c r="N36" s="2">
        <v>9.56</v>
      </c>
      <c r="O36" s="2">
        <v>9.49</v>
      </c>
      <c r="P36" s="2">
        <v>7.0000000000000007E-2</v>
      </c>
      <c r="Q36" s="2">
        <v>26</v>
      </c>
      <c r="R36" s="2">
        <v>0</v>
      </c>
      <c r="S36" s="2">
        <v>1</v>
      </c>
      <c r="T36" s="2">
        <v>0</v>
      </c>
      <c r="U36" s="2">
        <f>Table_0__14[[#This Row],[Call Settle]]*10000*Table_0__14[[#This Row],[Open Interest Call]]</f>
        <v>0</v>
      </c>
      <c r="V36" s="2">
        <f>Table_0__14[[#This Row],[Put Settle]]*10000*Table_0__14[[#This Row],[Open Interest Put]]</f>
        <v>707</v>
      </c>
    </row>
    <row r="37" spans="1:22" x14ac:dyDescent="0.25">
      <c r="A37" s="2">
        <v>0</v>
      </c>
      <c r="B37" s="2">
        <v>0</v>
      </c>
      <c r="C37" s="2">
        <v>0</v>
      </c>
      <c r="D37" s="2">
        <v>0.78500000000000003</v>
      </c>
      <c r="E37" s="2">
        <v>7.5600000000000001E-2</v>
      </c>
      <c r="F37" s="2">
        <v>7.5700000000000003E-2</v>
      </c>
      <c r="G37" s="2">
        <v>-1E-4</v>
      </c>
      <c r="H37" s="2">
        <v>10.15</v>
      </c>
      <c r="I37" s="2">
        <v>10.07</v>
      </c>
      <c r="J37" s="2">
        <v>7.0000000000000007E-2</v>
      </c>
      <c r="K37" s="2">
        <v>0</v>
      </c>
      <c r="L37" s="2">
        <v>0</v>
      </c>
      <c r="M37" s="2">
        <v>0</v>
      </c>
      <c r="N37" s="2">
        <v>10.15</v>
      </c>
      <c r="O37" s="2">
        <v>10.07</v>
      </c>
      <c r="P37" s="2">
        <v>7.0000000000000007E-2</v>
      </c>
      <c r="Q37" s="2">
        <v>0</v>
      </c>
      <c r="R37" s="2">
        <v>0</v>
      </c>
      <c r="S37" s="2">
        <v>0</v>
      </c>
      <c r="T37" s="2">
        <v>0</v>
      </c>
      <c r="U37" s="2">
        <f>Table_0__14[[#This Row],[Call Settle]]*10000*Table_0__14[[#This Row],[Open Interest Call]]</f>
        <v>0</v>
      </c>
      <c r="V37" s="2">
        <f>Table_0__14[[#This Row],[Put Settle]]*10000*Table_0__14[[#This Row],[Open Interest Put]]</f>
        <v>0</v>
      </c>
    </row>
    <row r="38" spans="1:22" x14ac:dyDescent="0.25">
      <c r="A38" s="2">
        <v>0</v>
      </c>
      <c r="B38" s="2">
        <v>0</v>
      </c>
      <c r="C38" s="2">
        <v>0</v>
      </c>
      <c r="D38" s="2">
        <v>0.79</v>
      </c>
      <c r="E38" s="2">
        <v>8.0600000000000005E-2</v>
      </c>
      <c r="F38" s="2">
        <v>8.0699999999999994E-2</v>
      </c>
      <c r="G38" s="2">
        <v>-1E-4</v>
      </c>
      <c r="H38" s="2">
        <v>10.74</v>
      </c>
      <c r="I38" s="2">
        <v>10.66</v>
      </c>
      <c r="J38" s="2">
        <v>0.08</v>
      </c>
      <c r="K38" s="2">
        <v>0</v>
      </c>
      <c r="L38" s="2">
        <v>0</v>
      </c>
      <c r="M38" s="2">
        <v>0</v>
      </c>
      <c r="N38" s="2">
        <v>10.74</v>
      </c>
      <c r="O38" s="2">
        <v>10.66</v>
      </c>
      <c r="P38" s="2">
        <v>0.08</v>
      </c>
      <c r="Q38" s="2">
        <v>20</v>
      </c>
      <c r="R38" s="2">
        <v>0</v>
      </c>
      <c r="S38" s="2">
        <v>0</v>
      </c>
      <c r="T38" s="2">
        <v>0</v>
      </c>
      <c r="U38" s="2">
        <f>Table_0__14[[#This Row],[Call Settle]]*10000*Table_0__14[[#This Row],[Open Interest Call]]</f>
        <v>0</v>
      </c>
      <c r="V38" s="2">
        <f>Table_0__14[[#This Row],[Put Settle]]*10000*Table_0__14[[#This Row],[Open Interest Put]]</f>
        <v>0</v>
      </c>
    </row>
    <row r="39" spans="1:22" x14ac:dyDescent="0.25">
      <c r="A39" s="2">
        <v>0</v>
      </c>
      <c r="B39" s="2">
        <v>0</v>
      </c>
      <c r="C39" s="2">
        <v>0</v>
      </c>
      <c r="D39" s="2">
        <v>0.79500000000000004</v>
      </c>
      <c r="E39" s="2">
        <v>8.5500000000000007E-2</v>
      </c>
      <c r="F39" s="2">
        <v>8.5599999999999996E-2</v>
      </c>
      <c r="G39" s="2">
        <v>-1E-4</v>
      </c>
      <c r="H39" s="2">
        <v>11.33</v>
      </c>
      <c r="I39" s="2">
        <v>11.25</v>
      </c>
      <c r="J39" s="2">
        <v>0.08</v>
      </c>
      <c r="K39" s="2">
        <v>0</v>
      </c>
      <c r="L39" s="2">
        <v>0</v>
      </c>
      <c r="M39" s="2">
        <v>0</v>
      </c>
      <c r="N39" s="2">
        <v>11.33</v>
      </c>
      <c r="O39" s="2">
        <v>11.25</v>
      </c>
      <c r="P39" s="2">
        <v>0.08</v>
      </c>
      <c r="Q39" s="2">
        <v>0</v>
      </c>
      <c r="R39" s="2">
        <v>0</v>
      </c>
      <c r="S39" s="2">
        <v>0</v>
      </c>
      <c r="T39" s="2">
        <v>0</v>
      </c>
      <c r="U39" s="2">
        <f>Table_0__14[[#This Row],[Call Settle]]*10000*Table_0__14[[#This Row],[Open Interest Call]]</f>
        <v>0</v>
      </c>
      <c r="V39" s="2">
        <f>Table_0__14[[#This Row],[Put Settle]]*10000*Table_0__14[[#This Row],[Open Interest Put]]</f>
        <v>0</v>
      </c>
    </row>
    <row r="40" spans="1:22" x14ac:dyDescent="0.25">
      <c r="A40" s="2">
        <v>0</v>
      </c>
      <c r="B40" s="2">
        <v>0</v>
      </c>
      <c r="C40" s="2">
        <v>0</v>
      </c>
      <c r="D40" s="2">
        <v>0.8</v>
      </c>
      <c r="E40" s="2">
        <v>9.0499999999999997E-2</v>
      </c>
      <c r="F40" s="2">
        <v>9.06E-2</v>
      </c>
      <c r="G40" s="2">
        <v>-1E-4</v>
      </c>
      <c r="H40" s="2">
        <v>11.92</v>
      </c>
      <c r="I40" s="2">
        <v>11.83</v>
      </c>
      <c r="J40" s="2">
        <v>0.09</v>
      </c>
      <c r="K40" s="2">
        <v>0</v>
      </c>
      <c r="L40" s="2">
        <v>0</v>
      </c>
      <c r="M40" s="2">
        <v>0</v>
      </c>
      <c r="N40" s="2">
        <v>11.92</v>
      </c>
      <c r="O40" s="2">
        <v>11.83</v>
      </c>
      <c r="P40" s="2">
        <v>0.09</v>
      </c>
      <c r="Q40" s="2">
        <v>0</v>
      </c>
      <c r="R40" s="2">
        <v>0</v>
      </c>
      <c r="S40" s="2">
        <v>0</v>
      </c>
      <c r="T40" s="2">
        <v>0</v>
      </c>
      <c r="U40" s="2">
        <f>Table_0__14[[#This Row],[Call Settle]]*10000*Table_0__14[[#This Row],[Open Interest Call]]</f>
        <v>0</v>
      </c>
      <c r="V40" s="2">
        <f>Table_0__14[[#This Row],[Put Settle]]*10000*Table_0__14[[#This Row],[Open Interest Put]]</f>
        <v>0</v>
      </c>
    </row>
    <row r="41" spans="1:22" x14ac:dyDescent="0.25">
      <c r="A41" s="2">
        <v>0</v>
      </c>
      <c r="B41" s="2">
        <v>0</v>
      </c>
      <c r="C41" s="2">
        <v>0</v>
      </c>
      <c r="D41" s="2">
        <v>0.81</v>
      </c>
      <c r="E41" s="2">
        <v>0.1004</v>
      </c>
      <c r="F41" s="2">
        <v>0.10050000000000001</v>
      </c>
      <c r="G41" s="2">
        <v>-1E-4</v>
      </c>
      <c r="H41" s="2">
        <v>13.11</v>
      </c>
      <c r="I41" s="2">
        <v>13</v>
      </c>
      <c r="J41" s="2">
        <v>0.1</v>
      </c>
      <c r="K41" s="2">
        <v>0</v>
      </c>
      <c r="L41" s="2">
        <v>0</v>
      </c>
      <c r="M41" s="2">
        <v>0</v>
      </c>
      <c r="N41" s="2">
        <v>13.11</v>
      </c>
      <c r="O41" s="2">
        <v>13</v>
      </c>
      <c r="P41" s="2">
        <v>0.1</v>
      </c>
      <c r="Q41" s="2">
        <v>0</v>
      </c>
      <c r="R41" s="2">
        <v>0</v>
      </c>
      <c r="S41" s="2">
        <v>0</v>
      </c>
      <c r="T41" s="2">
        <v>0</v>
      </c>
      <c r="U41" s="2">
        <f>Table_0__14[[#This Row],[Call Settle]]*10000*Table_0__14[[#This Row],[Open Interest Call]]</f>
        <v>0</v>
      </c>
      <c r="V41" s="2">
        <f>Table_0__14[[#This Row],[Put Settle]]*10000*Table_0__14[[#This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0.82</v>
      </c>
      <c r="E42" s="2">
        <v>0.1104</v>
      </c>
      <c r="F42" s="2">
        <v>0.1105</v>
      </c>
      <c r="G42" s="2">
        <v>-1E-4</v>
      </c>
      <c r="H42" s="2">
        <v>14.29</v>
      </c>
      <c r="I42" s="2">
        <v>14.18</v>
      </c>
      <c r="J42" s="2">
        <v>0.11</v>
      </c>
      <c r="K42" s="2">
        <v>0</v>
      </c>
      <c r="L42" s="2">
        <v>0</v>
      </c>
      <c r="M42" s="2">
        <v>0</v>
      </c>
      <c r="N42" s="2">
        <v>14.29</v>
      </c>
      <c r="O42" s="2">
        <v>14.18</v>
      </c>
      <c r="P42" s="2">
        <v>0.11</v>
      </c>
      <c r="Q42" s="2">
        <v>0</v>
      </c>
      <c r="R42" s="2">
        <v>0</v>
      </c>
      <c r="S42" s="2">
        <v>0</v>
      </c>
      <c r="T42" s="2">
        <v>0</v>
      </c>
      <c r="U42" s="2">
        <f>Table_0__14[[#This Row],[Call Settle]]*10000*Table_0__14[[#This Row],[Open Interest Call]]</f>
        <v>0</v>
      </c>
      <c r="V42" s="2">
        <f>Table_0__14[[#This Row],[Put Settle]]*10000*Table_0__14[[#This Row],[Open Interest Put]]</f>
        <v>0</v>
      </c>
    </row>
    <row r="43" spans="1:22" x14ac:dyDescent="0.25">
      <c r="A43" s="2">
        <v>0</v>
      </c>
      <c r="B43" s="2">
        <v>0</v>
      </c>
      <c r="C43" s="2">
        <v>0</v>
      </c>
      <c r="D43" s="2">
        <v>0.83</v>
      </c>
      <c r="E43" s="2">
        <v>0.1203</v>
      </c>
      <c r="F43" s="2">
        <v>0.12039999999999999</v>
      </c>
      <c r="G43" s="2">
        <v>-1E-4</v>
      </c>
      <c r="H43" s="2">
        <v>15.47</v>
      </c>
      <c r="I43" s="2">
        <v>15.35</v>
      </c>
      <c r="J43" s="2">
        <v>0.12</v>
      </c>
      <c r="K43" s="2">
        <v>0</v>
      </c>
      <c r="L43" s="2">
        <v>0</v>
      </c>
      <c r="M43" s="2">
        <v>0</v>
      </c>
      <c r="N43" s="2">
        <v>15.47</v>
      </c>
      <c r="O43" s="2">
        <v>15.35</v>
      </c>
      <c r="P43" s="2">
        <v>0.12</v>
      </c>
      <c r="Q43" s="2">
        <v>0</v>
      </c>
      <c r="R43" s="2">
        <v>0</v>
      </c>
      <c r="S43" s="2">
        <v>0</v>
      </c>
      <c r="T43" s="2">
        <v>0</v>
      </c>
      <c r="U43" s="2">
        <f>Table_0__14[[#This Row],[Call Settle]]*10000*Table_0__14[[#This Row],[Open Interest Call]]</f>
        <v>0</v>
      </c>
      <c r="V43" s="2">
        <f>Table_0__14[[#This Row],[Put Settle]]*10000*Table_0__14[[#This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0.84</v>
      </c>
      <c r="E44" s="2">
        <v>0.13020000000000001</v>
      </c>
      <c r="F44" s="2">
        <v>0.1303</v>
      </c>
      <c r="G44" s="2">
        <v>-1E-4</v>
      </c>
      <c r="H44" s="2">
        <v>16.649999999999999</v>
      </c>
      <c r="I44" s="2">
        <v>16.52</v>
      </c>
      <c r="J44" s="2">
        <v>0.13</v>
      </c>
      <c r="K44" s="2">
        <v>0</v>
      </c>
      <c r="L44" s="2">
        <v>0</v>
      </c>
      <c r="M44" s="2">
        <v>0</v>
      </c>
      <c r="N44" s="2">
        <v>16.649999999999999</v>
      </c>
      <c r="O44" s="2">
        <v>16.52</v>
      </c>
      <c r="P44" s="2">
        <v>0.13</v>
      </c>
      <c r="Q44" s="2">
        <v>0</v>
      </c>
      <c r="R44" s="2">
        <v>0</v>
      </c>
      <c r="S44" s="2">
        <v>0</v>
      </c>
      <c r="T44" s="2">
        <v>0</v>
      </c>
      <c r="U44" s="2">
        <f>Table_0__14[[#This Row],[Call Settle]]*10000*Table_0__14[[#This Row],[Open Interest Call]]</f>
        <v>0</v>
      </c>
      <c r="V44" s="2">
        <f>Table_0__14[[#This Row],[Put Settle]]*10000*Table_0__14[[#This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0.85</v>
      </c>
      <c r="E45" s="2">
        <v>0.14019999999999999</v>
      </c>
      <c r="F45" s="2">
        <v>0.14019999999999999</v>
      </c>
      <c r="G45" s="2">
        <v>0</v>
      </c>
      <c r="H45" s="2">
        <v>17.84</v>
      </c>
      <c r="I45" s="2">
        <v>17.690000000000001</v>
      </c>
      <c r="J45" s="2">
        <v>0.14000000000000001</v>
      </c>
      <c r="K45" s="2">
        <v>0</v>
      </c>
      <c r="L45" s="2">
        <v>0</v>
      </c>
      <c r="M45" s="2">
        <v>0</v>
      </c>
      <c r="N45" s="2">
        <v>17.84</v>
      </c>
      <c r="O45" s="2">
        <v>17.690000000000001</v>
      </c>
      <c r="P45" s="2">
        <v>0.14000000000000001</v>
      </c>
      <c r="Q45" s="2">
        <v>0</v>
      </c>
      <c r="R45" s="2">
        <v>0</v>
      </c>
      <c r="S45" s="2">
        <v>0</v>
      </c>
      <c r="T45" s="2">
        <v>0</v>
      </c>
      <c r="U45" s="2">
        <f>Table_0__14[[#This Row],[Call Settle]]*10000*Table_0__14[[#This Row],[Open Interest Call]]</f>
        <v>0</v>
      </c>
      <c r="V45" s="2">
        <f>Table_0__14[[#This Row],[Put Settle]]*10000*Table_0__14[[#This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0.86</v>
      </c>
      <c r="E46" s="2">
        <v>0.15010000000000001</v>
      </c>
      <c r="F46" s="2">
        <v>0.1502</v>
      </c>
      <c r="G46" s="2">
        <v>-1E-4</v>
      </c>
      <c r="H46" s="2">
        <v>19.02</v>
      </c>
      <c r="I46" s="2">
        <v>18.87</v>
      </c>
      <c r="J46" s="2">
        <v>0.15</v>
      </c>
      <c r="K46" s="2">
        <v>0</v>
      </c>
      <c r="L46" s="2">
        <v>0</v>
      </c>
      <c r="M46" s="2">
        <v>0</v>
      </c>
      <c r="N46" s="2">
        <v>19.02</v>
      </c>
      <c r="O46" s="2">
        <v>18.87</v>
      </c>
      <c r="P46" s="2">
        <v>0.15</v>
      </c>
      <c r="Q46" s="2">
        <v>0</v>
      </c>
      <c r="R46" s="2">
        <v>0</v>
      </c>
      <c r="S46" s="2">
        <v>0</v>
      </c>
      <c r="T46" s="2">
        <v>0</v>
      </c>
      <c r="U46" s="2">
        <f>Table_0__14[[#This Row],[Call Settle]]*10000*Table_0__14[[#This Row],[Open Interest Call]]</f>
        <v>0</v>
      </c>
      <c r="V46" s="2">
        <f>Table_0__14[[#This Row],[Put Settle]]*10000*Table_0__14[[#This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0.87</v>
      </c>
      <c r="E47" s="2">
        <v>0.16</v>
      </c>
      <c r="F47" s="2">
        <v>0.16009999999999999</v>
      </c>
      <c r="G47" s="2">
        <v>-1E-4</v>
      </c>
      <c r="H47" s="2">
        <v>20.2</v>
      </c>
      <c r="I47" s="2">
        <v>20.04</v>
      </c>
      <c r="J47" s="2">
        <v>0.16</v>
      </c>
      <c r="K47" s="2">
        <v>0</v>
      </c>
      <c r="L47" s="2">
        <v>0</v>
      </c>
      <c r="M47" s="2">
        <v>0</v>
      </c>
      <c r="N47" s="2">
        <v>20.2</v>
      </c>
      <c r="O47" s="2">
        <v>20.04</v>
      </c>
      <c r="P47" s="2">
        <v>0.16</v>
      </c>
      <c r="Q47" s="2">
        <v>0</v>
      </c>
      <c r="R47" s="2">
        <v>0</v>
      </c>
      <c r="S47" s="2">
        <v>0</v>
      </c>
      <c r="T47" s="2">
        <v>0</v>
      </c>
      <c r="U47" s="2">
        <f>Table_0__14[[#This Row],[Call Settle]]*10000*Table_0__14[[#This Row],[Open Interest Call]]</f>
        <v>0</v>
      </c>
      <c r="V47" s="2">
        <f>Table_0__14[[#This Row],[Put Settle]]*10000*Table_0__14[[#This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0.88</v>
      </c>
      <c r="E48" s="2">
        <v>0.17</v>
      </c>
      <c r="F48" s="2">
        <v>0.17</v>
      </c>
      <c r="G48" s="2">
        <v>0</v>
      </c>
      <c r="H48" s="2">
        <v>21.38</v>
      </c>
      <c r="I48" s="2">
        <v>21.21</v>
      </c>
      <c r="J48" s="2">
        <v>0.17</v>
      </c>
      <c r="K48" s="2">
        <v>0</v>
      </c>
      <c r="L48" s="2">
        <v>0</v>
      </c>
      <c r="M48" s="2">
        <v>0</v>
      </c>
      <c r="N48" s="2">
        <v>21.38</v>
      </c>
      <c r="O48" s="2">
        <v>21.21</v>
      </c>
      <c r="P48" s="2">
        <v>0.17</v>
      </c>
      <c r="Q48" s="2">
        <v>0</v>
      </c>
      <c r="R48" s="2">
        <v>0</v>
      </c>
      <c r="S48" s="2">
        <v>0</v>
      </c>
      <c r="T48" s="2">
        <v>0</v>
      </c>
      <c r="U48" s="2">
        <f>Table_0__14[[#This Row],[Call Settle]]*10000*Table_0__14[[#This Row],[Open Interest Call]]</f>
        <v>0</v>
      </c>
      <c r="V48" s="2">
        <f>Table_0__14[[#This Row],[Put Settle]]*10000*Table_0__14[[#This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0.89</v>
      </c>
      <c r="E49" s="2">
        <v>0.1799</v>
      </c>
      <c r="F49" s="2">
        <v>0.18</v>
      </c>
      <c r="G49" s="2">
        <v>-1E-4</v>
      </c>
      <c r="H49" s="2">
        <v>22.57</v>
      </c>
      <c r="I49" s="2">
        <v>22.38</v>
      </c>
      <c r="J49" s="2">
        <v>0.18</v>
      </c>
      <c r="K49" s="2">
        <v>0</v>
      </c>
      <c r="L49" s="2">
        <v>0</v>
      </c>
      <c r="M49" s="2">
        <v>0</v>
      </c>
      <c r="N49" s="2">
        <v>22.57</v>
      </c>
      <c r="O49" s="2">
        <v>22.38</v>
      </c>
      <c r="P49" s="2">
        <v>0.18</v>
      </c>
      <c r="Q49" s="2">
        <v>0</v>
      </c>
      <c r="R49" s="2">
        <v>0</v>
      </c>
      <c r="S49" s="2">
        <v>0</v>
      </c>
      <c r="T49" s="2">
        <v>0</v>
      </c>
      <c r="U49" s="2">
        <f>Table_0__14[[#This Row],[Call Settle]]*10000*Table_0__14[[#This Row],[Open Interest Call]]</f>
        <v>0</v>
      </c>
      <c r="V49" s="2">
        <f>Table_0__14[[#This Row],[Put Settle]]*10000*Table_0__14[[#This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1E-4</v>
      </c>
      <c r="B2" s="2">
        <v>0.1472</v>
      </c>
      <c r="C2" s="2">
        <v>0.14729999999999999</v>
      </c>
      <c r="D2" s="2">
        <v>0.56000000000000005</v>
      </c>
      <c r="E2" s="2">
        <v>0</v>
      </c>
      <c r="F2" s="2">
        <v>0</v>
      </c>
      <c r="G2" s="2">
        <v>0</v>
      </c>
      <c r="H2" s="2">
        <v>12.46</v>
      </c>
      <c r="I2" s="2">
        <v>12.39</v>
      </c>
      <c r="J2" s="2">
        <v>0.08</v>
      </c>
      <c r="K2" s="2">
        <v>0</v>
      </c>
      <c r="L2" s="2">
        <v>0</v>
      </c>
      <c r="M2" s="2">
        <v>0</v>
      </c>
      <c r="N2" s="2">
        <v>12.46</v>
      </c>
      <c r="O2" s="2">
        <v>12.39</v>
      </c>
      <c r="P2" s="2">
        <v>0.08</v>
      </c>
      <c r="Q2" s="2">
        <v>0</v>
      </c>
      <c r="R2" s="2">
        <v>0</v>
      </c>
      <c r="S2" s="2">
        <v>0</v>
      </c>
      <c r="T2" s="2">
        <v>0</v>
      </c>
      <c r="U2" s="2">
        <f>Table_0__15[[#This Row],[Call Settle]]*10000*Table_0__15[[#This Row],[Open Interest Call]]</f>
        <v>0</v>
      </c>
      <c r="V2" s="2">
        <f>Table_0__15[[#This Row],[Put Settle]]*10000*Table_0__15[[#This Row],[Open Interest Put]]</f>
        <v>0</v>
      </c>
    </row>
    <row r="3" spans="1:22" x14ac:dyDescent="0.25">
      <c r="A3" s="2">
        <v>1E-4</v>
      </c>
      <c r="B3" s="2">
        <v>0.13730000000000001</v>
      </c>
      <c r="C3" s="2">
        <v>0.13739999999999999</v>
      </c>
      <c r="D3" s="2">
        <v>0.56999999999999995</v>
      </c>
      <c r="E3" s="2">
        <v>0</v>
      </c>
      <c r="F3" s="2">
        <v>0</v>
      </c>
      <c r="G3" s="2">
        <v>0</v>
      </c>
      <c r="H3" s="2">
        <v>12.04</v>
      </c>
      <c r="I3" s="2">
        <v>11.97</v>
      </c>
      <c r="J3" s="2">
        <v>7.0000000000000007E-2</v>
      </c>
      <c r="K3" s="2">
        <v>0</v>
      </c>
      <c r="L3" s="2">
        <v>0</v>
      </c>
      <c r="M3" s="2">
        <v>0</v>
      </c>
      <c r="N3" s="2">
        <v>12.04</v>
      </c>
      <c r="O3" s="2">
        <v>11.97</v>
      </c>
      <c r="P3" s="2">
        <v>7.0000000000000007E-2</v>
      </c>
      <c r="Q3" s="2">
        <v>0</v>
      </c>
      <c r="R3" s="2">
        <v>0</v>
      </c>
      <c r="S3" s="2">
        <v>0</v>
      </c>
      <c r="T3" s="2">
        <v>0</v>
      </c>
      <c r="U3" s="2">
        <f>Table_0__15[[#This Row],[Call Settle]]*10000*Table_0__15[[#This Row],[Open Interest Call]]</f>
        <v>0</v>
      </c>
      <c r="V3" s="2">
        <f>Table_0__15[[#This Row],[Put Settle]]*10000*Table_0__15[[#This Row],[Open Interest Put]]</f>
        <v>0</v>
      </c>
    </row>
    <row r="4" spans="1:22" x14ac:dyDescent="0.25">
      <c r="A4" s="2">
        <v>1E-4</v>
      </c>
      <c r="B4" s="2">
        <v>0.12740000000000001</v>
      </c>
      <c r="C4" s="2">
        <v>0.1275</v>
      </c>
      <c r="D4" s="2">
        <v>0.57999999999999996</v>
      </c>
      <c r="E4" s="2">
        <v>0</v>
      </c>
      <c r="F4" s="2">
        <v>0</v>
      </c>
      <c r="G4" s="2">
        <v>0</v>
      </c>
      <c r="H4" s="2">
        <v>11.62</v>
      </c>
      <c r="I4" s="2">
        <v>11.55</v>
      </c>
      <c r="J4" s="2">
        <v>7.0000000000000007E-2</v>
      </c>
      <c r="K4" s="2">
        <v>0</v>
      </c>
      <c r="L4" s="2">
        <v>0</v>
      </c>
      <c r="M4" s="2">
        <v>0</v>
      </c>
      <c r="N4" s="2">
        <v>11.62</v>
      </c>
      <c r="O4" s="2">
        <v>11.55</v>
      </c>
      <c r="P4" s="2">
        <v>7.0000000000000007E-2</v>
      </c>
      <c r="Q4" s="2">
        <v>0</v>
      </c>
      <c r="R4" s="2">
        <v>0</v>
      </c>
      <c r="S4" s="2">
        <v>0</v>
      </c>
      <c r="T4" s="2">
        <v>0</v>
      </c>
      <c r="U4" s="2">
        <f>Table_0__15[[#This Row],[Call Settle]]*10000*Table_0__15[[#This Row],[Open Interest Call]]</f>
        <v>0</v>
      </c>
      <c r="V4" s="2">
        <f>Table_0__15[[#This Row],[Put Settle]]*10000*Table_0__15[[#This Row],[Open Interest Put]]</f>
        <v>0</v>
      </c>
    </row>
    <row r="5" spans="1:22" x14ac:dyDescent="0.25">
      <c r="A5" s="2">
        <v>1E-4</v>
      </c>
      <c r="B5" s="2">
        <v>0.11749999999999999</v>
      </c>
      <c r="C5" s="2">
        <v>0.1176</v>
      </c>
      <c r="D5" s="2">
        <v>0.59</v>
      </c>
      <c r="E5" s="2">
        <v>0</v>
      </c>
      <c r="F5" s="2">
        <v>0</v>
      </c>
      <c r="G5" s="2">
        <v>0</v>
      </c>
      <c r="H5" s="2">
        <v>11.2</v>
      </c>
      <c r="I5" s="2">
        <v>11.13</v>
      </c>
      <c r="J5" s="2">
        <v>7.0000000000000007E-2</v>
      </c>
      <c r="K5" s="2">
        <v>0</v>
      </c>
      <c r="L5" s="2">
        <v>0</v>
      </c>
      <c r="M5" s="2">
        <v>0</v>
      </c>
      <c r="N5" s="2">
        <v>11.2</v>
      </c>
      <c r="O5" s="2">
        <v>11.13</v>
      </c>
      <c r="P5" s="2">
        <v>7.0000000000000007E-2</v>
      </c>
      <c r="Q5" s="2">
        <v>0</v>
      </c>
      <c r="R5" s="2">
        <v>0</v>
      </c>
      <c r="S5" s="2">
        <v>0</v>
      </c>
      <c r="T5" s="2">
        <v>0</v>
      </c>
      <c r="U5" s="2">
        <f>Table_0__15[[#This Row],[Call Settle]]*10000*Table_0__15[[#This Row],[Open Interest Call]]</f>
        <v>0</v>
      </c>
      <c r="V5" s="2">
        <f>Table_0__15[[#This Row],[Put Settle]]*10000*Table_0__15[[#This Row],[Open Interest Put]]</f>
        <v>0</v>
      </c>
    </row>
    <row r="6" spans="1:22" x14ac:dyDescent="0.25">
      <c r="A6" s="2">
        <v>1E-4</v>
      </c>
      <c r="B6" s="2">
        <v>0.1076</v>
      </c>
      <c r="C6" s="2">
        <v>0.1077</v>
      </c>
      <c r="D6" s="2">
        <v>0.6</v>
      </c>
      <c r="E6" s="2">
        <v>0</v>
      </c>
      <c r="F6" s="2">
        <v>0</v>
      </c>
      <c r="G6" s="2">
        <v>0</v>
      </c>
      <c r="H6" s="2">
        <v>10.78</v>
      </c>
      <c r="I6" s="2">
        <v>10.71</v>
      </c>
      <c r="J6" s="2">
        <v>7.0000000000000007E-2</v>
      </c>
      <c r="K6" s="2">
        <v>0</v>
      </c>
      <c r="L6" s="2">
        <v>0</v>
      </c>
      <c r="M6" s="2">
        <v>0</v>
      </c>
      <c r="N6" s="2">
        <v>10.78</v>
      </c>
      <c r="O6" s="2">
        <v>10.71</v>
      </c>
      <c r="P6" s="2">
        <v>7.0000000000000007E-2</v>
      </c>
      <c r="Q6" s="2">
        <v>0</v>
      </c>
      <c r="R6" s="2">
        <v>0</v>
      </c>
      <c r="S6" s="2">
        <v>0</v>
      </c>
      <c r="T6" s="2">
        <v>0</v>
      </c>
      <c r="U6" s="2">
        <f>Table_0__15[[#This Row],[Call Settle]]*10000*Table_0__15[[#This Row],[Open Interest Call]]</f>
        <v>0</v>
      </c>
      <c r="V6" s="2">
        <f>Table_0__15[[#This Row],[Put Settle]]*10000*Table_0__15[[#This Row],[Open Interest Put]]</f>
        <v>0</v>
      </c>
    </row>
    <row r="7" spans="1:22" x14ac:dyDescent="0.25">
      <c r="A7" s="2">
        <v>1E-4</v>
      </c>
      <c r="B7" s="2">
        <v>9.7699999999999995E-2</v>
      </c>
      <c r="C7" s="2">
        <v>9.7799999999999998E-2</v>
      </c>
      <c r="D7" s="2">
        <v>0.61</v>
      </c>
      <c r="E7" s="2">
        <v>0</v>
      </c>
      <c r="F7" s="2">
        <v>0</v>
      </c>
      <c r="G7" s="2">
        <v>0</v>
      </c>
      <c r="H7" s="2">
        <v>10.35</v>
      </c>
      <c r="I7" s="2">
        <v>10.28</v>
      </c>
      <c r="J7" s="2">
        <v>7.0000000000000007E-2</v>
      </c>
      <c r="K7" s="2">
        <v>0</v>
      </c>
      <c r="L7" s="2">
        <v>0</v>
      </c>
      <c r="M7" s="2">
        <v>0</v>
      </c>
      <c r="N7" s="2">
        <v>10.35</v>
      </c>
      <c r="O7" s="2">
        <v>10.28</v>
      </c>
      <c r="P7" s="2">
        <v>7.0000000000000007E-2</v>
      </c>
      <c r="Q7" s="2">
        <v>0</v>
      </c>
      <c r="R7" s="2">
        <v>0</v>
      </c>
      <c r="S7" s="2">
        <v>9</v>
      </c>
      <c r="T7" s="2">
        <v>0</v>
      </c>
      <c r="U7" s="2">
        <f>Table_0__15[[#This Row],[Call Settle]]*10000*Table_0__15[[#This Row],[Open Interest Call]]</f>
        <v>0</v>
      </c>
      <c r="V7" s="2">
        <f>Table_0__15[[#This Row],[Put Settle]]*10000*Table_0__15[[#This Row],[Open Interest Put]]</f>
        <v>0</v>
      </c>
    </row>
    <row r="8" spans="1:22" x14ac:dyDescent="0.25">
      <c r="A8" s="2">
        <v>1E-4</v>
      </c>
      <c r="B8" s="2">
        <v>8.7800000000000003E-2</v>
      </c>
      <c r="C8" s="2">
        <v>8.7900000000000006E-2</v>
      </c>
      <c r="D8" s="2">
        <v>0.62</v>
      </c>
      <c r="E8" s="2">
        <v>0</v>
      </c>
      <c r="F8" s="2">
        <v>0</v>
      </c>
      <c r="G8" s="2">
        <v>0</v>
      </c>
      <c r="H8" s="2">
        <v>9.93</v>
      </c>
      <c r="I8" s="2">
        <v>9.86</v>
      </c>
      <c r="J8" s="2">
        <v>7.0000000000000007E-2</v>
      </c>
      <c r="K8" s="2">
        <v>0</v>
      </c>
      <c r="L8" s="2">
        <v>0</v>
      </c>
      <c r="M8" s="2">
        <v>0</v>
      </c>
      <c r="N8" s="2">
        <v>9.93</v>
      </c>
      <c r="O8" s="2">
        <v>9.86</v>
      </c>
      <c r="P8" s="2">
        <v>7.0000000000000007E-2</v>
      </c>
      <c r="Q8" s="2">
        <v>0</v>
      </c>
      <c r="R8" s="2">
        <v>0</v>
      </c>
      <c r="S8" s="2">
        <v>0</v>
      </c>
      <c r="T8" s="2">
        <v>0</v>
      </c>
      <c r="U8" s="2">
        <f>Table_0__15[[#This Row],[Call Settle]]*10000*Table_0__15[[#This Row],[Open Interest Call]]</f>
        <v>0</v>
      </c>
      <c r="V8" s="2">
        <f>Table_0__15[[#This Row],[Put Settle]]*10000*Table_0__15[[#This Row],[Open Interest Put]]</f>
        <v>0</v>
      </c>
    </row>
    <row r="9" spans="1:22" x14ac:dyDescent="0.25">
      <c r="A9" s="2">
        <v>1E-4</v>
      </c>
      <c r="B9" s="2">
        <v>7.8E-2</v>
      </c>
      <c r="C9" s="2">
        <v>7.8100000000000003E-2</v>
      </c>
      <c r="D9" s="2">
        <v>0.63</v>
      </c>
      <c r="E9" s="2">
        <v>1E-4</v>
      </c>
      <c r="F9" s="2">
        <v>1E-4</v>
      </c>
      <c r="G9" s="2">
        <v>0</v>
      </c>
      <c r="H9" s="2">
        <v>9.51</v>
      </c>
      <c r="I9" s="2">
        <v>9.44</v>
      </c>
      <c r="J9" s="2">
        <v>0.06</v>
      </c>
      <c r="K9" s="2">
        <v>0</v>
      </c>
      <c r="L9" s="2">
        <v>0</v>
      </c>
      <c r="M9" s="2">
        <v>0</v>
      </c>
      <c r="N9" s="2">
        <v>9.51</v>
      </c>
      <c r="O9" s="2">
        <v>9.44</v>
      </c>
      <c r="P9" s="2">
        <v>0.06</v>
      </c>
      <c r="Q9" s="2">
        <v>0</v>
      </c>
      <c r="R9" s="2">
        <v>0</v>
      </c>
      <c r="S9" s="2">
        <v>101</v>
      </c>
      <c r="T9" s="2">
        <v>0</v>
      </c>
      <c r="U9" s="2">
        <f>Table_0__15[[#This Row],[Call Settle]]*10000*Table_0__15[[#This Row],[Open Interest Call]]</f>
        <v>0</v>
      </c>
      <c r="V9" s="2">
        <f>Table_0__15[[#This Row],[Put Settle]]*10000*Table_0__15[[#This Row],[Open Interest Put]]</f>
        <v>101</v>
      </c>
    </row>
    <row r="10" spans="1:22" x14ac:dyDescent="0.25">
      <c r="A10" s="2">
        <v>0</v>
      </c>
      <c r="B10" s="2">
        <v>6.8199999999999997E-2</v>
      </c>
      <c r="C10" s="2">
        <v>6.8199999999999997E-2</v>
      </c>
      <c r="D10" s="2">
        <v>0.64</v>
      </c>
      <c r="E10" s="2">
        <v>1E-4</v>
      </c>
      <c r="F10" s="2">
        <v>1E-4</v>
      </c>
      <c r="G10" s="2">
        <v>0</v>
      </c>
      <c r="H10" s="2">
        <v>9.09</v>
      </c>
      <c r="I10" s="2">
        <v>9.02</v>
      </c>
      <c r="J10" s="2">
        <v>0.06</v>
      </c>
      <c r="K10" s="2">
        <v>0</v>
      </c>
      <c r="L10" s="2">
        <v>0</v>
      </c>
      <c r="M10" s="2">
        <v>0</v>
      </c>
      <c r="N10" s="2">
        <v>9.09</v>
      </c>
      <c r="O10" s="2">
        <v>9.02</v>
      </c>
      <c r="P10" s="2">
        <v>0.06</v>
      </c>
      <c r="Q10" s="2">
        <v>0</v>
      </c>
      <c r="R10" s="2">
        <v>0</v>
      </c>
      <c r="S10" s="2">
        <v>87</v>
      </c>
      <c r="T10" s="2">
        <v>0</v>
      </c>
      <c r="U10" s="2">
        <f>Table_0__15[[#This Row],[Call Settle]]*10000*Table_0__15[[#This Row],[Open Interest Call]]</f>
        <v>0</v>
      </c>
      <c r="V10" s="2">
        <f>Table_0__15[[#This Row],[Put Settle]]*10000*Table_0__15[[#This Row],[Open Interest Put]]</f>
        <v>87</v>
      </c>
    </row>
    <row r="11" spans="1:22" x14ac:dyDescent="0.25">
      <c r="A11" s="2">
        <v>1E-4</v>
      </c>
      <c r="B11" s="2">
        <v>5.8299999999999998E-2</v>
      </c>
      <c r="C11" s="2">
        <v>5.8400000000000001E-2</v>
      </c>
      <c r="D11" s="2">
        <v>0.65</v>
      </c>
      <c r="E11" s="2">
        <v>2.0000000000000001E-4</v>
      </c>
      <c r="F11" s="2">
        <v>2.0000000000000001E-4</v>
      </c>
      <c r="G11" s="2">
        <v>-1E-4</v>
      </c>
      <c r="H11" s="2">
        <v>8.31</v>
      </c>
      <c r="I11" s="2">
        <v>8.61</v>
      </c>
      <c r="J11" s="2">
        <v>-0.28999999999999998</v>
      </c>
      <c r="K11" s="2">
        <v>0</v>
      </c>
      <c r="L11" s="2">
        <v>0</v>
      </c>
      <c r="M11" s="2">
        <v>0</v>
      </c>
      <c r="N11" s="2">
        <v>8.31</v>
      </c>
      <c r="O11" s="2">
        <v>8.61</v>
      </c>
      <c r="P11" s="2">
        <v>-0.28999999999999998</v>
      </c>
      <c r="Q11" s="2">
        <v>0</v>
      </c>
      <c r="R11" s="2">
        <v>0</v>
      </c>
      <c r="S11" s="2">
        <v>247</v>
      </c>
      <c r="T11" s="2">
        <v>0</v>
      </c>
      <c r="U11" s="2">
        <f>Table_0__15[[#This Row],[Call Settle]]*10000*Table_0__15[[#This Row],[Open Interest Call]]</f>
        <v>0</v>
      </c>
      <c r="V11" s="2">
        <f>Table_0__15[[#This Row],[Put Settle]]*10000*Table_0__15[[#This Row],[Open Interest Put]]</f>
        <v>494</v>
      </c>
    </row>
    <row r="12" spans="1:22" x14ac:dyDescent="0.25">
      <c r="A12" s="2">
        <v>0</v>
      </c>
      <c r="B12" s="2">
        <v>4.8599999999999997E-2</v>
      </c>
      <c r="C12" s="2">
        <v>4.8599999999999997E-2</v>
      </c>
      <c r="D12" s="2">
        <v>0.66</v>
      </c>
      <c r="E12" s="2">
        <v>2.9999999999999997E-4</v>
      </c>
      <c r="F12" s="2">
        <v>4.0000000000000002E-4</v>
      </c>
      <c r="G12" s="2">
        <v>-1E-4</v>
      </c>
      <c r="H12" s="2">
        <v>7.61</v>
      </c>
      <c r="I12" s="2">
        <v>8</v>
      </c>
      <c r="J12" s="2">
        <v>-0.39</v>
      </c>
      <c r="K12" s="2">
        <v>0</v>
      </c>
      <c r="L12" s="2">
        <v>0</v>
      </c>
      <c r="M12" s="2">
        <v>0</v>
      </c>
      <c r="N12" s="2">
        <v>7.61</v>
      </c>
      <c r="O12" s="2">
        <v>8</v>
      </c>
      <c r="P12" s="2">
        <v>-0.39</v>
      </c>
      <c r="Q12" s="2">
        <v>0</v>
      </c>
      <c r="R12" s="2">
        <v>0</v>
      </c>
      <c r="S12" s="2">
        <v>300</v>
      </c>
      <c r="T12" s="2">
        <v>78</v>
      </c>
      <c r="U12" s="2">
        <f>Table_0__15[[#This Row],[Call Settle]]*10000*Table_0__15[[#This Row],[Open Interest Call]]</f>
        <v>0</v>
      </c>
      <c r="V12" s="2">
        <f>Table_0__15[[#This Row],[Put Settle]]*10000*Table_0__15[[#This Row],[Open Interest Put]]</f>
        <v>899.99999999999989</v>
      </c>
    </row>
    <row r="13" spans="1:22" x14ac:dyDescent="0.25">
      <c r="A13" s="2">
        <v>1E-4</v>
      </c>
      <c r="B13" s="2">
        <v>4.3700000000000003E-2</v>
      </c>
      <c r="C13" s="2">
        <v>4.3799999999999999E-2</v>
      </c>
      <c r="D13" s="2">
        <v>0.66500000000000004</v>
      </c>
      <c r="E13" s="2">
        <v>4.0000000000000002E-4</v>
      </c>
      <c r="F13" s="2">
        <v>5.0000000000000001E-4</v>
      </c>
      <c r="G13" s="2">
        <v>-1E-4</v>
      </c>
      <c r="H13" s="2">
        <v>7.35</v>
      </c>
      <c r="I13" s="2">
        <v>7.65</v>
      </c>
      <c r="J13" s="2">
        <v>-0.3</v>
      </c>
      <c r="K13" s="2">
        <v>0</v>
      </c>
      <c r="L13" s="2">
        <v>0</v>
      </c>
      <c r="M13" s="2">
        <v>0</v>
      </c>
      <c r="N13" s="2">
        <v>7.35</v>
      </c>
      <c r="O13" s="2">
        <v>7.65</v>
      </c>
      <c r="P13" s="2">
        <v>-0.3</v>
      </c>
      <c r="Q13" s="2">
        <v>0</v>
      </c>
      <c r="R13" s="2">
        <v>0</v>
      </c>
      <c r="S13" s="2">
        <v>326</v>
      </c>
      <c r="T13" s="2">
        <v>176</v>
      </c>
      <c r="U13" s="2">
        <f>Table_0__15[[#This Row],[Call Settle]]*10000*Table_0__15[[#This Row],[Open Interest Call]]</f>
        <v>0</v>
      </c>
      <c r="V13" s="2">
        <f>Table_0__15[[#This Row],[Put Settle]]*10000*Table_0__15[[#This Row],[Open Interest Put]]</f>
        <v>1304</v>
      </c>
    </row>
    <row r="14" spans="1:22" x14ac:dyDescent="0.25">
      <c r="A14" s="2">
        <v>0</v>
      </c>
      <c r="B14" s="2">
        <v>3.9E-2</v>
      </c>
      <c r="C14" s="2">
        <v>3.9E-2</v>
      </c>
      <c r="D14" s="2">
        <v>0.67</v>
      </c>
      <c r="E14" s="2">
        <v>5.0000000000000001E-4</v>
      </c>
      <c r="F14" s="2">
        <v>5.9999999999999995E-4</v>
      </c>
      <c r="G14" s="2">
        <v>-1E-4</v>
      </c>
      <c r="H14" s="2">
        <v>7.11</v>
      </c>
      <c r="I14" s="2">
        <v>7.33</v>
      </c>
      <c r="J14" s="2">
        <v>-0.22</v>
      </c>
      <c r="K14" s="2">
        <v>0</v>
      </c>
      <c r="L14" s="2">
        <v>0</v>
      </c>
      <c r="M14" s="2">
        <v>0</v>
      </c>
      <c r="N14" s="2">
        <v>7.11</v>
      </c>
      <c r="O14" s="2">
        <v>7.33</v>
      </c>
      <c r="P14" s="2">
        <v>-0.22</v>
      </c>
      <c r="Q14" s="2">
        <v>0</v>
      </c>
      <c r="R14" s="2">
        <v>0</v>
      </c>
      <c r="S14" s="2">
        <v>637</v>
      </c>
      <c r="T14" s="2">
        <v>99</v>
      </c>
      <c r="U14" s="2">
        <f>Table_0__15[[#This Row],[Call Settle]]*10000*Table_0__15[[#This Row],[Open Interest Call]]</f>
        <v>0</v>
      </c>
      <c r="V14" s="2">
        <f>Table_0__15[[#This Row],[Put Settle]]*10000*Table_0__15[[#This Row],[Open Interest Put]]</f>
        <v>3185</v>
      </c>
    </row>
    <row r="15" spans="1:22" x14ac:dyDescent="0.25">
      <c r="A15" s="2">
        <v>0</v>
      </c>
      <c r="B15" s="2">
        <v>3.4299999999999997E-2</v>
      </c>
      <c r="C15" s="2">
        <v>3.4299999999999997E-2</v>
      </c>
      <c r="D15" s="2">
        <v>0.67500000000000004</v>
      </c>
      <c r="E15" s="2">
        <v>8.0000000000000004E-4</v>
      </c>
      <c r="F15" s="2">
        <v>8.9999999999999998E-4</v>
      </c>
      <c r="G15" s="2">
        <v>-1E-4</v>
      </c>
      <c r="H15" s="2">
        <v>7.06</v>
      </c>
      <c r="I15" s="2">
        <v>7.21</v>
      </c>
      <c r="J15" s="2">
        <v>-0.15</v>
      </c>
      <c r="K15" s="2">
        <v>0</v>
      </c>
      <c r="L15" s="2">
        <v>0</v>
      </c>
      <c r="M15" s="2">
        <v>0</v>
      </c>
      <c r="N15" s="2">
        <v>7.06</v>
      </c>
      <c r="O15" s="2">
        <v>7.21</v>
      </c>
      <c r="P15" s="2">
        <v>-0.15</v>
      </c>
      <c r="Q15" s="2">
        <v>0</v>
      </c>
      <c r="R15" s="2">
        <v>0</v>
      </c>
      <c r="S15" s="2">
        <v>176</v>
      </c>
      <c r="T15" s="2">
        <v>91</v>
      </c>
      <c r="U15" s="2">
        <f>Table_0__15[[#This Row],[Call Settle]]*10000*Table_0__15[[#This Row],[Open Interest Call]]</f>
        <v>0</v>
      </c>
      <c r="V15" s="2">
        <f>Table_0__15[[#This Row],[Put Settle]]*10000*Table_0__15[[#This Row],[Open Interest Put]]</f>
        <v>1408</v>
      </c>
    </row>
    <row r="16" spans="1:22" x14ac:dyDescent="0.25">
      <c r="A16" s="2">
        <v>-1E-4</v>
      </c>
      <c r="B16" s="2">
        <v>2.9700000000000001E-2</v>
      </c>
      <c r="C16" s="2">
        <v>2.9600000000000001E-2</v>
      </c>
      <c r="D16" s="2">
        <v>0.68</v>
      </c>
      <c r="E16" s="2">
        <v>1.1000000000000001E-3</v>
      </c>
      <c r="F16" s="2">
        <v>1.2999999999999999E-3</v>
      </c>
      <c r="G16" s="2">
        <v>-2.0000000000000001E-4</v>
      </c>
      <c r="H16" s="2">
        <v>6.77</v>
      </c>
      <c r="I16" s="2">
        <v>7.04</v>
      </c>
      <c r="J16" s="2">
        <v>-0.27</v>
      </c>
      <c r="K16" s="2">
        <v>0</v>
      </c>
      <c r="L16" s="2">
        <v>0</v>
      </c>
      <c r="M16" s="2">
        <v>0</v>
      </c>
      <c r="N16" s="2">
        <v>6.77</v>
      </c>
      <c r="O16" s="2">
        <v>7.04</v>
      </c>
      <c r="P16" s="2">
        <v>-0.27</v>
      </c>
      <c r="Q16" s="2">
        <v>0</v>
      </c>
      <c r="R16" s="2">
        <v>0</v>
      </c>
      <c r="S16" s="2">
        <v>65</v>
      </c>
      <c r="T16" s="2">
        <v>0</v>
      </c>
      <c r="U16" s="2">
        <f>Table_0__15[[#This Row],[Call Settle]]*10000*Table_0__15[[#This Row],[Open Interest Call]]</f>
        <v>0</v>
      </c>
      <c r="V16" s="2">
        <f>Table_0__15[[#This Row],[Put Settle]]*10000*Table_0__15[[#This Row],[Open Interest Put]]</f>
        <v>715</v>
      </c>
    </row>
    <row r="17" spans="1:22" x14ac:dyDescent="0.25">
      <c r="A17" s="2">
        <v>-1E-4</v>
      </c>
      <c r="B17" s="2">
        <v>2.53E-2</v>
      </c>
      <c r="C17" s="2">
        <v>2.52E-2</v>
      </c>
      <c r="D17" s="2">
        <v>0.68500000000000005</v>
      </c>
      <c r="E17" s="2">
        <v>1.6000000000000001E-3</v>
      </c>
      <c r="F17" s="2">
        <v>1.8E-3</v>
      </c>
      <c r="G17" s="2">
        <v>-2.0000000000000001E-4</v>
      </c>
      <c r="H17" s="2">
        <v>6.6</v>
      </c>
      <c r="I17" s="2">
        <v>6.8</v>
      </c>
      <c r="J17" s="2">
        <v>-0.2</v>
      </c>
      <c r="K17" s="2">
        <v>0</v>
      </c>
      <c r="L17" s="2">
        <v>0</v>
      </c>
      <c r="M17" s="2">
        <v>0</v>
      </c>
      <c r="N17" s="2">
        <v>6.6</v>
      </c>
      <c r="O17" s="2">
        <v>6.8</v>
      </c>
      <c r="P17" s="2">
        <v>-0.2</v>
      </c>
      <c r="Q17" s="2">
        <v>0</v>
      </c>
      <c r="R17" s="2">
        <v>0</v>
      </c>
      <c r="S17" s="2">
        <v>797</v>
      </c>
      <c r="T17" s="2">
        <v>232</v>
      </c>
      <c r="U17" s="2">
        <f>Table_0__15[[#This Row],[Call Settle]]*10000*Table_0__15[[#This Row],[Open Interest Call]]</f>
        <v>0</v>
      </c>
      <c r="V17" s="2">
        <f>Table_0__15[[#This Row],[Put Settle]]*10000*Table_0__15[[#This Row],[Open Interest Put]]</f>
        <v>12752</v>
      </c>
    </row>
    <row r="18" spans="1:22" x14ac:dyDescent="0.25">
      <c r="A18" s="2">
        <v>-2.0000000000000001E-4</v>
      </c>
      <c r="B18" s="2">
        <v>2.1100000000000001E-2</v>
      </c>
      <c r="C18" s="2">
        <v>2.0899999999999998E-2</v>
      </c>
      <c r="D18" s="2">
        <v>0.69</v>
      </c>
      <c r="E18" s="2">
        <v>2.3E-3</v>
      </c>
      <c r="F18" s="2">
        <v>2.5000000000000001E-3</v>
      </c>
      <c r="G18" s="2">
        <v>-2.0000000000000001E-4</v>
      </c>
      <c r="H18" s="2">
        <v>6.42</v>
      </c>
      <c r="I18" s="2">
        <v>6.58</v>
      </c>
      <c r="J18" s="2">
        <v>-0.16</v>
      </c>
      <c r="K18" s="2">
        <v>0</v>
      </c>
      <c r="L18" s="2">
        <v>0</v>
      </c>
      <c r="M18" s="2">
        <v>0</v>
      </c>
      <c r="N18" s="2">
        <v>6.42</v>
      </c>
      <c r="O18" s="2">
        <v>6.58</v>
      </c>
      <c r="P18" s="2">
        <v>-0.16</v>
      </c>
      <c r="Q18" s="2">
        <v>0</v>
      </c>
      <c r="R18" s="2">
        <v>0</v>
      </c>
      <c r="S18" s="2">
        <v>844</v>
      </c>
      <c r="T18" s="2">
        <v>0</v>
      </c>
      <c r="U18" s="2">
        <f>Table_0__15[[#This Row],[Call Settle]]*10000*Table_0__15[[#This Row],[Open Interest Call]]</f>
        <v>0</v>
      </c>
      <c r="V18" s="2">
        <f>Table_0__15[[#This Row],[Put Settle]]*10000*Table_0__15[[#This Row],[Open Interest Put]]</f>
        <v>19412</v>
      </c>
    </row>
    <row r="19" spans="1:22" x14ac:dyDescent="0.25">
      <c r="A19" s="2">
        <v>-2.0000000000000001E-4</v>
      </c>
      <c r="B19" s="2">
        <v>1.7100000000000001E-2</v>
      </c>
      <c r="C19" s="2">
        <v>1.6899999999999998E-2</v>
      </c>
      <c r="D19" s="2">
        <v>0.69499999999999995</v>
      </c>
      <c r="E19" s="2">
        <v>3.2000000000000002E-3</v>
      </c>
      <c r="F19" s="2">
        <v>3.5000000000000001E-3</v>
      </c>
      <c r="G19" s="2">
        <v>-2.9999999999999997E-4</v>
      </c>
      <c r="H19" s="2">
        <v>6.2</v>
      </c>
      <c r="I19" s="2">
        <v>6.41</v>
      </c>
      <c r="J19" s="2">
        <v>-0.22</v>
      </c>
      <c r="K19" s="2">
        <v>0</v>
      </c>
      <c r="L19" s="2">
        <v>0</v>
      </c>
      <c r="M19" s="2">
        <v>0</v>
      </c>
      <c r="N19" s="2">
        <v>6.2</v>
      </c>
      <c r="O19" s="2">
        <v>6.41</v>
      </c>
      <c r="P19" s="2">
        <v>-0.22</v>
      </c>
      <c r="Q19" s="2">
        <v>0</v>
      </c>
      <c r="R19" s="2">
        <v>0</v>
      </c>
      <c r="S19" s="2">
        <v>128</v>
      </c>
      <c r="T19" s="2">
        <v>0</v>
      </c>
      <c r="U19" s="2">
        <f>Table_0__15[[#This Row],[Call Settle]]*10000*Table_0__15[[#This Row],[Open Interest Call]]</f>
        <v>0</v>
      </c>
      <c r="V19" s="2">
        <f>Table_0__15[[#This Row],[Put Settle]]*10000*Table_0__15[[#This Row],[Open Interest Put]]</f>
        <v>4096</v>
      </c>
    </row>
    <row r="20" spans="1:22" x14ac:dyDescent="0.25">
      <c r="A20" s="2">
        <v>-2.0000000000000001E-4</v>
      </c>
      <c r="B20" s="2">
        <v>1.34E-2</v>
      </c>
      <c r="C20" s="2">
        <v>1.32E-2</v>
      </c>
      <c r="D20" s="2">
        <v>0.7</v>
      </c>
      <c r="E20" s="2">
        <v>4.4000000000000003E-3</v>
      </c>
      <c r="F20" s="2">
        <v>4.7999999999999996E-3</v>
      </c>
      <c r="G20" s="2">
        <v>-4.0000000000000002E-4</v>
      </c>
      <c r="H20" s="2">
        <v>5.96</v>
      </c>
      <c r="I20" s="2">
        <v>6.23</v>
      </c>
      <c r="J20" s="2">
        <v>-0.26</v>
      </c>
      <c r="K20" s="2">
        <v>0</v>
      </c>
      <c r="L20" s="2">
        <v>0</v>
      </c>
      <c r="M20" s="2">
        <v>0</v>
      </c>
      <c r="N20" s="2">
        <v>5.96</v>
      </c>
      <c r="O20" s="2">
        <v>6.23</v>
      </c>
      <c r="P20" s="2">
        <v>-0.26</v>
      </c>
      <c r="Q20" s="2">
        <v>1</v>
      </c>
      <c r="R20" s="2">
        <v>0</v>
      </c>
      <c r="S20" s="2">
        <v>907</v>
      </c>
      <c r="T20" s="2">
        <v>171</v>
      </c>
      <c r="U20" s="2">
        <f>Table_0__15[[#This Row],[Call Settle]]*10000*Table_0__15[[#This Row],[Open Interest Call]]</f>
        <v>132</v>
      </c>
      <c r="V20" s="2">
        <f>Table_0__15[[#This Row],[Put Settle]]*10000*Table_0__15[[#This Row],[Open Interest Put]]</f>
        <v>39908</v>
      </c>
    </row>
    <row r="21" spans="1:22" x14ac:dyDescent="0.25">
      <c r="A21" s="2">
        <v>-2.9999999999999997E-4</v>
      </c>
      <c r="B21" s="2">
        <v>1.0200000000000001E-2</v>
      </c>
      <c r="C21" s="2">
        <v>9.9000000000000008E-3</v>
      </c>
      <c r="D21" s="2">
        <v>0.70499999999999996</v>
      </c>
      <c r="E21" s="2">
        <v>6.1000000000000004E-3</v>
      </c>
      <c r="F21" s="2">
        <v>6.4999999999999997E-3</v>
      </c>
      <c r="G21" s="2">
        <v>-4.0000000000000002E-4</v>
      </c>
      <c r="H21" s="2">
        <v>5.82</v>
      </c>
      <c r="I21" s="2">
        <v>6.05</v>
      </c>
      <c r="J21" s="2">
        <v>-0.24</v>
      </c>
      <c r="K21" s="2">
        <v>0</v>
      </c>
      <c r="L21" s="2">
        <v>0</v>
      </c>
      <c r="M21" s="2">
        <v>0</v>
      </c>
      <c r="N21" s="2">
        <v>5.82</v>
      </c>
      <c r="O21" s="2">
        <v>6.05</v>
      </c>
      <c r="P21" s="2">
        <v>-0.24</v>
      </c>
      <c r="Q21" s="2">
        <v>0</v>
      </c>
      <c r="R21" s="2">
        <v>0</v>
      </c>
      <c r="S21" s="2">
        <v>295</v>
      </c>
      <c r="T21" s="2">
        <v>0</v>
      </c>
      <c r="U21" s="2">
        <f>Table_0__15[[#This Row],[Call Settle]]*10000*Table_0__15[[#This Row],[Open Interest Call]]</f>
        <v>0</v>
      </c>
      <c r="V21" s="2">
        <f>Table_0__15[[#This Row],[Put Settle]]*10000*Table_0__15[[#This Row],[Open Interest Put]]</f>
        <v>17995.000000000004</v>
      </c>
    </row>
    <row r="22" spans="1:22" x14ac:dyDescent="0.25">
      <c r="A22" s="2">
        <v>-2.9999999999999997E-4</v>
      </c>
      <c r="B22" s="2">
        <v>7.4000000000000003E-3</v>
      </c>
      <c r="C22" s="2">
        <v>7.1000000000000004E-3</v>
      </c>
      <c r="D22" s="2">
        <v>0.71</v>
      </c>
      <c r="E22" s="2">
        <v>8.3000000000000001E-3</v>
      </c>
      <c r="F22" s="2">
        <v>8.6999999999999994E-3</v>
      </c>
      <c r="G22" s="2">
        <v>-4.0000000000000002E-4</v>
      </c>
      <c r="H22" s="2">
        <v>5.67</v>
      </c>
      <c r="I22" s="2">
        <v>5.89</v>
      </c>
      <c r="J22" s="2">
        <v>-0.22</v>
      </c>
      <c r="K22" s="2">
        <v>0</v>
      </c>
      <c r="L22" s="2">
        <v>0</v>
      </c>
      <c r="M22" s="2">
        <v>0</v>
      </c>
      <c r="N22" s="2">
        <v>5.64</v>
      </c>
      <c r="O22" s="2">
        <v>5.87</v>
      </c>
      <c r="P22" s="2">
        <v>-0.22</v>
      </c>
      <c r="Q22" s="2">
        <v>114</v>
      </c>
      <c r="R22" s="2">
        <v>1</v>
      </c>
      <c r="S22" s="2">
        <v>302</v>
      </c>
      <c r="T22" s="2">
        <v>1</v>
      </c>
      <c r="U22" s="2">
        <f>Table_0__15[[#This Row],[Call Settle]]*10000*Table_0__15[[#This Row],[Open Interest Call]]</f>
        <v>8094</v>
      </c>
      <c r="V22" s="2">
        <f>Table_0__15[[#This Row],[Put Settle]]*10000*Table_0__15[[#This Row],[Open Interest Put]]</f>
        <v>25066</v>
      </c>
    </row>
    <row r="23" spans="1:22" x14ac:dyDescent="0.25">
      <c r="A23" s="2">
        <v>-2.9999999999999997E-4</v>
      </c>
      <c r="B23" s="2">
        <v>5.1999999999999998E-3</v>
      </c>
      <c r="C23" s="2">
        <v>4.8999999999999998E-3</v>
      </c>
      <c r="D23" s="2">
        <v>0.71499999999999997</v>
      </c>
      <c r="E23" s="2">
        <v>1.0999999999999999E-2</v>
      </c>
      <c r="F23" s="2">
        <v>1.14E-2</v>
      </c>
      <c r="G23" s="2">
        <v>-4.0000000000000002E-4</v>
      </c>
      <c r="H23" s="2">
        <v>5.55</v>
      </c>
      <c r="I23" s="2">
        <v>5.78</v>
      </c>
      <c r="J23" s="2">
        <v>-0.23</v>
      </c>
      <c r="K23" s="2">
        <v>0</v>
      </c>
      <c r="L23" s="2">
        <v>0</v>
      </c>
      <c r="M23" s="2">
        <v>0</v>
      </c>
      <c r="N23" s="2">
        <v>5.55</v>
      </c>
      <c r="O23" s="2">
        <v>5.78</v>
      </c>
      <c r="P23" s="2">
        <v>-0.23</v>
      </c>
      <c r="Q23" s="2">
        <v>206</v>
      </c>
      <c r="R23" s="2">
        <v>188</v>
      </c>
      <c r="S23" s="2">
        <v>123</v>
      </c>
      <c r="T23" s="2">
        <v>0</v>
      </c>
      <c r="U23" s="2">
        <f>Table_0__15[[#This Row],[Call Settle]]*10000*Table_0__15[[#This Row],[Open Interest Call]]</f>
        <v>10094</v>
      </c>
      <c r="V23" s="2">
        <f>Table_0__15[[#This Row],[Put Settle]]*10000*Table_0__15[[#This Row],[Open Interest Put]]</f>
        <v>13530</v>
      </c>
    </row>
    <row r="24" spans="1:22" x14ac:dyDescent="0.25">
      <c r="A24" s="2">
        <v>-2.9999999999999997E-4</v>
      </c>
      <c r="B24" s="2">
        <v>3.5000000000000001E-3</v>
      </c>
      <c r="C24" s="2">
        <v>3.2000000000000002E-3</v>
      </c>
      <c r="D24" s="2">
        <v>0.72</v>
      </c>
      <c r="E24" s="2">
        <v>1.43E-2</v>
      </c>
      <c r="F24" s="2">
        <v>1.46E-2</v>
      </c>
      <c r="G24" s="2">
        <v>-2.9999999999999997E-4</v>
      </c>
      <c r="H24" s="2">
        <v>5.46</v>
      </c>
      <c r="I24" s="2">
        <v>5.71</v>
      </c>
      <c r="J24" s="2">
        <v>-0.25</v>
      </c>
      <c r="K24" s="2">
        <v>0</v>
      </c>
      <c r="L24" s="2">
        <v>0</v>
      </c>
      <c r="M24" s="2">
        <v>0</v>
      </c>
      <c r="N24" s="2">
        <v>5.46</v>
      </c>
      <c r="O24" s="2">
        <v>5.71</v>
      </c>
      <c r="P24" s="2">
        <v>-0.25</v>
      </c>
      <c r="Q24" s="2">
        <v>145</v>
      </c>
      <c r="R24" s="2">
        <v>0</v>
      </c>
      <c r="S24" s="2">
        <v>346</v>
      </c>
      <c r="T24" s="2">
        <v>-46</v>
      </c>
      <c r="U24" s="2">
        <f>Table_0__15[[#This Row],[Call Settle]]*10000*Table_0__15[[#This Row],[Open Interest Call]]</f>
        <v>4640</v>
      </c>
      <c r="V24" s="2">
        <f>Table_0__15[[#This Row],[Put Settle]]*10000*Table_0__15[[#This Row],[Open Interest Put]]</f>
        <v>49478</v>
      </c>
    </row>
    <row r="25" spans="1:22" x14ac:dyDescent="0.25">
      <c r="A25" s="2">
        <v>-1E-4</v>
      </c>
      <c r="B25" s="2">
        <v>2.2000000000000001E-3</v>
      </c>
      <c r="C25" s="2">
        <v>2.0999999999999999E-3</v>
      </c>
      <c r="D25" s="2">
        <v>0.72499999999999998</v>
      </c>
      <c r="E25" s="2">
        <v>1.7999999999999999E-2</v>
      </c>
      <c r="F25" s="2">
        <v>1.83E-2</v>
      </c>
      <c r="G25" s="2">
        <v>-2.9999999999999997E-4</v>
      </c>
      <c r="H25" s="2">
        <v>5.51</v>
      </c>
      <c r="I25" s="2">
        <v>5.6</v>
      </c>
      <c r="J25" s="2">
        <v>-0.09</v>
      </c>
      <c r="K25" s="2">
        <v>0</v>
      </c>
      <c r="L25" s="2">
        <v>0</v>
      </c>
      <c r="M25" s="2">
        <v>0</v>
      </c>
      <c r="N25" s="2">
        <v>5.51</v>
      </c>
      <c r="O25" s="2">
        <v>5.6</v>
      </c>
      <c r="P25" s="2">
        <v>-0.09</v>
      </c>
      <c r="Q25" s="2">
        <v>503</v>
      </c>
      <c r="R25" s="2">
        <v>0</v>
      </c>
      <c r="S25" s="2">
        <v>282</v>
      </c>
      <c r="T25" s="2">
        <v>0</v>
      </c>
      <c r="U25" s="2">
        <f>Table_0__15[[#This Row],[Call Settle]]*10000*Table_0__15[[#This Row],[Open Interest Call]]</f>
        <v>10563</v>
      </c>
      <c r="V25" s="2">
        <f>Table_0__15[[#This Row],[Put Settle]]*10000*Table_0__15[[#This Row],[Open Interest Put]]</f>
        <v>50760</v>
      </c>
    </row>
    <row r="26" spans="1:22" x14ac:dyDescent="0.25">
      <c r="A26" s="2">
        <v>-1E-4</v>
      </c>
      <c r="B26" s="2">
        <v>1.4E-3</v>
      </c>
      <c r="C26" s="2">
        <v>1.2999999999999999E-3</v>
      </c>
      <c r="D26" s="2">
        <v>0.73</v>
      </c>
      <c r="E26" s="2">
        <v>2.2200000000000001E-2</v>
      </c>
      <c r="F26" s="2">
        <v>2.24E-2</v>
      </c>
      <c r="G26" s="2">
        <v>-2.0000000000000001E-4</v>
      </c>
      <c r="H26" s="2">
        <v>5.51</v>
      </c>
      <c r="I26" s="2">
        <v>5.63</v>
      </c>
      <c r="J26" s="2">
        <v>-0.12</v>
      </c>
      <c r="K26" s="2">
        <v>0</v>
      </c>
      <c r="L26" s="2">
        <v>0</v>
      </c>
      <c r="M26" s="2">
        <v>0</v>
      </c>
      <c r="N26" s="2">
        <v>5.51</v>
      </c>
      <c r="O26" s="2">
        <v>5.63</v>
      </c>
      <c r="P26" s="2">
        <v>-0.12</v>
      </c>
      <c r="Q26" s="2">
        <v>707</v>
      </c>
      <c r="R26" s="2">
        <v>95</v>
      </c>
      <c r="S26" s="2">
        <v>359</v>
      </c>
      <c r="T26" s="2">
        <v>0</v>
      </c>
      <c r="U26" s="2">
        <f>Table_0__15[[#This Row],[Call Settle]]*10000*Table_0__15[[#This Row],[Open Interest Call]]</f>
        <v>9191</v>
      </c>
      <c r="V26" s="2">
        <f>Table_0__15[[#This Row],[Put Settle]]*10000*Table_0__15[[#This Row],[Open Interest Put]]</f>
        <v>79698</v>
      </c>
    </row>
    <row r="27" spans="1:22" x14ac:dyDescent="0.25">
      <c r="A27" s="2">
        <v>0</v>
      </c>
      <c r="B27" s="2">
        <v>8.0000000000000004E-4</v>
      </c>
      <c r="C27" s="2">
        <v>8.0000000000000004E-4</v>
      </c>
      <c r="D27" s="2">
        <v>0.73499999999999999</v>
      </c>
      <c r="E27" s="2">
        <v>2.6700000000000002E-2</v>
      </c>
      <c r="F27" s="2">
        <v>2.6800000000000001E-2</v>
      </c>
      <c r="G27" s="2">
        <v>-1E-4</v>
      </c>
      <c r="H27" s="2">
        <v>5.57</v>
      </c>
      <c r="I27" s="2">
        <v>5.55</v>
      </c>
      <c r="J27" s="2">
        <v>0.02</v>
      </c>
      <c r="K27" s="2">
        <v>0</v>
      </c>
      <c r="L27" s="2">
        <v>0</v>
      </c>
      <c r="M27" s="2">
        <v>0</v>
      </c>
      <c r="N27" s="2">
        <v>5.57</v>
      </c>
      <c r="O27" s="2">
        <v>5.55</v>
      </c>
      <c r="P27" s="2">
        <v>0.02</v>
      </c>
      <c r="Q27" s="2">
        <v>368</v>
      </c>
      <c r="R27" s="2">
        <v>0</v>
      </c>
      <c r="S27" s="2">
        <v>0</v>
      </c>
      <c r="T27" s="2">
        <v>0</v>
      </c>
      <c r="U27" s="2">
        <f>Table_0__15[[#This Row],[Call Settle]]*10000*Table_0__15[[#This Row],[Open Interest Call]]</f>
        <v>2944</v>
      </c>
      <c r="V27" s="2">
        <f>Table_0__15[[#This Row],[Put Settle]]*10000*Table_0__15[[#This Row],[Open Interest Put]]</f>
        <v>0</v>
      </c>
    </row>
    <row r="28" spans="1:22" x14ac:dyDescent="0.25">
      <c r="A28" s="2">
        <v>0</v>
      </c>
      <c r="B28" s="2">
        <v>5.0000000000000001E-4</v>
      </c>
      <c r="C28" s="2">
        <v>5.0000000000000001E-4</v>
      </c>
      <c r="D28" s="2">
        <v>0.74</v>
      </c>
      <c r="E28" s="2">
        <v>3.1300000000000001E-2</v>
      </c>
      <c r="F28" s="2">
        <v>3.15E-2</v>
      </c>
      <c r="G28" s="2">
        <v>-2.0000000000000001E-4</v>
      </c>
      <c r="H28" s="2">
        <v>5.68</v>
      </c>
      <c r="I28" s="2">
        <v>5.67</v>
      </c>
      <c r="J28" s="2">
        <v>0.02</v>
      </c>
      <c r="K28" s="2">
        <v>0</v>
      </c>
      <c r="L28" s="2">
        <v>0</v>
      </c>
      <c r="M28" s="2">
        <v>0</v>
      </c>
      <c r="N28" s="2">
        <v>5.68</v>
      </c>
      <c r="O28" s="2">
        <v>5.67</v>
      </c>
      <c r="P28" s="2">
        <v>0.02</v>
      </c>
      <c r="Q28" s="2">
        <v>311</v>
      </c>
      <c r="R28" s="2">
        <v>0</v>
      </c>
      <c r="S28" s="2">
        <v>6</v>
      </c>
      <c r="T28" s="2">
        <v>0</v>
      </c>
      <c r="U28" s="2">
        <f>Table_0__15[[#This Row],[Call Settle]]*10000*Table_0__15[[#This Row],[Open Interest Call]]</f>
        <v>1555</v>
      </c>
      <c r="V28" s="2">
        <f>Table_0__15[[#This Row],[Put Settle]]*10000*Table_0__15[[#This Row],[Open Interest Put]]</f>
        <v>1878</v>
      </c>
    </row>
    <row r="29" spans="1:22" x14ac:dyDescent="0.25">
      <c r="A29" s="2">
        <v>0</v>
      </c>
      <c r="B29" s="2">
        <v>4.0000000000000002E-4</v>
      </c>
      <c r="C29" s="2">
        <v>4.0000000000000002E-4</v>
      </c>
      <c r="D29" s="2">
        <v>0.745</v>
      </c>
      <c r="E29" s="2">
        <v>3.61E-2</v>
      </c>
      <c r="F29" s="2">
        <v>3.6200000000000003E-2</v>
      </c>
      <c r="G29" s="2">
        <v>-1E-4</v>
      </c>
      <c r="H29" s="2">
        <v>5.93</v>
      </c>
      <c r="I29" s="2">
        <v>5.91</v>
      </c>
      <c r="J29" s="2">
        <v>0.02</v>
      </c>
      <c r="K29" s="2">
        <v>0</v>
      </c>
      <c r="L29" s="2">
        <v>0</v>
      </c>
      <c r="M29" s="2">
        <v>0</v>
      </c>
      <c r="N29" s="2">
        <v>5.93</v>
      </c>
      <c r="O29" s="2">
        <v>5.91</v>
      </c>
      <c r="P29" s="2">
        <v>0.02</v>
      </c>
      <c r="Q29" s="2">
        <v>138</v>
      </c>
      <c r="R29" s="2">
        <v>0</v>
      </c>
      <c r="S29" s="2">
        <v>81</v>
      </c>
      <c r="T29" s="2">
        <v>0</v>
      </c>
      <c r="U29" s="2">
        <f>Table_0__15[[#This Row],[Call Settle]]*10000*Table_0__15[[#This Row],[Open Interest Call]]</f>
        <v>552</v>
      </c>
      <c r="V29" s="2">
        <f>Table_0__15[[#This Row],[Put Settle]]*10000*Table_0__15[[#This Row],[Open Interest Put]]</f>
        <v>29241</v>
      </c>
    </row>
    <row r="30" spans="1:22" x14ac:dyDescent="0.25">
      <c r="A30" s="2">
        <v>0</v>
      </c>
      <c r="B30" s="2">
        <v>2.9999999999999997E-4</v>
      </c>
      <c r="C30" s="2">
        <v>2.9999999999999997E-4</v>
      </c>
      <c r="D30" s="2">
        <v>0.75</v>
      </c>
      <c r="E30" s="2">
        <v>4.1000000000000002E-2</v>
      </c>
      <c r="F30" s="2">
        <v>4.1099999999999998E-2</v>
      </c>
      <c r="G30" s="2">
        <v>-1E-4</v>
      </c>
      <c r="H30" s="2">
        <v>6.19</v>
      </c>
      <c r="I30" s="2">
        <v>6.17</v>
      </c>
      <c r="J30" s="2">
        <v>0.02</v>
      </c>
      <c r="K30" s="2">
        <v>0</v>
      </c>
      <c r="L30" s="2">
        <v>0</v>
      </c>
      <c r="M30" s="2">
        <v>0</v>
      </c>
      <c r="N30" s="2">
        <v>6.19</v>
      </c>
      <c r="O30" s="2">
        <v>6.17</v>
      </c>
      <c r="P30" s="2">
        <v>0.02</v>
      </c>
      <c r="Q30" s="2">
        <v>495</v>
      </c>
      <c r="R30" s="2">
        <v>0</v>
      </c>
      <c r="S30" s="2">
        <v>17</v>
      </c>
      <c r="T30" s="2">
        <v>-4</v>
      </c>
      <c r="U30" s="2">
        <f>Table_0__15[[#This Row],[Call Settle]]*10000*Table_0__15[[#This Row],[Open Interest Call]]</f>
        <v>1484.9999999999998</v>
      </c>
      <c r="V30" s="2">
        <f>Table_0__15[[#This Row],[Put Settle]]*10000*Table_0__15[[#This Row],[Open Interest Put]]</f>
        <v>6970</v>
      </c>
    </row>
    <row r="31" spans="1:22" x14ac:dyDescent="0.25">
      <c r="A31" s="2">
        <v>0</v>
      </c>
      <c r="B31" s="2">
        <v>2.0000000000000001E-4</v>
      </c>
      <c r="C31" s="2">
        <v>2.0000000000000001E-4</v>
      </c>
      <c r="D31" s="2">
        <v>0.755</v>
      </c>
      <c r="E31" s="2">
        <v>4.5900000000000003E-2</v>
      </c>
      <c r="F31" s="2">
        <v>4.5999999999999999E-2</v>
      </c>
      <c r="G31" s="2">
        <v>-1E-4</v>
      </c>
      <c r="H31" s="2">
        <v>6.55</v>
      </c>
      <c r="I31" s="2">
        <v>6.52</v>
      </c>
      <c r="J31" s="2">
        <v>0.03</v>
      </c>
      <c r="K31" s="2">
        <v>0</v>
      </c>
      <c r="L31" s="2">
        <v>0</v>
      </c>
      <c r="M31" s="2">
        <v>0</v>
      </c>
      <c r="N31" s="2">
        <v>6.55</v>
      </c>
      <c r="O31" s="2">
        <v>6.52</v>
      </c>
      <c r="P31" s="2">
        <v>0.03</v>
      </c>
      <c r="Q31" s="2">
        <v>256</v>
      </c>
      <c r="R31" s="2">
        <v>0</v>
      </c>
      <c r="S31" s="2">
        <v>4</v>
      </c>
      <c r="T31" s="2">
        <v>0</v>
      </c>
      <c r="U31" s="2">
        <f>Table_0__15[[#This Row],[Call Settle]]*10000*Table_0__15[[#This Row],[Open Interest Call]]</f>
        <v>512</v>
      </c>
      <c r="V31" s="2">
        <f>Table_0__15[[#This Row],[Put Settle]]*10000*Table_0__15[[#This Row],[Open Interest Put]]</f>
        <v>1836.0000000000002</v>
      </c>
    </row>
    <row r="32" spans="1:22" x14ac:dyDescent="0.25">
      <c r="A32" s="2">
        <v>0</v>
      </c>
      <c r="B32" s="2">
        <v>2.0000000000000001E-4</v>
      </c>
      <c r="C32" s="2">
        <v>2.0000000000000001E-4</v>
      </c>
      <c r="D32" s="2">
        <v>0.76</v>
      </c>
      <c r="E32" s="2">
        <v>5.0799999999999998E-2</v>
      </c>
      <c r="F32" s="2">
        <v>5.0900000000000001E-2</v>
      </c>
      <c r="G32" s="2">
        <v>-1E-4</v>
      </c>
      <c r="H32" s="2">
        <v>6.82</v>
      </c>
      <c r="I32" s="2">
        <v>6.79</v>
      </c>
      <c r="J32" s="2">
        <v>0.03</v>
      </c>
      <c r="K32" s="2">
        <v>0</v>
      </c>
      <c r="L32" s="2">
        <v>0</v>
      </c>
      <c r="M32" s="2">
        <v>0</v>
      </c>
      <c r="N32" s="2">
        <v>6.82</v>
      </c>
      <c r="O32" s="2">
        <v>6.79</v>
      </c>
      <c r="P32" s="2">
        <v>0.03</v>
      </c>
      <c r="Q32" s="2">
        <v>640</v>
      </c>
      <c r="R32" s="2">
        <v>0</v>
      </c>
      <c r="S32" s="2">
        <v>9</v>
      </c>
      <c r="T32" s="2">
        <v>0</v>
      </c>
      <c r="U32" s="2">
        <f>Table_0__15[[#This Row],[Call Settle]]*10000*Table_0__15[[#This Row],[Open Interest Call]]</f>
        <v>1280</v>
      </c>
      <c r="V32" s="2">
        <f>Table_0__15[[#This Row],[Put Settle]]*10000*Table_0__15[[#This Row],[Open Interest Put]]</f>
        <v>4572</v>
      </c>
    </row>
    <row r="33" spans="1:22" x14ac:dyDescent="0.25">
      <c r="A33" s="2">
        <v>0</v>
      </c>
      <c r="B33" s="2">
        <v>1E-4</v>
      </c>
      <c r="C33" s="2">
        <v>1E-4</v>
      </c>
      <c r="D33" s="2">
        <v>0.76500000000000001</v>
      </c>
      <c r="E33" s="2">
        <v>5.57E-2</v>
      </c>
      <c r="F33" s="2">
        <v>5.5800000000000002E-2</v>
      </c>
      <c r="G33" s="2">
        <v>-1E-4</v>
      </c>
      <c r="H33" s="2">
        <v>6.96</v>
      </c>
      <c r="I33" s="2">
        <v>6.93</v>
      </c>
      <c r="J33" s="2">
        <v>0.03</v>
      </c>
      <c r="K33" s="2">
        <v>0</v>
      </c>
      <c r="L33" s="2">
        <v>0</v>
      </c>
      <c r="M33" s="2">
        <v>0</v>
      </c>
      <c r="N33" s="2">
        <v>6.96</v>
      </c>
      <c r="O33" s="2">
        <v>6.93</v>
      </c>
      <c r="P33" s="2">
        <v>0.03</v>
      </c>
      <c r="Q33" s="2">
        <v>14</v>
      </c>
      <c r="R33" s="2">
        <v>0</v>
      </c>
      <c r="S33" s="2">
        <v>0</v>
      </c>
      <c r="T33" s="2">
        <v>0</v>
      </c>
      <c r="U33" s="2">
        <f>Table_0__15[[#This Row],[Call Settle]]*10000*Table_0__15[[#This Row],[Open Interest Call]]</f>
        <v>14</v>
      </c>
      <c r="V33" s="2">
        <f>Table_0__15[[#This Row],[Put Settle]]*10000*Table_0__15[[#This Row],[Open Interest Put]]</f>
        <v>0</v>
      </c>
    </row>
    <row r="34" spans="1:22" x14ac:dyDescent="0.25">
      <c r="A34" s="2">
        <v>0</v>
      </c>
      <c r="B34" s="2">
        <v>1E-4</v>
      </c>
      <c r="C34" s="2">
        <v>1E-4</v>
      </c>
      <c r="D34" s="2">
        <v>0.77</v>
      </c>
      <c r="E34" s="2">
        <v>6.0600000000000001E-2</v>
      </c>
      <c r="F34" s="2">
        <v>6.0699999999999997E-2</v>
      </c>
      <c r="G34" s="2">
        <v>-1E-4</v>
      </c>
      <c r="H34" s="2">
        <v>7.47</v>
      </c>
      <c r="I34" s="2">
        <v>7.44</v>
      </c>
      <c r="J34" s="2">
        <v>0.03</v>
      </c>
      <c r="K34" s="2">
        <v>0</v>
      </c>
      <c r="L34" s="2">
        <v>0</v>
      </c>
      <c r="M34" s="2">
        <v>0</v>
      </c>
      <c r="N34" s="2">
        <v>7.47</v>
      </c>
      <c r="O34" s="2">
        <v>7.44</v>
      </c>
      <c r="P34" s="2">
        <v>0.03</v>
      </c>
      <c r="Q34" s="2">
        <v>259</v>
      </c>
      <c r="R34" s="2">
        <v>0</v>
      </c>
      <c r="S34" s="2">
        <v>3</v>
      </c>
      <c r="T34" s="2">
        <v>0</v>
      </c>
      <c r="U34" s="2">
        <f>Table_0__15[[#This Row],[Call Settle]]*10000*Table_0__15[[#This Row],[Open Interest Call]]</f>
        <v>259</v>
      </c>
      <c r="V34" s="2">
        <f>Table_0__15[[#This Row],[Put Settle]]*10000*Table_0__15[[#This Row],[Open Interest Put]]</f>
        <v>1818</v>
      </c>
    </row>
    <row r="35" spans="1:22" x14ac:dyDescent="0.25">
      <c r="A35" s="2">
        <v>0</v>
      </c>
      <c r="B35" s="2">
        <v>1E-4</v>
      </c>
      <c r="C35" s="2">
        <v>1E-4</v>
      </c>
      <c r="D35" s="2">
        <v>0.77500000000000002</v>
      </c>
      <c r="E35" s="2">
        <v>6.5500000000000003E-2</v>
      </c>
      <c r="F35" s="2">
        <v>6.5600000000000006E-2</v>
      </c>
      <c r="G35" s="2">
        <v>-1E-4</v>
      </c>
      <c r="H35" s="2">
        <v>7.34</v>
      </c>
      <c r="I35" s="2">
        <v>7.3</v>
      </c>
      <c r="J35" s="2">
        <v>0.03</v>
      </c>
      <c r="K35" s="2">
        <v>0</v>
      </c>
      <c r="L35" s="2">
        <v>0</v>
      </c>
      <c r="M35" s="2">
        <v>0</v>
      </c>
      <c r="N35" s="2">
        <v>7.34</v>
      </c>
      <c r="O35" s="2">
        <v>7.3</v>
      </c>
      <c r="P35" s="2">
        <v>0.03</v>
      </c>
      <c r="Q35" s="2">
        <v>80</v>
      </c>
      <c r="R35" s="2">
        <v>0</v>
      </c>
      <c r="S35" s="2">
        <v>0</v>
      </c>
      <c r="T35" s="2">
        <v>0</v>
      </c>
      <c r="U35" s="2">
        <f>Table_0__15[[#This Row],[Call Settle]]*10000*Table_0__15[[#This Row],[Open Interest Call]]</f>
        <v>80</v>
      </c>
      <c r="V35" s="2">
        <f>Table_0__15[[#This Row],[Put Settle]]*10000*Table_0__15[[#This Row],[Open Interest Put]]</f>
        <v>0</v>
      </c>
    </row>
    <row r="36" spans="1:22" x14ac:dyDescent="0.25">
      <c r="A36" s="2">
        <v>0</v>
      </c>
      <c r="B36" s="2">
        <v>1E-4</v>
      </c>
      <c r="C36" s="2">
        <v>1E-4</v>
      </c>
      <c r="D36" s="2">
        <v>0.78</v>
      </c>
      <c r="E36" s="2">
        <v>7.0499999999999993E-2</v>
      </c>
      <c r="F36" s="2">
        <v>7.0599999999999996E-2</v>
      </c>
      <c r="G36" s="2">
        <v>-1E-4</v>
      </c>
      <c r="H36" s="2">
        <v>7.8</v>
      </c>
      <c r="I36" s="2">
        <v>7.77</v>
      </c>
      <c r="J36" s="2">
        <v>0.03</v>
      </c>
      <c r="K36" s="2">
        <v>0</v>
      </c>
      <c r="L36" s="2">
        <v>0</v>
      </c>
      <c r="M36" s="2">
        <v>0</v>
      </c>
      <c r="N36" s="2">
        <v>7.8</v>
      </c>
      <c r="O36" s="2">
        <v>7.77</v>
      </c>
      <c r="P36" s="2">
        <v>0.03</v>
      </c>
      <c r="Q36" s="2">
        <v>17</v>
      </c>
      <c r="R36" s="2">
        <v>0</v>
      </c>
      <c r="S36" s="2">
        <v>0</v>
      </c>
      <c r="T36" s="2">
        <v>0</v>
      </c>
      <c r="U36" s="2">
        <f>Table_0__15[[#This Row],[Call Settle]]*10000*Table_0__15[[#This Row],[Open Interest Call]]</f>
        <v>17</v>
      </c>
      <c r="V36" s="2">
        <f>Table_0__15[[#This Row],[Put Settle]]*10000*Table_0__15[[#This Row],[Open Interest Put]]</f>
        <v>0</v>
      </c>
    </row>
    <row r="37" spans="1:22" x14ac:dyDescent="0.25">
      <c r="A37" s="2">
        <v>0</v>
      </c>
      <c r="B37" s="2">
        <v>1E-4</v>
      </c>
      <c r="C37" s="2">
        <v>1E-4</v>
      </c>
      <c r="D37" s="2">
        <v>0.78500000000000003</v>
      </c>
      <c r="E37" s="2">
        <v>7.5399999999999995E-2</v>
      </c>
      <c r="F37" s="2">
        <v>7.5499999999999998E-2</v>
      </c>
      <c r="G37" s="2">
        <v>-1E-4</v>
      </c>
      <c r="H37" s="2">
        <v>8.26</v>
      </c>
      <c r="I37" s="2">
        <v>8.2200000000000006</v>
      </c>
      <c r="J37" s="2">
        <v>0.04</v>
      </c>
      <c r="K37" s="2">
        <v>0</v>
      </c>
      <c r="L37" s="2">
        <v>0</v>
      </c>
      <c r="M37" s="2">
        <v>0</v>
      </c>
      <c r="N37" s="2">
        <v>8.26</v>
      </c>
      <c r="O37" s="2">
        <v>8.2200000000000006</v>
      </c>
      <c r="P37" s="2">
        <v>0.04</v>
      </c>
      <c r="Q37" s="2">
        <v>0</v>
      </c>
      <c r="R37" s="2">
        <v>0</v>
      </c>
      <c r="S37" s="2">
        <v>0</v>
      </c>
      <c r="T37" s="2">
        <v>0</v>
      </c>
      <c r="U37" s="2">
        <f>Table_0__15[[#This Row],[Call Settle]]*10000*Table_0__15[[#This Row],[Open Interest Call]]</f>
        <v>0</v>
      </c>
      <c r="V37" s="2">
        <f>Table_0__15[[#This Row],[Put Settle]]*10000*Table_0__15[[#This Row],[Open Interest Put]]</f>
        <v>0</v>
      </c>
    </row>
    <row r="38" spans="1:22" x14ac:dyDescent="0.25">
      <c r="A38" s="2">
        <v>0</v>
      </c>
      <c r="B38" s="2">
        <v>0</v>
      </c>
      <c r="C38" s="2">
        <v>0</v>
      </c>
      <c r="D38" s="2">
        <v>0.79</v>
      </c>
      <c r="E38" s="2">
        <v>8.0299999999999996E-2</v>
      </c>
      <c r="F38" s="2">
        <v>8.0399999999999999E-2</v>
      </c>
      <c r="G38" s="2">
        <v>-1E-4</v>
      </c>
      <c r="H38" s="2">
        <v>8.7200000000000006</v>
      </c>
      <c r="I38" s="2">
        <v>8.68</v>
      </c>
      <c r="J38" s="2">
        <v>0.04</v>
      </c>
      <c r="K38" s="2">
        <v>0</v>
      </c>
      <c r="L38" s="2">
        <v>0</v>
      </c>
      <c r="M38" s="2">
        <v>0</v>
      </c>
      <c r="N38" s="2">
        <v>8.7200000000000006</v>
      </c>
      <c r="O38" s="2">
        <v>8.68</v>
      </c>
      <c r="P38" s="2">
        <v>0.04</v>
      </c>
      <c r="Q38" s="2">
        <v>17</v>
      </c>
      <c r="R38" s="2">
        <v>0</v>
      </c>
      <c r="S38" s="2">
        <v>0</v>
      </c>
      <c r="T38" s="2">
        <v>0</v>
      </c>
      <c r="U38" s="2">
        <f>Table_0__15[[#This Row],[Call Settle]]*10000*Table_0__15[[#This Row],[Open Interest Call]]</f>
        <v>0</v>
      </c>
      <c r="V38" s="2">
        <f>Table_0__15[[#This Row],[Put Settle]]*10000*Table_0__15[[#This Row],[Open Interest Put]]</f>
        <v>0</v>
      </c>
    </row>
    <row r="39" spans="1:22" x14ac:dyDescent="0.25">
      <c r="A39" s="2">
        <v>0</v>
      </c>
      <c r="B39" s="2">
        <v>0</v>
      </c>
      <c r="C39" s="2">
        <v>0</v>
      </c>
      <c r="D39" s="2">
        <v>0.79500000000000004</v>
      </c>
      <c r="E39" s="2">
        <v>8.5300000000000001E-2</v>
      </c>
      <c r="F39" s="2">
        <v>8.5400000000000004E-2</v>
      </c>
      <c r="G39" s="2">
        <v>-1E-4</v>
      </c>
      <c r="H39" s="2">
        <v>9.18</v>
      </c>
      <c r="I39" s="2">
        <v>9.1300000000000008</v>
      </c>
      <c r="J39" s="2">
        <v>0.04</v>
      </c>
      <c r="K39" s="2">
        <v>0</v>
      </c>
      <c r="L39" s="2">
        <v>0</v>
      </c>
      <c r="M39" s="2">
        <v>0</v>
      </c>
      <c r="N39" s="2">
        <v>9.18</v>
      </c>
      <c r="O39" s="2">
        <v>9.1300000000000008</v>
      </c>
      <c r="P39" s="2">
        <v>0.04</v>
      </c>
      <c r="Q39" s="2">
        <v>0</v>
      </c>
      <c r="R39" s="2">
        <v>0</v>
      </c>
      <c r="S39" s="2">
        <v>0</v>
      </c>
      <c r="T39" s="2">
        <v>0</v>
      </c>
      <c r="U39" s="2">
        <f>Table_0__15[[#This Row],[Call Settle]]*10000*Table_0__15[[#This Row],[Open Interest Call]]</f>
        <v>0</v>
      </c>
      <c r="V39" s="2">
        <f>Table_0__15[[#This Row],[Put Settle]]*10000*Table_0__15[[#This Row],[Open Interest Put]]</f>
        <v>0</v>
      </c>
    </row>
    <row r="40" spans="1:22" x14ac:dyDescent="0.25">
      <c r="A40" s="2">
        <v>0</v>
      </c>
      <c r="B40" s="2">
        <v>0</v>
      </c>
      <c r="C40" s="2">
        <v>0</v>
      </c>
      <c r="D40" s="2">
        <v>0.8</v>
      </c>
      <c r="E40" s="2">
        <v>9.0200000000000002E-2</v>
      </c>
      <c r="F40" s="2">
        <v>9.0300000000000005E-2</v>
      </c>
      <c r="G40" s="2">
        <v>-1E-4</v>
      </c>
      <c r="H40" s="2">
        <v>9.64</v>
      </c>
      <c r="I40" s="2">
        <v>9.59</v>
      </c>
      <c r="J40" s="2">
        <v>0.05</v>
      </c>
      <c r="K40" s="2">
        <v>0</v>
      </c>
      <c r="L40" s="2">
        <v>0</v>
      </c>
      <c r="M40" s="2">
        <v>0</v>
      </c>
      <c r="N40" s="2">
        <v>9.64</v>
      </c>
      <c r="O40" s="2">
        <v>9.59</v>
      </c>
      <c r="P40" s="2">
        <v>0.05</v>
      </c>
      <c r="Q40" s="2">
        <v>5</v>
      </c>
      <c r="R40" s="2">
        <v>0</v>
      </c>
      <c r="S40" s="2">
        <v>0</v>
      </c>
      <c r="T40" s="2">
        <v>0</v>
      </c>
      <c r="U40" s="2">
        <f>Table_0__15[[#This Row],[Call Settle]]*10000*Table_0__15[[#This Row],[Open Interest Call]]</f>
        <v>0</v>
      </c>
      <c r="V40" s="2">
        <f>Table_0__15[[#This Row],[Put Settle]]*10000*Table_0__15[[#This Row],[Open Interest Put]]</f>
        <v>0</v>
      </c>
    </row>
    <row r="41" spans="1:22" x14ac:dyDescent="0.25">
      <c r="A41" s="2">
        <v>0</v>
      </c>
      <c r="B41" s="2">
        <v>0</v>
      </c>
      <c r="C41" s="2">
        <v>0</v>
      </c>
      <c r="D41" s="2">
        <v>0.80500000000000005</v>
      </c>
      <c r="E41" s="2">
        <v>9.5200000000000007E-2</v>
      </c>
      <c r="F41" s="2">
        <v>9.5200000000000007E-2</v>
      </c>
      <c r="G41" s="2">
        <v>0</v>
      </c>
      <c r="H41" s="2">
        <v>10.09</v>
      </c>
      <c r="I41" s="2">
        <v>10.050000000000001</v>
      </c>
      <c r="J41" s="2">
        <v>0.05</v>
      </c>
      <c r="K41" s="2">
        <v>0</v>
      </c>
      <c r="L41" s="2">
        <v>0</v>
      </c>
      <c r="M41" s="2">
        <v>0</v>
      </c>
      <c r="N41" s="2">
        <v>10.09</v>
      </c>
      <c r="O41" s="2">
        <v>10.050000000000001</v>
      </c>
      <c r="P41" s="2">
        <v>0.05</v>
      </c>
      <c r="Q41" s="2">
        <v>0</v>
      </c>
      <c r="R41" s="2">
        <v>0</v>
      </c>
      <c r="S41" s="2">
        <v>0</v>
      </c>
      <c r="T41" s="2">
        <v>0</v>
      </c>
      <c r="U41" s="2">
        <f>Table_0__15[[#This Row],[Call Settle]]*10000*Table_0__15[[#This Row],[Open Interest Call]]</f>
        <v>0</v>
      </c>
      <c r="V41" s="2">
        <f>Table_0__15[[#This Row],[Put Settle]]*10000*Table_0__15[[#This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0.81</v>
      </c>
      <c r="E42" s="2">
        <v>0.10009999999999999</v>
      </c>
      <c r="F42" s="2">
        <v>0.1002</v>
      </c>
      <c r="G42" s="2">
        <v>-1E-4</v>
      </c>
      <c r="H42" s="2">
        <v>10.55</v>
      </c>
      <c r="I42" s="2">
        <v>10.5</v>
      </c>
      <c r="J42" s="2">
        <v>0.05</v>
      </c>
      <c r="K42" s="2">
        <v>0</v>
      </c>
      <c r="L42" s="2">
        <v>0</v>
      </c>
      <c r="M42" s="2">
        <v>0</v>
      </c>
      <c r="N42" s="2">
        <v>10.55</v>
      </c>
      <c r="O42" s="2">
        <v>10.5</v>
      </c>
      <c r="P42" s="2">
        <v>0.05</v>
      </c>
      <c r="Q42" s="2">
        <v>0</v>
      </c>
      <c r="R42" s="2">
        <v>0</v>
      </c>
      <c r="S42" s="2">
        <v>0</v>
      </c>
      <c r="T42" s="2">
        <v>0</v>
      </c>
      <c r="U42" s="2">
        <f>Table_0__15[[#This Row],[Call Settle]]*10000*Table_0__15[[#This Row],[Open Interest Call]]</f>
        <v>0</v>
      </c>
      <c r="V42" s="2">
        <f>Table_0__15[[#This Row],[Put Settle]]*10000*Table_0__15[[#This Row],[Open Interest Put]]</f>
        <v>0</v>
      </c>
    </row>
    <row r="43" spans="1:22" x14ac:dyDescent="0.25">
      <c r="A43" s="2">
        <v>0</v>
      </c>
      <c r="B43" s="2">
        <v>0</v>
      </c>
      <c r="C43" s="2">
        <v>0</v>
      </c>
      <c r="D43" s="2">
        <v>0.81499999999999995</v>
      </c>
      <c r="E43" s="2">
        <v>0.1051</v>
      </c>
      <c r="F43" s="2">
        <v>0.1051</v>
      </c>
      <c r="G43" s="2">
        <v>0</v>
      </c>
      <c r="H43" s="2">
        <v>11.01</v>
      </c>
      <c r="I43" s="2">
        <v>10.96</v>
      </c>
      <c r="J43" s="2">
        <v>0.05</v>
      </c>
      <c r="K43" s="2">
        <v>0</v>
      </c>
      <c r="L43" s="2">
        <v>0</v>
      </c>
      <c r="M43" s="2">
        <v>0</v>
      </c>
      <c r="N43" s="2">
        <v>11.01</v>
      </c>
      <c r="O43" s="2">
        <v>10.96</v>
      </c>
      <c r="P43" s="2">
        <v>0.05</v>
      </c>
      <c r="Q43" s="2">
        <v>0</v>
      </c>
      <c r="R43" s="2">
        <v>0</v>
      </c>
      <c r="S43" s="2">
        <v>0</v>
      </c>
      <c r="T43" s="2">
        <v>0</v>
      </c>
      <c r="U43" s="2">
        <f>Table_0__15[[#This Row],[Call Settle]]*10000*Table_0__15[[#This Row],[Open Interest Call]]</f>
        <v>0</v>
      </c>
      <c r="V43" s="2">
        <f>Table_0__15[[#This Row],[Put Settle]]*10000*Table_0__15[[#This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0.82</v>
      </c>
      <c r="E44" s="2">
        <v>0.11</v>
      </c>
      <c r="F44" s="2">
        <v>0.1101</v>
      </c>
      <c r="G44" s="2">
        <v>-1E-4</v>
      </c>
      <c r="H44" s="2">
        <v>11.47</v>
      </c>
      <c r="I44" s="2">
        <v>11.41</v>
      </c>
      <c r="J44" s="2">
        <v>0.06</v>
      </c>
      <c r="K44" s="2">
        <v>0</v>
      </c>
      <c r="L44" s="2">
        <v>0</v>
      </c>
      <c r="M44" s="2">
        <v>0</v>
      </c>
      <c r="N44" s="2">
        <v>11.47</v>
      </c>
      <c r="O44" s="2">
        <v>11.41</v>
      </c>
      <c r="P44" s="2">
        <v>0.06</v>
      </c>
      <c r="Q44" s="2">
        <v>0</v>
      </c>
      <c r="R44" s="2">
        <v>0</v>
      </c>
      <c r="S44" s="2">
        <v>0</v>
      </c>
      <c r="T44" s="2">
        <v>0</v>
      </c>
      <c r="U44" s="2">
        <f>Table_0__15[[#This Row],[Call Settle]]*10000*Table_0__15[[#This Row],[Open Interest Call]]</f>
        <v>0</v>
      </c>
      <c r="V44" s="2">
        <f>Table_0__15[[#This Row],[Put Settle]]*10000*Table_0__15[[#This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0.83</v>
      </c>
      <c r="E45" s="2">
        <v>0.11990000000000001</v>
      </c>
      <c r="F45" s="2">
        <v>0.12</v>
      </c>
      <c r="G45" s="2">
        <v>-1E-4</v>
      </c>
      <c r="H45" s="2">
        <v>12.39</v>
      </c>
      <c r="I45" s="2">
        <v>12.32</v>
      </c>
      <c r="J45" s="2">
        <v>0.06</v>
      </c>
      <c r="K45" s="2">
        <v>0</v>
      </c>
      <c r="L45" s="2">
        <v>0</v>
      </c>
      <c r="M45" s="2">
        <v>0</v>
      </c>
      <c r="N45" s="2">
        <v>12.39</v>
      </c>
      <c r="O45" s="2">
        <v>12.32</v>
      </c>
      <c r="P45" s="2">
        <v>0.06</v>
      </c>
      <c r="Q45" s="2">
        <v>0</v>
      </c>
      <c r="R45" s="2">
        <v>0</v>
      </c>
      <c r="S45" s="2">
        <v>0</v>
      </c>
      <c r="T45" s="2">
        <v>0</v>
      </c>
      <c r="U45" s="2">
        <f>Table_0__15[[#This Row],[Call Settle]]*10000*Table_0__15[[#This Row],[Open Interest Call]]</f>
        <v>0</v>
      </c>
      <c r="V45" s="2">
        <f>Table_0__15[[#This Row],[Put Settle]]*10000*Table_0__15[[#This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0.84</v>
      </c>
      <c r="E46" s="2">
        <v>0.1298</v>
      </c>
      <c r="F46" s="2">
        <v>0.12989999999999999</v>
      </c>
      <c r="G46" s="2">
        <v>-1E-4</v>
      </c>
      <c r="H46" s="2">
        <v>13.3</v>
      </c>
      <c r="I46" s="2">
        <v>13.24</v>
      </c>
      <c r="J46" s="2">
        <v>7.0000000000000007E-2</v>
      </c>
      <c r="K46" s="2">
        <v>0</v>
      </c>
      <c r="L46" s="2">
        <v>0</v>
      </c>
      <c r="M46" s="2">
        <v>0</v>
      </c>
      <c r="N46" s="2">
        <v>13.3</v>
      </c>
      <c r="O46" s="2">
        <v>13.24</v>
      </c>
      <c r="P46" s="2">
        <v>7.0000000000000007E-2</v>
      </c>
      <c r="Q46" s="2">
        <v>0</v>
      </c>
      <c r="R46" s="2">
        <v>0</v>
      </c>
      <c r="S46" s="2">
        <v>0</v>
      </c>
      <c r="T46" s="2">
        <v>0</v>
      </c>
      <c r="U46" s="2">
        <f>Table_0__15[[#This Row],[Call Settle]]*10000*Table_0__15[[#This Row],[Open Interest Call]]</f>
        <v>0</v>
      </c>
      <c r="V46" s="2">
        <f>Table_0__15[[#This Row],[Put Settle]]*10000*Table_0__15[[#This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0.85</v>
      </c>
      <c r="E47" s="2">
        <v>0.13969999999999999</v>
      </c>
      <c r="F47" s="2">
        <v>0.13980000000000001</v>
      </c>
      <c r="G47" s="2">
        <v>-1E-4</v>
      </c>
      <c r="H47" s="2">
        <v>14.22</v>
      </c>
      <c r="I47" s="2">
        <v>14.15</v>
      </c>
      <c r="J47" s="2">
        <v>7.0000000000000007E-2</v>
      </c>
      <c r="K47" s="2">
        <v>0</v>
      </c>
      <c r="L47" s="2">
        <v>0</v>
      </c>
      <c r="M47" s="2">
        <v>0</v>
      </c>
      <c r="N47" s="2">
        <v>14.22</v>
      </c>
      <c r="O47" s="2">
        <v>14.15</v>
      </c>
      <c r="P47" s="2">
        <v>7.0000000000000007E-2</v>
      </c>
      <c r="Q47" s="2">
        <v>0</v>
      </c>
      <c r="R47" s="2">
        <v>0</v>
      </c>
      <c r="S47" s="2">
        <v>0</v>
      </c>
      <c r="T47" s="2">
        <v>0</v>
      </c>
      <c r="U47" s="2">
        <f>Table_0__15[[#This Row],[Call Settle]]*10000*Table_0__15[[#This Row],[Open Interest Call]]</f>
        <v>0</v>
      </c>
      <c r="V47" s="2">
        <f>Table_0__15[[#This Row],[Put Settle]]*10000*Table_0__15[[#This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0.86</v>
      </c>
      <c r="E48" s="2">
        <v>0.14960000000000001</v>
      </c>
      <c r="F48" s="2">
        <v>0.1497</v>
      </c>
      <c r="G48" s="2">
        <v>-1E-4</v>
      </c>
      <c r="H48" s="2">
        <v>15.14</v>
      </c>
      <c r="I48" s="2">
        <v>15.06</v>
      </c>
      <c r="J48" s="2">
        <v>0.08</v>
      </c>
      <c r="K48" s="2">
        <v>0</v>
      </c>
      <c r="L48" s="2">
        <v>0</v>
      </c>
      <c r="M48" s="2">
        <v>0</v>
      </c>
      <c r="N48" s="2">
        <v>15.14</v>
      </c>
      <c r="O48" s="2">
        <v>15.06</v>
      </c>
      <c r="P48" s="2">
        <v>0.08</v>
      </c>
      <c r="Q48" s="2">
        <v>0</v>
      </c>
      <c r="R48" s="2">
        <v>0</v>
      </c>
      <c r="S48" s="2">
        <v>0</v>
      </c>
      <c r="T48" s="2">
        <v>0</v>
      </c>
      <c r="U48" s="2">
        <f>Table_0__15[[#This Row],[Call Settle]]*10000*Table_0__15[[#This Row],[Open Interest Call]]</f>
        <v>0</v>
      </c>
      <c r="V48" s="2">
        <f>Table_0__15[[#This Row],[Put Settle]]*10000*Table_0__15[[#This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0.87</v>
      </c>
      <c r="E49" s="2">
        <v>0.1595</v>
      </c>
      <c r="F49" s="2">
        <v>0.15959999999999999</v>
      </c>
      <c r="G49" s="2">
        <v>-1E-4</v>
      </c>
      <c r="H49" s="2">
        <v>16.059999999999999</v>
      </c>
      <c r="I49" s="2">
        <v>15.97</v>
      </c>
      <c r="J49" s="2">
        <v>0.08</v>
      </c>
      <c r="K49" s="2">
        <v>0</v>
      </c>
      <c r="L49" s="2">
        <v>0</v>
      </c>
      <c r="M49" s="2">
        <v>0</v>
      </c>
      <c r="N49" s="2">
        <v>16.059999999999999</v>
      </c>
      <c r="O49" s="2">
        <v>15.97</v>
      </c>
      <c r="P49" s="2">
        <v>0.08</v>
      </c>
      <c r="Q49" s="2">
        <v>0</v>
      </c>
      <c r="R49" s="2">
        <v>0</v>
      </c>
      <c r="S49" s="2">
        <v>0</v>
      </c>
      <c r="T49" s="2">
        <v>0</v>
      </c>
      <c r="U49" s="2">
        <f>Table_0__15[[#This Row],[Call Settle]]*10000*Table_0__15[[#This Row],[Open Interest Call]]</f>
        <v>0</v>
      </c>
      <c r="V49" s="2">
        <f>Table_0__15[[#This Row],[Put Settle]]*10000*Table_0__15[[#This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0.88</v>
      </c>
      <c r="E50" s="2">
        <v>0.1694</v>
      </c>
      <c r="F50" s="2">
        <v>0.16950000000000001</v>
      </c>
      <c r="G50" s="2">
        <v>-1E-4</v>
      </c>
      <c r="H50" s="2">
        <v>16.97</v>
      </c>
      <c r="I50" s="2">
        <v>16.88</v>
      </c>
      <c r="J50" s="2">
        <v>0.09</v>
      </c>
      <c r="K50" s="2">
        <v>0</v>
      </c>
      <c r="L50" s="2">
        <v>0</v>
      </c>
      <c r="M50" s="2">
        <v>0</v>
      </c>
      <c r="N50" s="2">
        <v>16.97</v>
      </c>
      <c r="O50" s="2">
        <v>16.88</v>
      </c>
      <c r="P50" s="2">
        <v>0.09</v>
      </c>
      <c r="Q50" s="2">
        <v>0</v>
      </c>
      <c r="R50" s="2">
        <v>0</v>
      </c>
      <c r="S50" s="2">
        <v>0</v>
      </c>
      <c r="T50" s="2">
        <v>0</v>
      </c>
      <c r="U50" s="2">
        <f>Table_0__15[[#This Row],[Call Settle]]*10000*Table_0__15[[#This Row],[Open Interest Call]]</f>
        <v>0</v>
      </c>
      <c r="V50" s="2">
        <f>Table_0__15[[#This Row],[Put Settle]]*10000*Table_0__15[[#This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0.89</v>
      </c>
      <c r="E51" s="2">
        <v>0.17929999999999999</v>
      </c>
      <c r="F51" s="2">
        <v>0.1794</v>
      </c>
      <c r="G51" s="2">
        <v>-1E-4</v>
      </c>
      <c r="H51" s="2">
        <v>17.89</v>
      </c>
      <c r="I51" s="2">
        <v>17.8</v>
      </c>
      <c r="J51" s="2">
        <v>0.09</v>
      </c>
      <c r="K51" s="2">
        <v>0</v>
      </c>
      <c r="L51" s="2">
        <v>0</v>
      </c>
      <c r="M51" s="2">
        <v>0</v>
      </c>
      <c r="N51" s="2">
        <v>17.89</v>
      </c>
      <c r="O51" s="2">
        <v>17.8</v>
      </c>
      <c r="P51" s="2">
        <v>0.09</v>
      </c>
      <c r="Q51" s="2">
        <v>0</v>
      </c>
      <c r="R51" s="2">
        <v>0</v>
      </c>
      <c r="S51" s="2">
        <v>0</v>
      </c>
      <c r="T51" s="2">
        <v>0</v>
      </c>
      <c r="U51" s="2">
        <f>Table_0__15[[#This Row],[Call Settle]]*10000*Table_0__15[[#This Row],[Open Interest Call]]</f>
        <v>0</v>
      </c>
      <c r="V51" s="2">
        <f>Table_0__15[[#This Row],[Put Settle]]*10000*Table_0__15[[#This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0.9</v>
      </c>
      <c r="E52" s="2">
        <v>0.18920000000000001</v>
      </c>
      <c r="F52" s="2">
        <v>0.1893</v>
      </c>
      <c r="G52" s="2">
        <v>-1E-4</v>
      </c>
      <c r="H52" s="2">
        <v>18.809999999999999</v>
      </c>
      <c r="I52" s="2">
        <v>18.71</v>
      </c>
      <c r="J52" s="2">
        <v>0.1</v>
      </c>
      <c r="K52" s="2">
        <v>0</v>
      </c>
      <c r="L52" s="2">
        <v>0</v>
      </c>
      <c r="M52" s="2">
        <v>0</v>
      </c>
      <c r="N52" s="2">
        <v>18.809999999999999</v>
      </c>
      <c r="O52" s="2">
        <v>18.71</v>
      </c>
      <c r="P52" s="2">
        <v>0.1</v>
      </c>
      <c r="Q52" s="2">
        <v>0</v>
      </c>
      <c r="R52" s="2">
        <v>0</v>
      </c>
      <c r="S52" s="2">
        <v>10</v>
      </c>
      <c r="T52" s="2">
        <v>0</v>
      </c>
      <c r="U52" s="2">
        <f>Table_0__15[[#This Row],[Call Settle]]*10000*Table_0__15[[#This Row],[Open Interest Call]]</f>
        <v>0</v>
      </c>
      <c r="V52" s="2">
        <f>Table_0__15[[#This Row],[Put Settle]]*10000*Table_0__15[[#This Row],[Open Interest Put]]</f>
        <v>18920</v>
      </c>
    </row>
    <row r="53" spans="1:22" x14ac:dyDescent="0.25">
      <c r="A53" s="2">
        <v>0</v>
      </c>
      <c r="B53" s="2">
        <v>0</v>
      </c>
      <c r="C53" s="2">
        <v>0</v>
      </c>
      <c r="D53" s="2">
        <v>0.91</v>
      </c>
      <c r="E53" s="2">
        <v>0.1991</v>
      </c>
      <c r="F53" s="2">
        <v>0.19919999999999999</v>
      </c>
      <c r="G53" s="2">
        <v>-1E-4</v>
      </c>
      <c r="H53" s="2">
        <v>19.72</v>
      </c>
      <c r="I53" s="2">
        <v>19.62</v>
      </c>
      <c r="J53" s="2">
        <v>0.1</v>
      </c>
      <c r="K53" s="2">
        <v>0</v>
      </c>
      <c r="L53" s="2">
        <v>0</v>
      </c>
      <c r="M53" s="2">
        <v>0</v>
      </c>
      <c r="N53" s="2">
        <v>19.72</v>
      </c>
      <c r="O53" s="2">
        <v>19.62</v>
      </c>
      <c r="P53" s="2">
        <v>0.1</v>
      </c>
      <c r="Q53" s="2">
        <v>0</v>
      </c>
      <c r="R53" s="2">
        <v>0</v>
      </c>
      <c r="S53" s="2">
        <v>10</v>
      </c>
      <c r="T53" s="2">
        <v>0</v>
      </c>
      <c r="U53" s="2">
        <f>Table_0__15[[#This Row],[Call Settle]]*10000*Table_0__15[[#This Row],[Open Interest Call]]</f>
        <v>0</v>
      </c>
      <c r="V53" s="2">
        <f>Table_0__15[[#This Row],[Put Settle]]*10000*Table_0__15[[#This Row],[Open Interest Put]]</f>
        <v>19910</v>
      </c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0</v>
      </c>
      <c r="B2" s="2">
        <v>0.14929999999999999</v>
      </c>
      <c r="C2" s="2">
        <v>0.14929999999999999</v>
      </c>
      <c r="D2" s="2">
        <v>0.56000000000000005</v>
      </c>
      <c r="E2" s="2">
        <v>0</v>
      </c>
      <c r="F2" s="2">
        <v>0</v>
      </c>
      <c r="G2" s="2">
        <v>0</v>
      </c>
      <c r="H2" s="2">
        <v>11.19</v>
      </c>
      <c r="I2" s="2">
        <v>15.43</v>
      </c>
      <c r="J2" s="2">
        <v>-4.24</v>
      </c>
      <c r="K2" s="2">
        <v>0</v>
      </c>
      <c r="L2" s="2">
        <v>0</v>
      </c>
      <c r="M2" s="2">
        <v>0</v>
      </c>
      <c r="N2" s="2">
        <v>11.19</v>
      </c>
      <c r="O2" s="2">
        <v>15.43</v>
      </c>
      <c r="P2" s="2">
        <v>-4.24</v>
      </c>
      <c r="Q2" s="2">
        <v>0</v>
      </c>
      <c r="R2" s="2">
        <v>0</v>
      </c>
      <c r="S2" s="2">
        <v>0</v>
      </c>
      <c r="T2" s="2">
        <v>0</v>
      </c>
      <c r="U2" s="2">
        <f>Table_0__16[[#This Row],[Call Settle]]*10000*Table_0__16[[#This Row],[Open Interest Call]]</f>
        <v>0</v>
      </c>
      <c r="V2" s="2">
        <f>Table_0__16[[#This Row],[Put Settle]]*10000*Table_0__16[[#This Row],[Open Interest Put]]</f>
        <v>0</v>
      </c>
    </row>
    <row r="3" spans="1:22" x14ac:dyDescent="0.25">
      <c r="A3" s="2">
        <v>0</v>
      </c>
      <c r="B3" s="2">
        <v>0.1394</v>
      </c>
      <c r="C3" s="2">
        <v>0.1394</v>
      </c>
      <c r="D3" s="2">
        <v>0.56999999999999995</v>
      </c>
      <c r="E3" s="2">
        <v>0</v>
      </c>
      <c r="F3" s="2">
        <v>0</v>
      </c>
      <c r="G3" s="2">
        <v>0</v>
      </c>
      <c r="H3" s="2">
        <v>10.9</v>
      </c>
      <c r="I3" s="2">
        <v>14.43</v>
      </c>
      <c r="J3" s="2">
        <v>-3.53</v>
      </c>
      <c r="K3" s="2">
        <v>0</v>
      </c>
      <c r="L3" s="2">
        <v>0</v>
      </c>
      <c r="M3" s="2">
        <v>0</v>
      </c>
      <c r="N3" s="2">
        <v>10.9</v>
      </c>
      <c r="O3" s="2">
        <v>14.43</v>
      </c>
      <c r="P3" s="2">
        <v>-3.53</v>
      </c>
      <c r="Q3" s="2">
        <v>0</v>
      </c>
      <c r="R3" s="2">
        <v>0</v>
      </c>
      <c r="S3" s="2">
        <v>0</v>
      </c>
      <c r="T3" s="2">
        <v>0</v>
      </c>
      <c r="U3" s="2">
        <f>Table_0__16[[#This Row],[Call Settle]]*10000*Table_0__16[[#This Row],[Open Interest Call]]</f>
        <v>0</v>
      </c>
      <c r="V3" s="2">
        <f>Table_0__16[[#This Row],[Put Settle]]*10000*Table_0__16[[#This Row],[Open Interest Put]]</f>
        <v>0</v>
      </c>
    </row>
    <row r="4" spans="1:22" x14ac:dyDescent="0.25">
      <c r="A4" s="2">
        <v>-1E-4</v>
      </c>
      <c r="B4" s="2">
        <v>0.12959999999999999</v>
      </c>
      <c r="C4" s="2">
        <v>0.1295</v>
      </c>
      <c r="D4" s="2">
        <v>0.57999999999999996</v>
      </c>
      <c r="E4" s="2">
        <v>0</v>
      </c>
      <c r="F4" s="2">
        <v>0</v>
      </c>
      <c r="G4" s="2">
        <v>0</v>
      </c>
      <c r="H4" s="2">
        <v>10.62</v>
      </c>
      <c r="I4" s="2">
        <v>13.43</v>
      </c>
      <c r="J4" s="2">
        <v>-2.82</v>
      </c>
      <c r="K4" s="2">
        <v>0</v>
      </c>
      <c r="L4" s="2">
        <v>0</v>
      </c>
      <c r="M4" s="2">
        <v>0</v>
      </c>
      <c r="N4" s="2">
        <v>10.62</v>
      </c>
      <c r="O4" s="2">
        <v>13.43</v>
      </c>
      <c r="P4" s="2">
        <v>-2.82</v>
      </c>
      <c r="Q4" s="2">
        <v>0</v>
      </c>
      <c r="R4" s="2">
        <v>0</v>
      </c>
      <c r="S4" s="2">
        <v>0</v>
      </c>
      <c r="T4" s="2">
        <v>0</v>
      </c>
      <c r="U4" s="2">
        <f>Table_0__16[[#This Row],[Call Settle]]*10000*Table_0__16[[#This Row],[Open Interest Call]]</f>
        <v>0</v>
      </c>
      <c r="V4" s="2">
        <f>Table_0__16[[#This Row],[Put Settle]]*10000*Table_0__16[[#This Row],[Open Interest Put]]</f>
        <v>0</v>
      </c>
    </row>
    <row r="5" spans="1:22" x14ac:dyDescent="0.25">
      <c r="A5" s="2">
        <v>0</v>
      </c>
      <c r="B5" s="2">
        <v>0.1197</v>
      </c>
      <c r="C5" s="2">
        <v>0.1197</v>
      </c>
      <c r="D5" s="2">
        <v>0.59</v>
      </c>
      <c r="E5" s="2">
        <v>0</v>
      </c>
      <c r="F5" s="2">
        <v>0</v>
      </c>
      <c r="G5" s="2">
        <v>0</v>
      </c>
      <c r="H5" s="2">
        <v>10.33</v>
      </c>
      <c r="I5" s="2">
        <v>12.43</v>
      </c>
      <c r="J5" s="2">
        <v>-2.1</v>
      </c>
      <c r="K5" s="2">
        <v>0</v>
      </c>
      <c r="L5" s="2">
        <v>0</v>
      </c>
      <c r="M5" s="2">
        <v>0</v>
      </c>
      <c r="N5" s="2">
        <v>10.33</v>
      </c>
      <c r="O5" s="2">
        <v>12.43</v>
      </c>
      <c r="P5" s="2">
        <v>-2.1</v>
      </c>
      <c r="Q5" s="2">
        <v>0</v>
      </c>
      <c r="R5" s="2">
        <v>0</v>
      </c>
      <c r="S5" s="2">
        <v>0</v>
      </c>
      <c r="T5" s="2">
        <v>0</v>
      </c>
      <c r="U5" s="2">
        <f>Table_0__16[[#This Row],[Call Settle]]*10000*Table_0__16[[#This Row],[Open Interest Call]]</f>
        <v>0</v>
      </c>
      <c r="V5" s="2">
        <f>Table_0__16[[#This Row],[Put Settle]]*10000*Table_0__16[[#This Row],[Open Interest Put]]</f>
        <v>0</v>
      </c>
    </row>
    <row r="6" spans="1:22" x14ac:dyDescent="0.25">
      <c r="A6" s="2">
        <v>0</v>
      </c>
      <c r="B6" s="2">
        <v>0.10979999999999999</v>
      </c>
      <c r="C6" s="2">
        <v>0.10979999999999999</v>
      </c>
      <c r="D6" s="2">
        <v>0.6</v>
      </c>
      <c r="E6" s="2">
        <v>0</v>
      </c>
      <c r="F6" s="2">
        <v>0</v>
      </c>
      <c r="G6" s="2">
        <v>0</v>
      </c>
      <c r="H6" s="2">
        <v>10.039999999999999</v>
      </c>
      <c r="I6" s="2">
        <v>11.43</v>
      </c>
      <c r="J6" s="2">
        <v>-1.39</v>
      </c>
      <c r="K6" s="2">
        <v>0</v>
      </c>
      <c r="L6" s="2">
        <v>0</v>
      </c>
      <c r="M6" s="2">
        <v>0</v>
      </c>
      <c r="N6" s="2">
        <v>10.039999999999999</v>
      </c>
      <c r="O6" s="2">
        <v>11.43</v>
      </c>
      <c r="P6" s="2">
        <v>-1.39</v>
      </c>
      <c r="Q6" s="2">
        <v>0</v>
      </c>
      <c r="R6" s="2">
        <v>0</v>
      </c>
      <c r="S6" s="2">
        <v>0</v>
      </c>
      <c r="T6" s="2">
        <v>0</v>
      </c>
      <c r="U6" s="2">
        <f>Table_0__16[[#This Row],[Call Settle]]*10000*Table_0__16[[#This Row],[Open Interest Call]]</f>
        <v>0</v>
      </c>
      <c r="V6" s="2">
        <f>Table_0__16[[#This Row],[Put Settle]]*10000*Table_0__16[[#This Row],[Open Interest Put]]</f>
        <v>0</v>
      </c>
    </row>
    <row r="7" spans="1:22" x14ac:dyDescent="0.25">
      <c r="A7" s="2">
        <v>-1E-4</v>
      </c>
      <c r="B7" s="2">
        <v>0.1</v>
      </c>
      <c r="C7" s="2">
        <v>9.9900000000000003E-2</v>
      </c>
      <c r="D7" s="2">
        <v>0.61</v>
      </c>
      <c r="E7" s="2">
        <v>0</v>
      </c>
      <c r="F7" s="2">
        <v>1E-4</v>
      </c>
      <c r="G7" s="2">
        <v>-1E-4</v>
      </c>
      <c r="H7" s="2">
        <v>9.76</v>
      </c>
      <c r="I7" s="2">
        <v>10.43</v>
      </c>
      <c r="J7" s="2">
        <v>-0.68</v>
      </c>
      <c r="K7" s="2">
        <v>0</v>
      </c>
      <c r="L7" s="2">
        <v>0</v>
      </c>
      <c r="M7" s="2">
        <v>0</v>
      </c>
      <c r="N7" s="2">
        <v>9.76</v>
      </c>
      <c r="O7" s="2">
        <v>10.43</v>
      </c>
      <c r="P7" s="2">
        <v>-0.68</v>
      </c>
      <c r="Q7" s="2">
        <v>0</v>
      </c>
      <c r="R7" s="2">
        <v>0</v>
      </c>
      <c r="S7" s="2">
        <v>0</v>
      </c>
      <c r="T7" s="2">
        <v>0</v>
      </c>
      <c r="U7" s="2">
        <f>Table_0__16[[#This Row],[Call Settle]]*10000*Table_0__16[[#This Row],[Open Interest Call]]</f>
        <v>0</v>
      </c>
      <c r="V7" s="2">
        <f>Table_0__16[[#This Row],[Put Settle]]*10000*Table_0__16[[#This Row],[Open Interest Put]]</f>
        <v>0</v>
      </c>
    </row>
    <row r="8" spans="1:22" x14ac:dyDescent="0.25">
      <c r="A8" s="2">
        <v>-1E-4</v>
      </c>
      <c r="B8" s="2">
        <v>9.0200000000000002E-2</v>
      </c>
      <c r="C8" s="2">
        <v>9.01E-2</v>
      </c>
      <c r="D8" s="2">
        <v>0.62</v>
      </c>
      <c r="E8" s="2">
        <v>1E-4</v>
      </c>
      <c r="F8" s="2">
        <v>1E-4</v>
      </c>
      <c r="G8" s="2">
        <v>0</v>
      </c>
      <c r="H8" s="2">
        <v>9.4700000000000006</v>
      </c>
      <c r="I8" s="2">
        <v>9.43</v>
      </c>
      <c r="J8" s="2">
        <v>0.04</v>
      </c>
      <c r="K8" s="2">
        <v>0</v>
      </c>
      <c r="L8" s="2">
        <v>0</v>
      </c>
      <c r="M8" s="2">
        <v>0</v>
      </c>
      <c r="N8" s="2">
        <v>9.4700000000000006</v>
      </c>
      <c r="O8" s="2">
        <v>9.43</v>
      </c>
      <c r="P8" s="2">
        <v>0.04</v>
      </c>
      <c r="Q8" s="2">
        <v>0</v>
      </c>
      <c r="R8" s="2">
        <v>0</v>
      </c>
      <c r="S8" s="2">
        <v>0</v>
      </c>
      <c r="T8" s="2">
        <v>0</v>
      </c>
      <c r="U8" s="2">
        <f>Table_0__16[[#This Row],[Call Settle]]*10000*Table_0__16[[#This Row],[Open Interest Call]]</f>
        <v>0</v>
      </c>
      <c r="V8" s="2">
        <f>Table_0__16[[#This Row],[Put Settle]]*10000*Table_0__16[[#This Row],[Open Interest Put]]</f>
        <v>0</v>
      </c>
    </row>
    <row r="9" spans="1:22" x14ac:dyDescent="0.25">
      <c r="A9" s="2">
        <v>-1E-4</v>
      </c>
      <c r="B9" s="2">
        <v>8.0399999999999999E-2</v>
      </c>
      <c r="C9" s="2">
        <v>8.0299999999999996E-2</v>
      </c>
      <c r="D9" s="2">
        <v>0.63</v>
      </c>
      <c r="E9" s="2">
        <v>1E-4</v>
      </c>
      <c r="F9" s="2">
        <v>2.0000000000000001E-4</v>
      </c>
      <c r="G9" s="2">
        <v>-1E-4</v>
      </c>
      <c r="H9" s="2">
        <v>9.18</v>
      </c>
      <c r="I9" s="2">
        <v>9.64</v>
      </c>
      <c r="J9" s="2">
        <v>-0.45</v>
      </c>
      <c r="K9" s="2">
        <v>0</v>
      </c>
      <c r="L9" s="2">
        <v>0</v>
      </c>
      <c r="M9" s="2">
        <v>0</v>
      </c>
      <c r="N9" s="2">
        <v>9.18</v>
      </c>
      <c r="O9" s="2">
        <v>9.64</v>
      </c>
      <c r="P9" s="2">
        <v>-0.45</v>
      </c>
      <c r="Q9" s="2">
        <v>0</v>
      </c>
      <c r="R9" s="2">
        <v>0</v>
      </c>
      <c r="S9" s="2">
        <v>0</v>
      </c>
      <c r="T9" s="2">
        <v>0</v>
      </c>
      <c r="U9" s="2">
        <f>Table_0__16[[#This Row],[Call Settle]]*10000*Table_0__16[[#This Row],[Open Interest Call]]</f>
        <v>0</v>
      </c>
      <c r="V9" s="2">
        <f>Table_0__16[[#This Row],[Put Settle]]*10000*Table_0__16[[#This Row],[Open Interest Put]]</f>
        <v>0</v>
      </c>
    </row>
    <row r="10" spans="1:22" x14ac:dyDescent="0.25">
      <c r="A10" s="2">
        <v>-1E-4</v>
      </c>
      <c r="B10" s="2">
        <v>7.0599999999999996E-2</v>
      </c>
      <c r="C10" s="2">
        <v>7.0499999999999993E-2</v>
      </c>
      <c r="D10" s="2">
        <v>0.64</v>
      </c>
      <c r="E10" s="2">
        <v>2.0000000000000001E-4</v>
      </c>
      <c r="F10" s="2">
        <v>2.0000000000000001E-4</v>
      </c>
      <c r="G10" s="2">
        <v>0</v>
      </c>
      <c r="H10" s="2">
        <v>8.92</v>
      </c>
      <c r="I10" s="2">
        <v>8.89</v>
      </c>
      <c r="J10" s="2">
        <v>0.03</v>
      </c>
      <c r="K10" s="2">
        <v>0</v>
      </c>
      <c r="L10" s="2">
        <v>0</v>
      </c>
      <c r="M10" s="2">
        <v>0</v>
      </c>
      <c r="N10" s="2">
        <v>8.92</v>
      </c>
      <c r="O10" s="2">
        <v>8.89</v>
      </c>
      <c r="P10" s="2">
        <v>0.03</v>
      </c>
      <c r="Q10" s="2">
        <v>0</v>
      </c>
      <c r="R10" s="2">
        <v>0</v>
      </c>
      <c r="S10" s="2">
        <v>0</v>
      </c>
      <c r="T10" s="2">
        <v>0</v>
      </c>
      <c r="U10" s="2">
        <f>Table_0__16[[#This Row],[Call Settle]]*10000*Table_0__16[[#This Row],[Open Interest Call]]</f>
        <v>0</v>
      </c>
      <c r="V10" s="2">
        <f>Table_0__16[[#This Row],[Put Settle]]*10000*Table_0__16[[#This Row],[Open Interest Put]]</f>
        <v>0</v>
      </c>
    </row>
    <row r="11" spans="1:22" x14ac:dyDescent="0.25">
      <c r="A11" s="2">
        <v>0</v>
      </c>
      <c r="B11" s="2">
        <v>6.08E-2</v>
      </c>
      <c r="C11" s="2">
        <v>6.08E-2</v>
      </c>
      <c r="D11" s="2">
        <v>0.65</v>
      </c>
      <c r="E11" s="2">
        <v>2.9999999999999997E-4</v>
      </c>
      <c r="F11" s="2">
        <v>4.0000000000000002E-4</v>
      </c>
      <c r="G11" s="2">
        <v>-1E-4</v>
      </c>
      <c r="H11" s="2">
        <v>8.2899999999999991</v>
      </c>
      <c r="I11" s="2">
        <v>8.4700000000000006</v>
      </c>
      <c r="J11" s="2">
        <v>-0.18</v>
      </c>
      <c r="K11" s="2">
        <v>0</v>
      </c>
      <c r="L11" s="2">
        <v>0</v>
      </c>
      <c r="M11" s="2">
        <v>0</v>
      </c>
      <c r="N11" s="2">
        <v>8.2899999999999991</v>
      </c>
      <c r="O11" s="2">
        <v>8.4700000000000006</v>
      </c>
      <c r="P11" s="2">
        <v>-0.18</v>
      </c>
      <c r="Q11" s="2">
        <v>0</v>
      </c>
      <c r="R11" s="2">
        <v>0</v>
      </c>
      <c r="S11" s="2">
        <v>4</v>
      </c>
      <c r="T11" s="2">
        <v>2</v>
      </c>
      <c r="U11" s="2">
        <f>Table_0__16[[#This Row],[Call Settle]]*10000*Table_0__16[[#This Row],[Open Interest Call]]</f>
        <v>0</v>
      </c>
      <c r="V11" s="2">
        <f>Table_0__16[[#This Row],[Put Settle]]*10000*Table_0__16[[#This Row],[Open Interest Put]]</f>
        <v>11.999999999999998</v>
      </c>
    </row>
    <row r="12" spans="1:22" x14ac:dyDescent="0.25">
      <c r="A12" s="2">
        <v>-1E-4</v>
      </c>
      <c r="B12" s="2">
        <v>5.1200000000000002E-2</v>
      </c>
      <c r="C12" s="2">
        <v>5.11E-2</v>
      </c>
      <c r="D12" s="2">
        <v>0.66</v>
      </c>
      <c r="E12" s="2">
        <v>5.0000000000000001E-4</v>
      </c>
      <c r="F12" s="2">
        <v>5.0000000000000001E-4</v>
      </c>
      <c r="G12" s="2">
        <v>-1E-4</v>
      </c>
      <c r="H12" s="2">
        <v>7.62</v>
      </c>
      <c r="I12" s="2">
        <v>7.74</v>
      </c>
      <c r="J12" s="2">
        <v>-0.12</v>
      </c>
      <c r="K12" s="2">
        <v>0</v>
      </c>
      <c r="L12" s="2">
        <v>0</v>
      </c>
      <c r="M12" s="2">
        <v>0</v>
      </c>
      <c r="N12" s="2">
        <v>7.62</v>
      </c>
      <c r="O12" s="2">
        <v>7.74</v>
      </c>
      <c r="P12" s="2">
        <v>-0.12</v>
      </c>
      <c r="Q12" s="2">
        <v>0</v>
      </c>
      <c r="R12" s="2">
        <v>0</v>
      </c>
      <c r="S12" s="2">
        <v>23</v>
      </c>
      <c r="T12" s="2">
        <v>0</v>
      </c>
      <c r="U12" s="2">
        <f>Table_0__16[[#This Row],[Call Settle]]*10000*Table_0__16[[#This Row],[Open Interest Call]]</f>
        <v>0</v>
      </c>
      <c r="V12" s="2">
        <f>Table_0__16[[#This Row],[Put Settle]]*10000*Table_0__16[[#This Row],[Open Interest Put]]</f>
        <v>115</v>
      </c>
    </row>
    <row r="13" spans="1:22" x14ac:dyDescent="0.25">
      <c r="A13" s="2">
        <v>-1E-4</v>
      </c>
      <c r="B13" s="2">
        <v>4.6399999999999997E-2</v>
      </c>
      <c r="C13" s="2">
        <v>4.6300000000000001E-2</v>
      </c>
      <c r="D13" s="2">
        <v>0.66500000000000004</v>
      </c>
      <c r="E13" s="2">
        <v>5.9999999999999995E-4</v>
      </c>
      <c r="F13" s="2">
        <v>6.9999999999999999E-4</v>
      </c>
      <c r="G13" s="2">
        <v>-1E-4</v>
      </c>
      <c r="H13" s="2">
        <v>7.39</v>
      </c>
      <c r="I13" s="2">
        <v>7.6</v>
      </c>
      <c r="J13" s="2">
        <v>-0.21</v>
      </c>
      <c r="K13" s="2">
        <v>0</v>
      </c>
      <c r="L13" s="2">
        <v>0</v>
      </c>
      <c r="M13" s="2">
        <v>0</v>
      </c>
      <c r="N13" s="2">
        <v>7.39</v>
      </c>
      <c r="O13" s="2">
        <v>7.6</v>
      </c>
      <c r="P13" s="2">
        <v>-0.21</v>
      </c>
      <c r="Q13" s="2">
        <v>0</v>
      </c>
      <c r="R13" s="2">
        <v>0</v>
      </c>
      <c r="S13" s="2">
        <v>0</v>
      </c>
      <c r="T13" s="2">
        <v>0</v>
      </c>
      <c r="U13" s="2">
        <f>Table_0__16[[#This Row],[Call Settle]]*10000*Table_0__16[[#This Row],[Open Interest Call]]</f>
        <v>0</v>
      </c>
      <c r="V13" s="2">
        <f>Table_0__16[[#This Row],[Put Settle]]*10000*Table_0__16[[#This Row],[Open Interest Put]]</f>
        <v>0</v>
      </c>
    </row>
    <row r="14" spans="1:22" x14ac:dyDescent="0.25">
      <c r="A14" s="2">
        <v>-1E-4</v>
      </c>
      <c r="B14" s="2">
        <v>4.1700000000000001E-2</v>
      </c>
      <c r="C14" s="2">
        <v>4.1599999999999998E-2</v>
      </c>
      <c r="D14" s="2">
        <v>0.67</v>
      </c>
      <c r="E14" s="2">
        <v>8.0000000000000004E-4</v>
      </c>
      <c r="F14" s="2">
        <v>8.9999999999999998E-4</v>
      </c>
      <c r="G14" s="2">
        <v>-1E-4</v>
      </c>
      <c r="H14" s="2">
        <v>7.16</v>
      </c>
      <c r="I14" s="2">
        <v>7.33</v>
      </c>
      <c r="J14" s="2">
        <v>-0.17</v>
      </c>
      <c r="K14" s="2">
        <v>0</v>
      </c>
      <c r="L14" s="2">
        <v>0</v>
      </c>
      <c r="M14" s="2">
        <v>0</v>
      </c>
      <c r="N14" s="2">
        <v>7.16</v>
      </c>
      <c r="O14" s="2">
        <v>7.33</v>
      </c>
      <c r="P14" s="2">
        <v>-0.17</v>
      </c>
      <c r="Q14" s="2">
        <v>0</v>
      </c>
      <c r="R14" s="2">
        <v>0</v>
      </c>
      <c r="S14" s="2">
        <v>15</v>
      </c>
      <c r="T14" s="2">
        <v>0</v>
      </c>
      <c r="U14" s="2">
        <f>Table_0__16[[#This Row],[Call Settle]]*10000*Table_0__16[[#This Row],[Open Interest Call]]</f>
        <v>0</v>
      </c>
      <c r="V14" s="2">
        <f>Table_0__16[[#This Row],[Put Settle]]*10000*Table_0__16[[#This Row],[Open Interest Put]]</f>
        <v>120</v>
      </c>
    </row>
    <row r="15" spans="1:22" x14ac:dyDescent="0.25">
      <c r="A15" s="2">
        <v>-2.0000000000000001E-4</v>
      </c>
      <c r="B15" s="2">
        <v>3.7100000000000001E-2</v>
      </c>
      <c r="C15" s="2">
        <v>3.6900000000000002E-2</v>
      </c>
      <c r="D15" s="2">
        <v>0.67500000000000004</v>
      </c>
      <c r="E15" s="2">
        <v>1.1000000000000001E-3</v>
      </c>
      <c r="F15" s="2">
        <v>1.2999999999999999E-3</v>
      </c>
      <c r="G15" s="2">
        <v>-2.0000000000000001E-4</v>
      </c>
      <c r="H15" s="2">
        <v>6.98</v>
      </c>
      <c r="I15" s="2">
        <v>7.27</v>
      </c>
      <c r="J15" s="2">
        <v>-0.28999999999999998</v>
      </c>
      <c r="K15" s="2">
        <v>0</v>
      </c>
      <c r="L15" s="2">
        <v>0</v>
      </c>
      <c r="M15" s="2">
        <v>0</v>
      </c>
      <c r="N15" s="2">
        <v>6.98</v>
      </c>
      <c r="O15" s="2">
        <v>7.27</v>
      </c>
      <c r="P15" s="2">
        <v>-0.28999999999999998</v>
      </c>
      <c r="Q15" s="2">
        <v>0</v>
      </c>
      <c r="R15" s="2">
        <v>0</v>
      </c>
      <c r="S15" s="2">
        <v>0</v>
      </c>
      <c r="T15" s="2">
        <v>0</v>
      </c>
      <c r="U15" s="2">
        <f>Table_0__16[[#This Row],[Call Settle]]*10000*Table_0__16[[#This Row],[Open Interest Call]]</f>
        <v>0</v>
      </c>
      <c r="V15" s="2">
        <f>Table_0__16[[#This Row],[Put Settle]]*10000*Table_0__16[[#This Row],[Open Interest Put]]</f>
        <v>0</v>
      </c>
    </row>
    <row r="16" spans="1:22" x14ac:dyDescent="0.25">
      <c r="A16" s="2">
        <v>-2.0000000000000001E-4</v>
      </c>
      <c r="B16" s="2">
        <v>3.2599999999999997E-2</v>
      </c>
      <c r="C16" s="2">
        <v>3.2399999999999998E-2</v>
      </c>
      <c r="D16" s="2">
        <v>0.68</v>
      </c>
      <c r="E16" s="2">
        <v>1.5E-3</v>
      </c>
      <c r="F16" s="2">
        <v>1.6999999999999999E-3</v>
      </c>
      <c r="G16" s="2">
        <v>-2.0000000000000001E-4</v>
      </c>
      <c r="H16" s="2">
        <v>6.8</v>
      </c>
      <c r="I16" s="2">
        <v>7.03</v>
      </c>
      <c r="J16" s="2">
        <v>-0.24</v>
      </c>
      <c r="K16" s="2">
        <v>0</v>
      </c>
      <c r="L16" s="2">
        <v>0</v>
      </c>
      <c r="M16" s="2">
        <v>0</v>
      </c>
      <c r="N16" s="2">
        <v>6.8</v>
      </c>
      <c r="O16" s="2">
        <v>7.03</v>
      </c>
      <c r="P16" s="2">
        <v>-0.24</v>
      </c>
      <c r="Q16" s="2">
        <v>0</v>
      </c>
      <c r="R16" s="2">
        <v>0</v>
      </c>
      <c r="S16" s="2">
        <v>86</v>
      </c>
      <c r="T16" s="2">
        <v>2</v>
      </c>
      <c r="U16" s="2">
        <f>Table_0__16[[#This Row],[Call Settle]]*10000*Table_0__16[[#This Row],[Open Interest Call]]</f>
        <v>0</v>
      </c>
      <c r="V16" s="2">
        <f>Table_0__16[[#This Row],[Put Settle]]*10000*Table_0__16[[#This Row],[Open Interest Put]]</f>
        <v>1290</v>
      </c>
    </row>
    <row r="17" spans="1:22" x14ac:dyDescent="0.25">
      <c r="A17" s="2">
        <v>-2.0000000000000001E-4</v>
      </c>
      <c r="B17" s="2">
        <v>2.8199999999999999E-2</v>
      </c>
      <c r="C17" s="2">
        <v>2.8000000000000001E-2</v>
      </c>
      <c r="D17" s="2">
        <v>0.68500000000000005</v>
      </c>
      <c r="E17" s="2">
        <v>2E-3</v>
      </c>
      <c r="F17" s="2">
        <v>2.3E-3</v>
      </c>
      <c r="G17" s="2">
        <v>-2.9999999999999997E-4</v>
      </c>
      <c r="H17" s="2">
        <v>6.58</v>
      </c>
      <c r="I17" s="2">
        <v>6.88</v>
      </c>
      <c r="J17" s="2">
        <v>-0.3</v>
      </c>
      <c r="K17" s="2">
        <v>0</v>
      </c>
      <c r="L17" s="2">
        <v>0</v>
      </c>
      <c r="M17" s="2">
        <v>0</v>
      </c>
      <c r="N17" s="2">
        <v>6.58</v>
      </c>
      <c r="O17" s="2">
        <v>6.88</v>
      </c>
      <c r="P17" s="2">
        <v>-0.3</v>
      </c>
      <c r="Q17" s="2">
        <v>0</v>
      </c>
      <c r="R17" s="2">
        <v>0</v>
      </c>
      <c r="S17" s="2">
        <v>206</v>
      </c>
      <c r="T17" s="2">
        <v>1</v>
      </c>
      <c r="U17" s="2">
        <f>Table_0__16[[#This Row],[Call Settle]]*10000*Table_0__16[[#This Row],[Open Interest Call]]</f>
        <v>0</v>
      </c>
      <c r="V17" s="2">
        <f>Table_0__16[[#This Row],[Put Settle]]*10000*Table_0__16[[#This Row],[Open Interest Put]]</f>
        <v>4120</v>
      </c>
    </row>
    <row r="18" spans="1:22" x14ac:dyDescent="0.25">
      <c r="A18" s="2">
        <v>-2.9999999999999997E-4</v>
      </c>
      <c r="B18" s="2">
        <v>2.41E-2</v>
      </c>
      <c r="C18" s="2">
        <v>2.3800000000000002E-2</v>
      </c>
      <c r="D18" s="2">
        <v>0.69</v>
      </c>
      <c r="E18" s="2">
        <v>2.7000000000000001E-3</v>
      </c>
      <c r="F18" s="2">
        <v>3.0000000000000001E-3</v>
      </c>
      <c r="G18" s="2">
        <v>-2.9999999999999997E-4</v>
      </c>
      <c r="H18" s="2">
        <v>6.4</v>
      </c>
      <c r="I18" s="2">
        <v>6.65</v>
      </c>
      <c r="J18" s="2">
        <v>-0.26</v>
      </c>
      <c r="K18" s="2">
        <v>0</v>
      </c>
      <c r="L18" s="2">
        <v>0</v>
      </c>
      <c r="M18" s="2">
        <v>0</v>
      </c>
      <c r="N18" s="2">
        <v>6.4</v>
      </c>
      <c r="O18" s="2">
        <v>6.65</v>
      </c>
      <c r="P18" s="2">
        <v>-0.26</v>
      </c>
      <c r="Q18" s="2">
        <v>0</v>
      </c>
      <c r="R18" s="2">
        <v>0</v>
      </c>
      <c r="S18" s="2">
        <v>214</v>
      </c>
      <c r="T18" s="2">
        <v>0</v>
      </c>
      <c r="U18" s="2">
        <f>Table_0__16[[#This Row],[Call Settle]]*10000*Table_0__16[[#This Row],[Open Interest Call]]</f>
        <v>0</v>
      </c>
      <c r="V18" s="2">
        <f>Table_0__16[[#This Row],[Put Settle]]*10000*Table_0__16[[#This Row],[Open Interest Put]]</f>
        <v>5778</v>
      </c>
    </row>
    <row r="19" spans="1:22" x14ac:dyDescent="0.25">
      <c r="A19" s="2">
        <v>-4.0000000000000002E-4</v>
      </c>
      <c r="B19" s="2">
        <v>2.01E-2</v>
      </c>
      <c r="C19" s="2">
        <v>1.9699999999999999E-2</v>
      </c>
      <c r="D19" s="2">
        <v>0.69499999999999995</v>
      </c>
      <c r="E19" s="2">
        <v>3.7000000000000002E-3</v>
      </c>
      <c r="F19" s="2">
        <v>4.0000000000000001E-3</v>
      </c>
      <c r="G19" s="2">
        <v>-2.9999999999999997E-4</v>
      </c>
      <c r="H19" s="2">
        <v>6.28</v>
      </c>
      <c r="I19" s="2">
        <v>6.5</v>
      </c>
      <c r="J19" s="2">
        <v>-0.22</v>
      </c>
      <c r="K19" s="2">
        <v>0</v>
      </c>
      <c r="L19" s="2">
        <v>0</v>
      </c>
      <c r="M19" s="2">
        <v>0</v>
      </c>
      <c r="N19" s="2">
        <v>6.28</v>
      </c>
      <c r="O19" s="2">
        <v>6.5</v>
      </c>
      <c r="P19" s="2">
        <v>-0.22</v>
      </c>
      <c r="Q19" s="2">
        <v>0</v>
      </c>
      <c r="R19" s="2">
        <v>0</v>
      </c>
      <c r="S19" s="2">
        <v>25</v>
      </c>
      <c r="T19" s="2">
        <v>0</v>
      </c>
      <c r="U19" s="2">
        <f>Table_0__16[[#This Row],[Call Settle]]*10000*Table_0__16[[#This Row],[Open Interest Call]]</f>
        <v>0</v>
      </c>
      <c r="V19" s="2">
        <f>Table_0__16[[#This Row],[Put Settle]]*10000*Table_0__16[[#This Row],[Open Interest Put]]</f>
        <v>925</v>
      </c>
    </row>
    <row r="20" spans="1:22" x14ac:dyDescent="0.25">
      <c r="A20" s="2">
        <v>-4.0000000000000002E-4</v>
      </c>
      <c r="B20" s="2">
        <v>1.6400000000000001E-2</v>
      </c>
      <c r="C20" s="2">
        <v>1.6E-2</v>
      </c>
      <c r="D20" s="2">
        <v>0.7</v>
      </c>
      <c r="E20" s="2">
        <v>4.8999999999999998E-3</v>
      </c>
      <c r="F20" s="2">
        <v>5.1999999999999998E-3</v>
      </c>
      <c r="G20" s="2">
        <v>-2.9999999999999997E-4</v>
      </c>
      <c r="H20" s="2">
        <v>6.1</v>
      </c>
      <c r="I20" s="2">
        <v>6.3</v>
      </c>
      <c r="J20" s="2">
        <v>-0.2</v>
      </c>
      <c r="K20" s="2">
        <v>0</v>
      </c>
      <c r="L20" s="2">
        <v>0</v>
      </c>
      <c r="M20" s="2">
        <v>0</v>
      </c>
      <c r="N20" s="2">
        <v>6.1</v>
      </c>
      <c r="O20" s="2">
        <v>6.3</v>
      </c>
      <c r="P20" s="2">
        <v>-0.2</v>
      </c>
      <c r="Q20" s="2">
        <v>0</v>
      </c>
      <c r="R20" s="2">
        <v>0</v>
      </c>
      <c r="S20" s="2">
        <v>28</v>
      </c>
      <c r="T20" s="2">
        <v>1</v>
      </c>
      <c r="U20" s="2">
        <f>Table_0__16[[#This Row],[Call Settle]]*10000*Table_0__16[[#This Row],[Open Interest Call]]</f>
        <v>0</v>
      </c>
      <c r="V20" s="2">
        <f>Table_0__16[[#This Row],[Put Settle]]*10000*Table_0__16[[#This Row],[Open Interest Put]]</f>
        <v>1372</v>
      </c>
    </row>
    <row r="21" spans="1:22" x14ac:dyDescent="0.25">
      <c r="A21" s="2">
        <v>-4.0000000000000002E-4</v>
      </c>
      <c r="B21" s="2">
        <v>1.2999999999999999E-2</v>
      </c>
      <c r="C21" s="2">
        <v>1.26E-2</v>
      </c>
      <c r="D21" s="2">
        <v>0.70499999999999996</v>
      </c>
      <c r="E21" s="2">
        <v>6.4000000000000003E-3</v>
      </c>
      <c r="F21" s="2">
        <v>6.7000000000000002E-3</v>
      </c>
      <c r="G21" s="2">
        <v>-2.9999999999999997E-4</v>
      </c>
      <c r="H21" s="2">
        <v>5.9</v>
      </c>
      <c r="I21" s="2">
        <v>6.09</v>
      </c>
      <c r="J21" s="2">
        <v>-0.19</v>
      </c>
      <c r="K21" s="2">
        <v>0</v>
      </c>
      <c r="L21" s="2">
        <v>0</v>
      </c>
      <c r="M21" s="2">
        <v>0</v>
      </c>
      <c r="N21" s="2">
        <v>5.9</v>
      </c>
      <c r="O21" s="2">
        <v>6.09</v>
      </c>
      <c r="P21" s="2">
        <v>-0.19</v>
      </c>
      <c r="Q21" s="2">
        <v>218</v>
      </c>
      <c r="R21" s="2">
        <v>0</v>
      </c>
      <c r="S21" s="2">
        <v>18</v>
      </c>
      <c r="T21" s="2">
        <v>5</v>
      </c>
      <c r="U21" s="2">
        <f>Table_0__16[[#This Row],[Call Settle]]*10000*Table_0__16[[#This Row],[Open Interest Call]]</f>
        <v>27468</v>
      </c>
      <c r="V21" s="2">
        <f>Table_0__16[[#This Row],[Put Settle]]*10000*Table_0__16[[#This Row],[Open Interest Put]]</f>
        <v>1152</v>
      </c>
    </row>
    <row r="22" spans="1:22" x14ac:dyDescent="0.25">
      <c r="A22" s="2">
        <v>-4.0000000000000002E-4</v>
      </c>
      <c r="B22" s="2">
        <v>0.01</v>
      </c>
      <c r="C22" s="2">
        <v>9.5999999999999992E-3</v>
      </c>
      <c r="D22" s="2">
        <v>0.71</v>
      </c>
      <c r="E22" s="2">
        <v>8.3000000000000001E-3</v>
      </c>
      <c r="F22" s="2">
        <v>8.6E-3</v>
      </c>
      <c r="G22" s="2">
        <v>-2.9999999999999997E-4</v>
      </c>
      <c r="H22" s="2">
        <v>5.73</v>
      </c>
      <c r="I22" s="2">
        <v>5.93</v>
      </c>
      <c r="J22" s="2">
        <v>-0.2</v>
      </c>
      <c r="K22" s="2">
        <v>0</v>
      </c>
      <c r="L22" s="2">
        <v>0</v>
      </c>
      <c r="M22" s="2">
        <v>0</v>
      </c>
      <c r="N22" s="2">
        <v>5.72</v>
      </c>
      <c r="O22" s="2">
        <v>5.91</v>
      </c>
      <c r="P22" s="2">
        <v>-0.18</v>
      </c>
      <c r="Q22" s="2">
        <v>0</v>
      </c>
      <c r="R22" s="2">
        <v>0</v>
      </c>
      <c r="S22" s="2">
        <v>152</v>
      </c>
      <c r="T22" s="2">
        <v>0</v>
      </c>
      <c r="U22" s="2">
        <f>Table_0__16[[#This Row],[Call Settle]]*10000*Table_0__16[[#This Row],[Open Interest Call]]</f>
        <v>0</v>
      </c>
      <c r="V22" s="2">
        <f>Table_0__16[[#This Row],[Put Settle]]*10000*Table_0__16[[#This Row],[Open Interest Put]]</f>
        <v>12616</v>
      </c>
    </row>
    <row r="23" spans="1:22" x14ac:dyDescent="0.25">
      <c r="A23" s="2">
        <v>-2.9999999999999997E-4</v>
      </c>
      <c r="B23" s="2">
        <v>7.4000000000000003E-3</v>
      </c>
      <c r="C23" s="2">
        <v>7.1000000000000004E-3</v>
      </c>
      <c r="D23" s="2">
        <v>0.71499999999999997</v>
      </c>
      <c r="E23" s="2">
        <v>1.0699999999999999E-2</v>
      </c>
      <c r="F23" s="2">
        <v>1.0999999999999999E-2</v>
      </c>
      <c r="G23" s="2">
        <v>-2.9999999999999997E-4</v>
      </c>
      <c r="H23" s="2">
        <v>5.63</v>
      </c>
      <c r="I23" s="2">
        <v>5.78</v>
      </c>
      <c r="J23" s="2">
        <v>-0.16</v>
      </c>
      <c r="K23" s="2">
        <v>0</v>
      </c>
      <c r="L23" s="2">
        <v>0</v>
      </c>
      <c r="M23" s="2">
        <v>0</v>
      </c>
      <c r="N23" s="2">
        <v>5.63</v>
      </c>
      <c r="O23" s="2">
        <v>5.78</v>
      </c>
      <c r="P23" s="2">
        <v>-0.16</v>
      </c>
      <c r="Q23" s="2">
        <v>5</v>
      </c>
      <c r="R23" s="2">
        <v>0</v>
      </c>
      <c r="S23" s="2">
        <v>50</v>
      </c>
      <c r="T23" s="2">
        <v>0</v>
      </c>
      <c r="U23" s="2">
        <f>Table_0__16[[#This Row],[Call Settle]]*10000*Table_0__16[[#This Row],[Open Interest Call]]</f>
        <v>355</v>
      </c>
      <c r="V23" s="2">
        <f>Table_0__16[[#This Row],[Put Settle]]*10000*Table_0__16[[#This Row],[Open Interest Put]]</f>
        <v>5350</v>
      </c>
    </row>
    <row r="24" spans="1:22" x14ac:dyDescent="0.25">
      <c r="A24" s="2">
        <v>-2.0000000000000001E-4</v>
      </c>
      <c r="B24" s="2">
        <v>5.3E-3</v>
      </c>
      <c r="C24" s="2">
        <v>5.1000000000000004E-3</v>
      </c>
      <c r="D24" s="2">
        <v>0.72</v>
      </c>
      <c r="E24" s="2">
        <v>1.37E-2</v>
      </c>
      <c r="F24" s="2">
        <v>1.3899999999999999E-2</v>
      </c>
      <c r="G24" s="2">
        <v>-2.0000000000000001E-4</v>
      </c>
      <c r="H24" s="2">
        <v>5.56</v>
      </c>
      <c r="I24" s="2">
        <v>5.66</v>
      </c>
      <c r="J24" s="2">
        <v>-0.1</v>
      </c>
      <c r="K24" s="2">
        <v>0</v>
      </c>
      <c r="L24" s="2">
        <v>0</v>
      </c>
      <c r="M24" s="2">
        <v>0</v>
      </c>
      <c r="N24" s="2">
        <v>5.56</v>
      </c>
      <c r="O24" s="2">
        <v>5.66</v>
      </c>
      <c r="P24" s="2">
        <v>-0.1</v>
      </c>
      <c r="Q24" s="2">
        <v>327</v>
      </c>
      <c r="R24" s="2">
        <v>0</v>
      </c>
      <c r="S24" s="2">
        <v>371</v>
      </c>
      <c r="T24" s="2">
        <v>0</v>
      </c>
      <c r="U24" s="2">
        <f>Table_0__16[[#This Row],[Call Settle]]*10000*Table_0__16[[#This Row],[Open Interest Call]]</f>
        <v>16677.000000000004</v>
      </c>
      <c r="V24" s="2">
        <f>Table_0__16[[#This Row],[Put Settle]]*10000*Table_0__16[[#This Row],[Open Interest Put]]</f>
        <v>50827</v>
      </c>
    </row>
    <row r="25" spans="1:22" x14ac:dyDescent="0.25">
      <c r="A25" s="2">
        <v>-2.9999999999999997E-4</v>
      </c>
      <c r="B25" s="2">
        <v>3.8E-3</v>
      </c>
      <c r="C25" s="2">
        <v>3.5000000000000001E-3</v>
      </c>
      <c r="D25" s="2">
        <v>0.72499999999999998</v>
      </c>
      <c r="E25" s="2">
        <v>1.7000000000000001E-2</v>
      </c>
      <c r="F25" s="2">
        <v>1.72E-2</v>
      </c>
      <c r="G25" s="2">
        <v>-2.0000000000000001E-4</v>
      </c>
      <c r="H25" s="2">
        <v>5.47</v>
      </c>
      <c r="I25" s="2">
        <v>5.67</v>
      </c>
      <c r="J25" s="2">
        <v>-0.2</v>
      </c>
      <c r="K25" s="2">
        <v>0</v>
      </c>
      <c r="L25" s="2">
        <v>0</v>
      </c>
      <c r="M25" s="2">
        <v>0</v>
      </c>
      <c r="N25" s="2">
        <v>5.47</v>
      </c>
      <c r="O25" s="2">
        <v>5.67</v>
      </c>
      <c r="P25" s="2">
        <v>-0.2</v>
      </c>
      <c r="Q25" s="2">
        <v>132</v>
      </c>
      <c r="R25" s="2">
        <v>0</v>
      </c>
      <c r="S25" s="2">
        <v>4</v>
      </c>
      <c r="T25" s="2">
        <v>0</v>
      </c>
      <c r="U25" s="2">
        <f>Table_0__16[[#This Row],[Call Settle]]*10000*Table_0__16[[#This Row],[Open Interest Call]]</f>
        <v>4620</v>
      </c>
      <c r="V25" s="2">
        <f>Table_0__16[[#This Row],[Put Settle]]*10000*Table_0__16[[#This Row],[Open Interest Put]]</f>
        <v>680</v>
      </c>
    </row>
    <row r="26" spans="1:22" x14ac:dyDescent="0.25">
      <c r="A26" s="2">
        <v>-2.0000000000000001E-4</v>
      </c>
      <c r="B26" s="2">
        <v>2.5999999999999999E-3</v>
      </c>
      <c r="C26" s="2">
        <v>2.3999999999999998E-3</v>
      </c>
      <c r="D26" s="2">
        <v>0.73</v>
      </c>
      <c r="E26" s="2">
        <v>2.0899999999999998E-2</v>
      </c>
      <c r="F26" s="2">
        <v>2.1000000000000001E-2</v>
      </c>
      <c r="G26" s="2">
        <v>-1E-4</v>
      </c>
      <c r="H26" s="2">
        <v>5.49</v>
      </c>
      <c r="I26" s="2">
        <v>5.63</v>
      </c>
      <c r="J26" s="2">
        <v>-0.15</v>
      </c>
      <c r="K26" s="2">
        <v>0</v>
      </c>
      <c r="L26" s="2">
        <v>0</v>
      </c>
      <c r="M26" s="2">
        <v>0</v>
      </c>
      <c r="N26" s="2">
        <v>5.49</v>
      </c>
      <c r="O26" s="2">
        <v>5.63</v>
      </c>
      <c r="P26" s="2">
        <v>-0.15</v>
      </c>
      <c r="Q26" s="2">
        <v>18</v>
      </c>
      <c r="R26" s="2">
        <v>2</v>
      </c>
      <c r="S26" s="2">
        <v>0</v>
      </c>
      <c r="T26" s="2">
        <v>0</v>
      </c>
      <c r="U26" s="2">
        <f>Table_0__16[[#This Row],[Call Settle]]*10000*Table_0__16[[#This Row],[Open Interest Call]]</f>
        <v>431.99999999999994</v>
      </c>
      <c r="V26" s="2">
        <f>Table_0__16[[#This Row],[Put Settle]]*10000*Table_0__16[[#This Row],[Open Interest Put]]</f>
        <v>0</v>
      </c>
    </row>
    <row r="27" spans="1:22" x14ac:dyDescent="0.25">
      <c r="A27" s="2">
        <v>-2.0000000000000001E-4</v>
      </c>
      <c r="B27" s="2">
        <v>1.8E-3</v>
      </c>
      <c r="C27" s="2">
        <v>1.6000000000000001E-3</v>
      </c>
      <c r="D27" s="2">
        <v>0.73499999999999999</v>
      </c>
      <c r="E27" s="2">
        <v>2.5000000000000001E-2</v>
      </c>
      <c r="F27" s="2">
        <v>2.5100000000000001E-2</v>
      </c>
      <c r="G27" s="2">
        <v>-1E-4</v>
      </c>
      <c r="H27" s="2">
        <v>5.5</v>
      </c>
      <c r="I27" s="2">
        <v>5.69</v>
      </c>
      <c r="J27" s="2">
        <v>-0.19</v>
      </c>
      <c r="K27" s="2">
        <v>0</v>
      </c>
      <c r="L27" s="2">
        <v>0</v>
      </c>
      <c r="M27" s="2">
        <v>0</v>
      </c>
      <c r="N27" s="2">
        <v>5.5</v>
      </c>
      <c r="O27" s="2">
        <v>5.69</v>
      </c>
      <c r="P27" s="2">
        <v>-0.19</v>
      </c>
      <c r="Q27" s="2">
        <v>87</v>
      </c>
      <c r="R27" s="2">
        <v>0</v>
      </c>
      <c r="S27" s="2">
        <v>1</v>
      </c>
      <c r="T27" s="2">
        <v>0</v>
      </c>
      <c r="U27" s="2">
        <f>Table_0__16[[#This Row],[Call Settle]]*10000*Table_0__16[[#This Row],[Open Interest Call]]</f>
        <v>1392</v>
      </c>
      <c r="V27" s="2">
        <f>Table_0__16[[#This Row],[Put Settle]]*10000*Table_0__16[[#This Row],[Open Interest Put]]</f>
        <v>250</v>
      </c>
    </row>
    <row r="28" spans="1:22" x14ac:dyDescent="0.25">
      <c r="A28" s="2">
        <v>-1E-4</v>
      </c>
      <c r="B28" s="2">
        <v>1.1999999999999999E-3</v>
      </c>
      <c r="C28" s="2">
        <v>1.1000000000000001E-3</v>
      </c>
      <c r="D28" s="2">
        <v>0.74</v>
      </c>
      <c r="E28" s="2">
        <v>2.9399999999999999E-2</v>
      </c>
      <c r="F28" s="2">
        <v>2.9399999999999999E-2</v>
      </c>
      <c r="G28" s="2">
        <v>0</v>
      </c>
      <c r="H28" s="2">
        <v>5.61</v>
      </c>
      <c r="I28" s="2">
        <v>5.72</v>
      </c>
      <c r="J28" s="2">
        <v>-0.1</v>
      </c>
      <c r="K28" s="2">
        <v>0</v>
      </c>
      <c r="L28" s="2">
        <v>0</v>
      </c>
      <c r="M28" s="2">
        <v>0</v>
      </c>
      <c r="N28" s="2">
        <v>5.61</v>
      </c>
      <c r="O28" s="2">
        <v>5.72</v>
      </c>
      <c r="P28" s="2">
        <v>-0.1</v>
      </c>
      <c r="Q28" s="2">
        <v>13</v>
      </c>
      <c r="R28" s="2">
        <v>2</v>
      </c>
      <c r="S28" s="2">
        <v>0</v>
      </c>
      <c r="T28" s="2">
        <v>0</v>
      </c>
      <c r="U28" s="2">
        <f>Table_0__16[[#This Row],[Call Settle]]*10000*Table_0__16[[#This Row],[Open Interest Call]]</f>
        <v>143</v>
      </c>
      <c r="V28" s="2">
        <f>Table_0__16[[#This Row],[Put Settle]]*10000*Table_0__16[[#This Row],[Open Interest Put]]</f>
        <v>0</v>
      </c>
    </row>
    <row r="29" spans="1:22" x14ac:dyDescent="0.25">
      <c r="A29" s="2">
        <v>0</v>
      </c>
      <c r="B29" s="2">
        <v>8.0000000000000004E-4</v>
      </c>
      <c r="C29" s="2">
        <v>8.0000000000000004E-4</v>
      </c>
      <c r="D29" s="2">
        <v>0.745</v>
      </c>
      <c r="E29" s="2">
        <v>3.4000000000000002E-2</v>
      </c>
      <c r="F29" s="2">
        <v>3.4000000000000002E-2</v>
      </c>
      <c r="G29" s="2">
        <v>0</v>
      </c>
      <c r="H29" s="2">
        <v>5.81</v>
      </c>
      <c r="I29" s="2">
        <v>5.78</v>
      </c>
      <c r="J29" s="2">
        <v>0.03</v>
      </c>
      <c r="K29" s="2">
        <v>0</v>
      </c>
      <c r="L29" s="2">
        <v>0</v>
      </c>
      <c r="M29" s="2">
        <v>0</v>
      </c>
      <c r="N29" s="2">
        <v>5.81</v>
      </c>
      <c r="O29" s="2">
        <v>5.78</v>
      </c>
      <c r="P29" s="2">
        <v>0.03</v>
      </c>
      <c r="Q29" s="2">
        <v>15</v>
      </c>
      <c r="R29" s="2">
        <v>0</v>
      </c>
      <c r="S29" s="2">
        <v>11</v>
      </c>
      <c r="T29" s="2">
        <v>0</v>
      </c>
      <c r="U29" s="2">
        <f>Table_0__16[[#This Row],[Call Settle]]*10000*Table_0__16[[#This Row],[Open Interest Call]]</f>
        <v>120</v>
      </c>
      <c r="V29" s="2">
        <f>Table_0__16[[#This Row],[Put Settle]]*10000*Table_0__16[[#This Row],[Open Interest Put]]</f>
        <v>3740</v>
      </c>
    </row>
    <row r="30" spans="1:22" x14ac:dyDescent="0.25">
      <c r="A30" s="2">
        <v>-1E-4</v>
      </c>
      <c r="B30" s="2">
        <v>5.9999999999999995E-4</v>
      </c>
      <c r="C30" s="2">
        <v>5.0000000000000001E-4</v>
      </c>
      <c r="D30" s="2">
        <v>0.75</v>
      </c>
      <c r="E30" s="2">
        <v>3.8699999999999998E-2</v>
      </c>
      <c r="F30" s="2">
        <v>3.8699999999999998E-2</v>
      </c>
      <c r="G30" s="2">
        <v>0</v>
      </c>
      <c r="H30" s="2">
        <v>5.81</v>
      </c>
      <c r="I30" s="2">
        <v>6.01</v>
      </c>
      <c r="J30" s="2">
        <v>-0.19</v>
      </c>
      <c r="K30" s="2">
        <v>0</v>
      </c>
      <c r="L30" s="2">
        <v>0</v>
      </c>
      <c r="M30" s="2">
        <v>0</v>
      </c>
      <c r="N30" s="2">
        <v>5.81</v>
      </c>
      <c r="O30" s="2">
        <v>6.01</v>
      </c>
      <c r="P30" s="2">
        <v>-0.19</v>
      </c>
      <c r="Q30" s="2">
        <v>9</v>
      </c>
      <c r="R30" s="2">
        <v>0</v>
      </c>
      <c r="S30" s="2">
        <v>132</v>
      </c>
      <c r="T30" s="2">
        <v>0</v>
      </c>
      <c r="U30" s="2">
        <f>Table_0__16[[#This Row],[Call Settle]]*10000*Table_0__16[[#This Row],[Open Interest Call]]</f>
        <v>45</v>
      </c>
      <c r="V30" s="2">
        <f>Table_0__16[[#This Row],[Put Settle]]*10000*Table_0__16[[#This Row],[Open Interest Put]]</f>
        <v>51084</v>
      </c>
    </row>
    <row r="31" spans="1:22" x14ac:dyDescent="0.25">
      <c r="A31" s="2">
        <v>0</v>
      </c>
      <c r="B31" s="2">
        <v>4.0000000000000002E-4</v>
      </c>
      <c r="C31" s="2">
        <v>4.0000000000000002E-4</v>
      </c>
      <c r="D31" s="2">
        <v>0.755</v>
      </c>
      <c r="E31" s="2">
        <v>4.3499999999999997E-2</v>
      </c>
      <c r="F31" s="2">
        <v>4.3499999999999997E-2</v>
      </c>
      <c r="G31" s="2">
        <v>0</v>
      </c>
      <c r="H31" s="2">
        <v>6.12</v>
      </c>
      <c r="I31" s="2">
        <v>6.08</v>
      </c>
      <c r="J31" s="2">
        <v>0.03</v>
      </c>
      <c r="K31" s="2">
        <v>0</v>
      </c>
      <c r="L31" s="2">
        <v>0</v>
      </c>
      <c r="M31" s="2">
        <v>0</v>
      </c>
      <c r="N31" s="2">
        <v>6.12</v>
      </c>
      <c r="O31" s="2">
        <v>6.08</v>
      </c>
      <c r="P31" s="2">
        <v>0.03</v>
      </c>
      <c r="Q31" s="2">
        <v>2</v>
      </c>
      <c r="R31" s="2">
        <v>0</v>
      </c>
      <c r="S31" s="2">
        <v>187</v>
      </c>
      <c r="T31" s="2">
        <v>0</v>
      </c>
      <c r="U31" s="2">
        <f>Table_0__16[[#This Row],[Call Settle]]*10000*Table_0__16[[#This Row],[Open Interest Call]]</f>
        <v>8</v>
      </c>
      <c r="V31" s="2">
        <f>Table_0__16[[#This Row],[Put Settle]]*10000*Table_0__16[[#This Row],[Open Interest Put]]</f>
        <v>81344.999999999985</v>
      </c>
    </row>
    <row r="32" spans="1:22" x14ac:dyDescent="0.25">
      <c r="A32" s="2">
        <v>0</v>
      </c>
      <c r="B32" s="2">
        <v>2.9999999999999997E-4</v>
      </c>
      <c r="C32" s="2">
        <v>2.9999999999999997E-4</v>
      </c>
      <c r="D32" s="2">
        <v>0.76</v>
      </c>
      <c r="E32" s="2">
        <v>4.8300000000000003E-2</v>
      </c>
      <c r="F32" s="2">
        <v>4.8300000000000003E-2</v>
      </c>
      <c r="G32" s="2">
        <v>0</v>
      </c>
      <c r="H32" s="2">
        <v>6.33</v>
      </c>
      <c r="I32" s="2">
        <v>6.3</v>
      </c>
      <c r="J32" s="2">
        <v>0.03</v>
      </c>
      <c r="K32" s="2">
        <v>0</v>
      </c>
      <c r="L32" s="2">
        <v>0</v>
      </c>
      <c r="M32" s="2">
        <v>0</v>
      </c>
      <c r="N32" s="2">
        <v>6.33</v>
      </c>
      <c r="O32" s="2">
        <v>6.3</v>
      </c>
      <c r="P32" s="2">
        <v>0.03</v>
      </c>
      <c r="Q32" s="2">
        <v>13</v>
      </c>
      <c r="R32" s="2">
        <v>0</v>
      </c>
      <c r="S32" s="2">
        <v>0</v>
      </c>
      <c r="T32" s="2">
        <v>0</v>
      </c>
      <c r="U32" s="2">
        <f>Table_0__16[[#This Row],[Call Settle]]*10000*Table_0__16[[#This Row],[Open Interest Call]]</f>
        <v>38.999999999999993</v>
      </c>
      <c r="V32" s="2">
        <f>Table_0__16[[#This Row],[Put Settle]]*10000*Table_0__16[[#This Row],[Open Interest Put]]</f>
        <v>0</v>
      </c>
    </row>
    <row r="33" spans="1:22" x14ac:dyDescent="0.25">
      <c r="A33" s="2">
        <v>-1E-4</v>
      </c>
      <c r="B33" s="2">
        <v>2.9999999999999997E-4</v>
      </c>
      <c r="C33" s="2">
        <v>2.0000000000000001E-4</v>
      </c>
      <c r="D33" s="2">
        <v>0.76500000000000001</v>
      </c>
      <c r="E33" s="2">
        <v>5.3199999999999997E-2</v>
      </c>
      <c r="F33" s="2">
        <v>5.3100000000000001E-2</v>
      </c>
      <c r="G33" s="2">
        <v>1E-4</v>
      </c>
      <c r="H33" s="2">
        <v>6.41</v>
      </c>
      <c r="I33" s="2">
        <v>6.61</v>
      </c>
      <c r="J33" s="2">
        <v>-0.19</v>
      </c>
      <c r="K33" s="2">
        <v>0</v>
      </c>
      <c r="L33" s="2">
        <v>0</v>
      </c>
      <c r="M33" s="2">
        <v>0</v>
      </c>
      <c r="N33" s="2">
        <v>6.41</v>
      </c>
      <c r="O33" s="2">
        <v>6.61</v>
      </c>
      <c r="P33" s="2">
        <v>-0.19</v>
      </c>
      <c r="Q33" s="2">
        <v>0</v>
      </c>
      <c r="R33" s="2">
        <v>0</v>
      </c>
      <c r="S33" s="2">
        <v>0</v>
      </c>
      <c r="T33" s="2">
        <v>0</v>
      </c>
      <c r="U33" s="2">
        <f>Table_0__16[[#This Row],[Call Settle]]*10000*Table_0__16[[#This Row],[Open Interest Call]]</f>
        <v>0</v>
      </c>
      <c r="V33" s="2">
        <f>Table_0__16[[#This Row],[Put Settle]]*10000*Table_0__16[[#This Row],[Open Interest Put]]</f>
        <v>0</v>
      </c>
    </row>
    <row r="34" spans="1:22" x14ac:dyDescent="0.25">
      <c r="A34" s="2">
        <v>-1E-4</v>
      </c>
      <c r="B34" s="2">
        <v>2.0000000000000001E-4</v>
      </c>
      <c r="C34" s="2">
        <v>2.0000000000000001E-4</v>
      </c>
      <c r="D34" s="2">
        <v>0.77</v>
      </c>
      <c r="E34" s="2">
        <v>5.8099999999999999E-2</v>
      </c>
      <c r="F34" s="2">
        <v>5.8000000000000003E-2</v>
      </c>
      <c r="G34" s="2">
        <v>1E-4</v>
      </c>
      <c r="H34" s="2">
        <v>6.61</v>
      </c>
      <c r="I34" s="2">
        <v>6.86</v>
      </c>
      <c r="J34" s="2">
        <v>-0.25</v>
      </c>
      <c r="K34" s="2">
        <v>0</v>
      </c>
      <c r="L34" s="2">
        <v>0</v>
      </c>
      <c r="M34" s="2">
        <v>0</v>
      </c>
      <c r="N34" s="2">
        <v>6.61</v>
      </c>
      <c r="O34" s="2">
        <v>6.86</v>
      </c>
      <c r="P34" s="2">
        <v>-0.25</v>
      </c>
      <c r="Q34" s="2">
        <v>19</v>
      </c>
      <c r="R34" s="2">
        <v>0</v>
      </c>
      <c r="S34" s="2">
        <v>1</v>
      </c>
      <c r="T34" s="2">
        <v>0</v>
      </c>
      <c r="U34" s="2">
        <f>Table_0__16[[#This Row],[Call Settle]]*10000*Table_0__16[[#This Row],[Open Interest Call]]</f>
        <v>38</v>
      </c>
      <c r="V34" s="2">
        <f>Table_0__16[[#This Row],[Put Settle]]*10000*Table_0__16[[#This Row],[Open Interest Put]]</f>
        <v>581</v>
      </c>
    </row>
    <row r="35" spans="1:22" x14ac:dyDescent="0.25">
      <c r="A35" s="2">
        <v>0</v>
      </c>
      <c r="B35" s="2">
        <v>2.0000000000000001E-4</v>
      </c>
      <c r="C35" s="2">
        <v>2.0000000000000001E-4</v>
      </c>
      <c r="D35" s="2">
        <v>0.77500000000000002</v>
      </c>
      <c r="E35" s="2">
        <v>6.3E-2</v>
      </c>
      <c r="F35" s="2">
        <v>6.2899999999999998E-2</v>
      </c>
      <c r="G35" s="2">
        <v>1E-4</v>
      </c>
      <c r="H35" s="2">
        <v>7.07</v>
      </c>
      <c r="I35" s="2">
        <v>7.03</v>
      </c>
      <c r="J35" s="2">
        <v>0.04</v>
      </c>
      <c r="K35" s="2">
        <v>0</v>
      </c>
      <c r="L35" s="2">
        <v>0</v>
      </c>
      <c r="M35" s="2">
        <v>0</v>
      </c>
      <c r="N35" s="2">
        <v>7.07</v>
      </c>
      <c r="O35" s="2">
        <v>7.03</v>
      </c>
      <c r="P35" s="2">
        <v>0.04</v>
      </c>
      <c r="Q35" s="2">
        <v>0</v>
      </c>
      <c r="R35" s="2">
        <v>0</v>
      </c>
      <c r="S35" s="2">
        <v>0</v>
      </c>
      <c r="T35" s="2">
        <v>0</v>
      </c>
      <c r="U35" s="2">
        <f>Table_0__16[[#This Row],[Call Settle]]*10000*Table_0__16[[#This Row],[Open Interest Call]]</f>
        <v>0</v>
      </c>
      <c r="V35" s="2">
        <f>Table_0__16[[#This Row],[Put Settle]]*10000*Table_0__16[[#This Row],[Open Interest Put]]</f>
        <v>0</v>
      </c>
    </row>
    <row r="36" spans="1:22" x14ac:dyDescent="0.25">
      <c r="A36" s="2">
        <v>0</v>
      </c>
      <c r="B36" s="2">
        <v>1E-4</v>
      </c>
      <c r="C36" s="2">
        <v>1E-4</v>
      </c>
      <c r="D36" s="2">
        <v>0.78</v>
      </c>
      <c r="E36" s="2">
        <v>6.7900000000000002E-2</v>
      </c>
      <c r="F36" s="2">
        <v>6.7799999999999999E-2</v>
      </c>
      <c r="G36" s="2">
        <v>1E-4</v>
      </c>
      <c r="H36" s="2">
        <v>7.12</v>
      </c>
      <c r="I36" s="2">
        <v>7.09</v>
      </c>
      <c r="J36" s="2">
        <v>0.04</v>
      </c>
      <c r="K36" s="2">
        <v>0</v>
      </c>
      <c r="L36" s="2">
        <v>0</v>
      </c>
      <c r="M36" s="2">
        <v>0</v>
      </c>
      <c r="N36" s="2">
        <v>7.12</v>
      </c>
      <c r="O36" s="2">
        <v>7.09</v>
      </c>
      <c r="P36" s="2">
        <v>0.04</v>
      </c>
      <c r="Q36" s="2">
        <v>30</v>
      </c>
      <c r="R36" s="2">
        <v>0</v>
      </c>
      <c r="S36" s="2">
        <v>0</v>
      </c>
      <c r="T36" s="2">
        <v>0</v>
      </c>
      <c r="U36" s="2">
        <f>Table_0__16[[#This Row],[Call Settle]]*10000*Table_0__16[[#This Row],[Open Interest Call]]</f>
        <v>30</v>
      </c>
      <c r="V36" s="2">
        <f>Table_0__16[[#This Row],[Put Settle]]*10000*Table_0__16[[#This Row],[Open Interest Put]]</f>
        <v>0</v>
      </c>
    </row>
    <row r="37" spans="1:22" x14ac:dyDescent="0.25">
      <c r="A37" s="2">
        <v>0</v>
      </c>
      <c r="B37" s="2">
        <v>1E-4</v>
      </c>
      <c r="C37" s="2">
        <v>1E-4</v>
      </c>
      <c r="D37" s="2">
        <v>0.78500000000000003</v>
      </c>
      <c r="E37" s="2">
        <v>7.2800000000000004E-2</v>
      </c>
      <c r="F37" s="2">
        <v>7.2700000000000001E-2</v>
      </c>
      <c r="G37" s="2">
        <v>1E-4</v>
      </c>
      <c r="H37" s="2">
        <v>7.55</v>
      </c>
      <c r="I37" s="2">
        <v>7.51</v>
      </c>
      <c r="J37" s="2">
        <v>0.04</v>
      </c>
      <c r="K37" s="2">
        <v>0</v>
      </c>
      <c r="L37" s="2">
        <v>0</v>
      </c>
      <c r="M37" s="2">
        <v>0</v>
      </c>
      <c r="N37" s="2">
        <v>7.55</v>
      </c>
      <c r="O37" s="2">
        <v>7.51</v>
      </c>
      <c r="P37" s="2">
        <v>0.04</v>
      </c>
      <c r="Q37" s="2">
        <v>0</v>
      </c>
      <c r="R37" s="2">
        <v>0</v>
      </c>
      <c r="S37" s="2">
        <v>0</v>
      </c>
      <c r="T37" s="2">
        <v>0</v>
      </c>
      <c r="U37" s="2">
        <f>Table_0__16[[#This Row],[Call Settle]]*10000*Table_0__16[[#This Row],[Open Interest Call]]</f>
        <v>0</v>
      </c>
      <c r="V37" s="2">
        <f>Table_0__16[[#This Row],[Put Settle]]*10000*Table_0__16[[#This Row],[Open Interest Put]]</f>
        <v>0</v>
      </c>
    </row>
    <row r="38" spans="1:22" x14ac:dyDescent="0.25">
      <c r="A38" s="2">
        <v>0</v>
      </c>
      <c r="B38" s="2">
        <v>1E-4</v>
      </c>
      <c r="C38" s="2">
        <v>1E-4</v>
      </c>
      <c r="D38" s="2">
        <v>0.79</v>
      </c>
      <c r="E38" s="2">
        <v>7.7700000000000005E-2</v>
      </c>
      <c r="F38" s="2">
        <v>7.7600000000000002E-2</v>
      </c>
      <c r="G38" s="2">
        <v>1E-4</v>
      </c>
      <c r="H38" s="2">
        <v>7.35</v>
      </c>
      <c r="I38" s="2">
        <v>7.31</v>
      </c>
      <c r="J38" s="2">
        <v>0.04</v>
      </c>
      <c r="K38" s="2">
        <v>0</v>
      </c>
      <c r="L38" s="2">
        <v>0</v>
      </c>
      <c r="M38" s="2">
        <v>0</v>
      </c>
      <c r="N38" s="2">
        <v>7.35</v>
      </c>
      <c r="O38" s="2">
        <v>7.31</v>
      </c>
      <c r="P38" s="2">
        <v>0.04</v>
      </c>
      <c r="Q38" s="2">
        <v>0</v>
      </c>
      <c r="R38" s="2">
        <v>0</v>
      </c>
      <c r="S38" s="2">
        <v>0</v>
      </c>
      <c r="T38" s="2">
        <v>0</v>
      </c>
      <c r="U38" s="2">
        <f>Table_0__16[[#This Row],[Call Settle]]*10000*Table_0__16[[#This Row],[Open Interest Call]]</f>
        <v>0</v>
      </c>
      <c r="V38" s="2">
        <f>Table_0__16[[#This Row],[Put Settle]]*10000*Table_0__16[[#This Row],[Open Interest Put]]</f>
        <v>0</v>
      </c>
    </row>
    <row r="39" spans="1:22" x14ac:dyDescent="0.25">
      <c r="A39" s="2">
        <v>0</v>
      </c>
      <c r="B39" s="2">
        <v>1E-4</v>
      </c>
      <c r="C39" s="2">
        <v>1E-4</v>
      </c>
      <c r="D39" s="2">
        <v>0.79500000000000004</v>
      </c>
      <c r="E39" s="2">
        <v>8.2600000000000007E-2</v>
      </c>
      <c r="F39" s="2">
        <v>8.2600000000000007E-2</v>
      </c>
      <c r="G39" s="2">
        <v>0</v>
      </c>
      <c r="H39" s="2">
        <v>7.74</v>
      </c>
      <c r="I39" s="2">
        <v>7.7</v>
      </c>
      <c r="J39" s="2">
        <v>0.04</v>
      </c>
      <c r="K39" s="2">
        <v>0</v>
      </c>
      <c r="L39" s="2">
        <v>0</v>
      </c>
      <c r="M39" s="2">
        <v>0</v>
      </c>
      <c r="N39" s="2">
        <v>7.74</v>
      </c>
      <c r="O39" s="2">
        <v>7.7</v>
      </c>
      <c r="P39" s="2">
        <v>0.04</v>
      </c>
      <c r="Q39" s="2">
        <v>0</v>
      </c>
      <c r="R39" s="2">
        <v>0</v>
      </c>
      <c r="S39" s="2">
        <v>0</v>
      </c>
      <c r="T39" s="2">
        <v>0</v>
      </c>
      <c r="U39" s="2">
        <f>Table_0__16[[#This Row],[Call Settle]]*10000*Table_0__16[[#This Row],[Open Interest Call]]</f>
        <v>0</v>
      </c>
      <c r="V39" s="2">
        <f>Table_0__16[[#This Row],[Put Settle]]*10000*Table_0__16[[#This Row],[Open Interest Put]]</f>
        <v>0</v>
      </c>
    </row>
    <row r="40" spans="1:22" x14ac:dyDescent="0.25">
      <c r="A40" s="2">
        <v>0</v>
      </c>
      <c r="B40" s="2">
        <v>1E-4</v>
      </c>
      <c r="C40" s="2">
        <v>1E-4</v>
      </c>
      <c r="D40" s="2">
        <v>0.8</v>
      </c>
      <c r="E40" s="2">
        <v>8.7499999999999994E-2</v>
      </c>
      <c r="F40" s="2">
        <v>8.7499999999999994E-2</v>
      </c>
      <c r="G40" s="2">
        <v>0</v>
      </c>
      <c r="H40" s="2">
        <v>8.1300000000000008</v>
      </c>
      <c r="I40" s="2">
        <v>8.09</v>
      </c>
      <c r="J40" s="2">
        <v>0.04</v>
      </c>
      <c r="K40" s="2">
        <v>0</v>
      </c>
      <c r="L40" s="2">
        <v>0</v>
      </c>
      <c r="M40" s="2">
        <v>0</v>
      </c>
      <c r="N40" s="2">
        <v>8.1300000000000008</v>
      </c>
      <c r="O40" s="2">
        <v>8.09</v>
      </c>
      <c r="P40" s="2">
        <v>0.04</v>
      </c>
      <c r="Q40" s="2">
        <v>1</v>
      </c>
      <c r="R40" s="2">
        <v>0</v>
      </c>
      <c r="S40" s="2">
        <v>0</v>
      </c>
      <c r="T40" s="2">
        <v>0</v>
      </c>
      <c r="U40" s="2">
        <f>Table_0__16[[#This Row],[Call Settle]]*10000*Table_0__16[[#This Row],[Open Interest Call]]</f>
        <v>1</v>
      </c>
      <c r="V40" s="2">
        <f>Table_0__16[[#This Row],[Put Settle]]*10000*Table_0__16[[#This Row],[Open Interest Put]]</f>
        <v>0</v>
      </c>
    </row>
    <row r="41" spans="1:22" x14ac:dyDescent="0.25">
      <c r="A41" s="2">
        <v>0</v>
      </c>
      <c r="B41" s="2">
        <v>0</v>
      </c>
      <c r="C41" s="2">
        <v>0</v>
      </c>
      <c r="D41" s="2">
        <v>0.81</v>
      </c>
      <c r="E41" s="2">
        <v>9.74E-2</v>
      </c>
      <c r="F41" s="2">
        <v>9.7299999999999998E-2</v>
      </c>
      <c r="G41" s="2">
        <v>1E-4</v>
      </c>
      <c r="H41" s="2">
        <v>8.9</v>
      </c>
      <c r="I41" s="2">
        <v>8.85</v>
      </c>
      <c r="J41" s="2">
        <v>0.04</v>
      </c>
      <c r="K41" s="2">
        <v>0</v>
      </c>
      <c r="L41" s="2">
        <v>0</v>
      </c>
      <c r="M41" s="2">
        <v>0</v>
      </c>
      <c r="N41" s="2">
        <v>8.9</v>
      </c>
      <c r="O41" s="2">
        <v>8.85</v>
      </c>
      <c r="P41" s="2">
        <v>0.04</v>
      </c>
      <c r="Q41" s="2">
        <v>0</v>
      </c>
      <c r="R41" s="2">
        <v>0</v>
      </c>
      <c r="S41" s="2">
        <v>0</v>
      </c>
      <c r="T41" s="2">
        <v>0</v>
      </c>
      <c r="U41" s="2">
        <f>Table_0__16[[#This Row],[Call Settle]]*10000*Table_0__16[[#This Row],[Open Interest Call]]</f>
        <v>0</v>
      </c>
      <c r="V41" s="2">
        <f>Table_0__16[[#This Row],[Put Settle]]*10000*Table_0__16[[#This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0.82</v>
      </c>
      <c r="E42" s="2">
        <v>0.1072</v>
      </c>
      <c r="F42" s="2">
        <v>0.1072</v>
      </c>
      <c r="G42" s="2">
        <v>0</v>
      </c>
      <c r="H42" s="2">
        <v>9.67</v>
      </c>
      <c r="I42" s="2">
        <v>9.6199999999999992</v>
      </c>
      <c r="J42" s="2">
        <v>0.05</v>
      </c>
      <c r="K42" s="2">
        <v>0</v>
      </c>
      <c r="L42" s="2">
        <v>0</v>
      </c>
      <c r="M42" s="2">
        <v>0</v>
      </c>
      <c r="N42" s="2">
        <v>9.67</v>
      </c>
      <c r="O42" s="2">
        <v>9.6199999999999992</v>
      </c>
      <c r="P42" s="2">
        <v>0.05</v>
      </c>
      <c r="Q42" s="2">
        <v>0</v>
      </c>
      <c r="R42" s="2">
        <v>0</v>
      </c>
      <c r="S42" s="2">
        <v>0</v>
      </c>
      <c r="T42" s="2">
        <v>0</v>
      </c>
      <c r="U42" s="2">
        <f>Table_0__16[[#This Row],[Call Settle]]*10000*Table_0__16[[#This Row],[Open Interest Call]]</f>
        <v>0</v>
      </c>
      <c r="V42" s="2">
        <f>Table_0__16[[#This Row],[Put Settle]]*10000*Table_0__16[[#This Row],[Open Interest Put]]</f>
        <v>0</v>
      </c>
    </row>
    <row r="43" spans="1:22" x14ac:dyDescent="0.25">
      <c r="A43" s="2">
        <v>0</v>
      </c>
      <c r="B43" s="2">
        <v>0</v>
      </c>
      <c r="C43" s="2">
        <v>0</v>
      </c>
      <c r="D43" s="2">
        <v>0.83</v>
      </c>
      <c r="E43" s="2">
        <v>0.1171</v>
      </c>
      <c r="F43" s="2">
        <v>0.11700000000000001</v>
      </c>
      <c r="G43" s="2">
        <v>1E-4</v>
      </c>
      <c r="H43" s="2">
        <v>10.44</v>
      </c>
      <c r="I43" s="2">
        <v>10.39</v>
      </c>
      <c r="J43" s="2">
        <v>0.05</v>
      </c>
      <c r="K43" s="2">
        <v>0</v>
      </c>
      <c r="L43" s="2">
        <v>0</v>
      </c>
      <c r="M43" s="2">
        <v>0</v>
      </c>
      <c r="N43" s="2">
        <v>10.44</v>
      </c>
      <c r="O43" s="2">
        <v>10.39</v>
      </c>
      <c r="P43" s="2">
        <v>0.05</v>
      </c>
      <c r="Q43" s="2">
        <v>0</v>
      </c>
      <c r="R43" s="2">
        <v>0</v>
      </c>
      <c r="S43" s="2">
        <v>0</v>
      </c>
      <c r="T43" s="2">
        <v>0</v>
      </c>
      <c r="U43" s="2">
        <f>Table_0__16[[#This Row],[Call Settle]]*10000*Table_0__16[[#This Row],[Open Interest Call]]</f>
        <v>0</v>
      </c>
      <c r="V43" s="2">
        <f>Table_0__16[[#This Row],[Put Settle]]*10000*Table_0__16[[#This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0.84</v>
      </c>
      <c r="E44" s="2">
        <v>0.127</v>
      </c>
      <c r="F44" s="2">
        <v>0.12690000000000001</v>
      </c>
      <c r="G44" s="2">
        <v>1E-4</v>
      </c>
      <c r="H44" s="2">
        <v>11.21</v>
      </c>
      <c r="I44" s="2">
        <v>11.15</v>
      </c>
      <c r="J44" s="2">
        <v>0.05</v>
      </c>
      <c r="K44" s="2">
        <v>0</v>
      </c>
      <c r="L44" s="2">
        <v>0</v>
      </c>
      <c r="M44" s="2">
        <v>0</v>
      </c>
      <c r="N44" s="2">
        <v>11.21</v>
      </c>
      <c r="O44" s="2">
        <v>11.15</v>
      </c>
      <c r="P44" s="2">
        <v>0.05</v>
      </c>
      <c r="Q44" s="2">
        <v>0</v>
      </c>
      <c r="R44" s="2">
        <v>0</v>
      </c>
      <c r="S44" s="2">
        <v>0</v>
      </c>
      <c r="T44" s="2">
        <v>0</v>
      </c>
      <c r="U44" s="2">
        <f>Table_0__16[[#This Row],[Call Settle]]*10000*Table_0__16[[#This Row],[Open Interest Call]]</f>
        <v>0</v>
      </c>
      <c r="V44" s="2">
        <f>Table_0__16[[#This Row],[Put Settle]]*10000*Table_0__16[[#This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0.85</v>
      </c>
      <c r="E45" s="2">
        <v>0.1368</v>
      </c>
      <c r="F45" s="2">
        <v>0.1368</v>
      </c>
      <c r="G45" s="2">
        <v>0</v>
      </c>
      <c r="H45" s="2">
        <v>11.98</v>
      </c>
      <c r="I45" s="2">
        <v>11.92</v>
      </c>
      <c r="J45" s="2">
        <v>0.06</v>
      </c>
      <c r="K45" s="2">
        <v>0</v>
      </c>
      <c r="L45" s="2">
        <v>0</v>
      </c>
      <c r="M45" s="2">
        <v>0</v>
      </c>
      <c r="N45" s="2">
        <v>11.98</v>
      </c>
      <c r="O45" s="2">
        <v>11.92</v>
      </c>
      <c r="P45" s="2">
        <v>0.06</v>
      </c>
      <c r="Q45" s="2">
        <v>0</v>
      </c>
      <c r="R45" s="2">
        <v>0</v>
      </c>
      <c r="S45" s="2">
        <v>0</v>
      </c>
      <c r="T45" s="2">
        <v>0</v>
      </c>
      <c r="U45" s="2">
        <f>Table_0__16[[#This Row],[Call Settle]]*10000*Table_0__16[[#This Row],[Open Interest Call]]</f>
        <v>0</v>
      </c>
      <c r="V45" s="2">
        <f>Table_0__16[[#This Row],[Put Settle]]*10000*Table_0__16[[#This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0.86</v>
      </c>
      <c r="E46" s="2">
        <v>0.1467</v>
      </c>
      <c r="F46" s="2">
        <v>0.14660000000000001</v>
      </c>
      <c r="G46" s="2">
        <v>1E-4</v>
      </c>
      <c r="H46" s="2">
        <v>12.75</v>
      </c>
      <c r="I46" s="2">
        <v>12.69</v>
      </c>
      <c r="J46" s="2">
        <v>0.06</v>
      </c>
      <c r="K46" s="2">
        <v>0</v>
      </c>
      <c r="L46" s="2">
        <v>0</v>
      </c>
      <c r="M46" s="2">
        <v>0</v>
      </c>
      <c r="N46" s="2">
        <v>12.75</v>
      </c>
      <c r="O46" s="2">
        <v>12.69</v>
      </c>
      <c r="P46" s="2">
        <v>0.06</v>
      </c>
      <c r="Q46" s="2">
        <v>0</v>
      </c>
      <c r="R46" s="2">
        <v>0</v>
      </c>
      <c r="S46" s="2">
        <v>0</v>
      </c>
      <c r="T46" s="2">
        <v>0</v>
      </c>
      <c r="U46" s="2">
        <f>Table_0__16[[#This Row],[Call Settle]]*10000*Table_0__16[[#This Row],[Open Interest Call]]</f>
        <v>0</v>
      </c>
      <c r="V46" s="2">
        <f>Table_0__16[[#This Row],[Put Settle]]*10000*Table_0__16[[#This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0.87</v>
      </c>
      <c r="E47" s="2">
        <v>0.15659999999999999</v>
      </c>
      <c r="F47" s="2">
        <v>0.1565</v>
      </c>
      <c r="G47" s="2">
        <v>1E-4</v>
      </c>
      <c r="H47" s="2">
        <v>13.52</v>
      </c>
      <c r="I47" s="2">
        <v>13.45</v>
      </c>
      <c r="J47" s="2">
        <v>0.06</v>
      </c>
      <c r="K47" s="2">
        <v>0</v>
      </c>
      <c r="L47" s="2">
        <v>0</v>
      </c>
      <c r="M47" s="2">
        <v>0</v>
      </c>
      <c r="N47" s="2">
        <v>13.52</v>
      </c>
      <c r="O47" s="2">
        <v>13.45</v>
      </c>
      <c r="P47" s="2">
        <v>0.06</v>
      </c>
      <c r="Q47" s="2">
        <v>0</v>
      </c>
      <c r="R47" s="2">
        <v>0</v>
      </c>
      <c r="S47" s="2">
        <v>0</v>
      </c>
      <c r="T47" s="2">
        <v>0</v>
      </c>
      <c r="U47" s="2">
        <f>Table_0__16[[#This Row],[Call Settle]]*10000*Table_0__16[[#This Row],[Open Interest Call]]</f>
        <v>0</v>
      </c>
      <c r="V47" s="2">
        <f>Table_0__16[[#This Row],[Put Settle]]*10000*Table_0__16[[#This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0.88</v>
      </c>
      <c r="E48" s="2">
        <v>0.16639999999999999</v>
      </c>
      <c r="F48" s="2">
        <v>0.16639999999999999</v>
      </c>
      <c r="G48" s="2">
        <v>0</v>
      </c>
      <c r="H48" s="2">
        <v>14.29</v>
      </c>
      <c r="I48" s="2">
        <v>14.22</v>
      </c>
      <c r="J48" s="2">
        <v>7.0000000000000007E-2</v>
      </c>
      <c r="K48" s="2">
        <v>0</v>
      </c>
      <c r="L48" s="2">
        <v>0</v>
      </c>
      <c r="M48" s="2">
        <v>0</v>
      </c>
      <c r="N48" s="2">
        <v>14.29</v>
      </c>
      <c r="O48" s="2">
        <v>14.22</v>
      </c>
      <c r="P48" s="2">
        <v>7.0000000000000007E-2</v>
      </c>
      <c r="Q48" s="2">
        <v>0</v>
      </c>
      <c r="R48" s="2">
        <v>0</v>
      </c>
      <c r="S48" s="2">
        <v>0</v>
      </c>
      <c r="T48" s="2">
        <v>0</v>
      </c>
      <c r="U48" s="2">
        <f>Table_0__16[[#This Row],[Call Settle]]*10000*Table_0__16[[#This Row],[Open Interest Call]]</f>
        <v>0</v>
      </c>
      <c r="V48" s="2">
        <f>Table_0__16[[#This Row],[Put Settle]]*10000*Table_0__16[[#This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0.89</v>
      </c>
      <c r="E49" s="2">
        <v>0.17630000000000001</v>
      </c>
      <c r="F49" s="2">
        <v>0.1762</v>
      </c>
      <c r="G49" s="2">
        <v>1E-4</v>
      </c>
      <c r="H49" s="2">
        <v>15.06</v>
      </c>
      <c r="I49" s="2">
        <v>14.99</v>
      </c>
      <c r="J49" s="2">
        <v>7.0000000000000007E-2</v>
      </c>
      <c r="K49" s="2">
        <v>0</v>
      </c>
      <c r="L49" s="2">
        <v>0</v>
      </c>
      <c r="M49" s="2">
        <v>0</v>
      </c>
      <c r="N49" s="2">
        <v>15.06</v>
      </c>
      <c r="O49" s="2">
        <v>14.99</v>
      </c>
      <c r="P49" s="2">
        <v>7.0000000000000007E-2</v>
      </c>
      <c r="Q49" s="2">
        <v>0</v>
      </c>
      <c r="R49" s="2">
        <v>0</v>
      </c>
      <c r="S49" s="2">
        <v>0</v>
      </c>
      <c r="T49" s="2">
        <v>0</v>
      </c>
      <c r="U49" s="2">
        <f>Table_0__16[[#This Row],[Call Settle]]*10000*Table_0__16[[#This Row],[Open Interest Call]]</f>
        <v>0</v>
      </c>
      <c r="V49" s="2">
        <f>Table_0__16[[#This Row],[Put Settle]]*10000*Table_0__16[[#This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0.9</v>
      </c>
      <c r="E50" s="2">
        <v>0.18609999999999999</v>
      </c>
      <c r="F50" s="2">
        <v>0.18609999999999999</v>
      </c>
      <c r="G50" s="2">
        <v>0</v>
      </c>
      <c r="H50" s="2">
        <v>15.83</v>
      </c>
      <c r="I50" s="2">
        <v>15.75</v>
      </c>
      <c r="J50" s="2">
        <v>7.0000000000000007E-2</v>
      </c>
      <c r="K50" s="2">
        <v>0</v>
      </c>
      <c r="L50" s="2">
        <v>0</v>
      </c>
      <c r="M50" s="2">
        <v>0</v>
      </c>
      <c r="N50" s="2">
        <v>15.83</v>
      </c>
      <c r="O50" s="2">
        <v>15.75</v>
      </c>
      <c r="P50" s="2">
        <v>7.0000000000000007E-2</v>
      </c>
      <c r="Q50" s="2">
        <v>0</v>
      </c>
      <c r="R50" s="2">
        <v>0</v>
      </c>
      <c r="S50" s="2">
        <v>0</v>
      </c>
      <c r="T50" s="2">
        <v>0</v>
      </c>
      <c r="U50" s="2">
        <f>Table_0__16[[#This Row],[Call Settle]]*10000*Table_0__16[[#This Row],[Open Interest Call]]</f>
        <v>0</v>
      </c>
      <c r="V50" s="2">
        <f>Table_0__16[[#This Row],[Put Settle]]*10000*Table_0__16[[#This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0</v>
      </c>
      <c r="B2" s="2">
        <v>0.1487</v>
      </c>
      <c r="C2" s="2">
        <v>0.1487</v>
      </c>
      <c r="D2" s="2">
        <v>0.56000000000000005</v>
      </c>
      <c r="E2" s="2">
        <v>0</v>
      </c>
      <c r="F2" s="2">
        <v>0</v>
      </c>
      <c r="G2" s="2">
        <v>0</v>
      </c>
      <c r="H2" s="2">
        <v>13.59</v>
      </c>
      <c r="I2" s="2">
        <v>10.6</v>
      </c>
      <c r="J2" s="2">
        <v>2.99</v>
      </c>
      <c r="K2" s="2">
        <v>0</v>
      </c>
      <c r="L2" s="2">
        <v>0</v>
      </c>
      <c r="M2" s="2">
        <v>0</v>
      </c>
      <c r="N2" s="2">
        <v>13.59</v>
      </c>
      <c r="O2" s="2">
        <v>10.6</v>
      </c>
      <c r="P2" s="2">
        <v>2.99</v>
      </c>
      <c r="Q2" s="2">
        <v>0</v>
      </c>
      <c r="R2" s="2">
        <v>0</v>
      </c>
      <c r="S2" s="2">
        <v>0</v>
      </c>
      <c r="T2" s="2">
        <v>0</v>
      </c>
      <c r="U2" s="2">
        <f>Table_0__17[[#This Row],[Call Settle]]*10000*Table_0__17[[#This Row],[Open Interest Call]]</f>
        <v>0</v>
      </c>
      <c r="V2" s="2">
        <f>Table_0__17[[#This Row],[Put Settle]]*10000*Table_0__17[[#This Row],[Open Interest Put]]</f>
        <v>0</v>
      </c>
    </row>
    <row r="3" spans="1:22" x14ac:dyDescent="0.25">
      <c r="A3" s="2">
        <v>-1E-4</v>
      </c>
      <c r="B3" s="2">
        <v>0.1389</v>
      </c>
      <c r="C3" s="2">
        <v>0.13880000000000001</v>
      </c>
      <c r="D3" s="2">
        <v>0.56999999999999995</v>
      </c>
      <c r="E3" s="2">
        <v>0</v>
      </c>
      <c r="F3" s="2">
        <v>0</v>
      </c>
      <c r="G3" s="2">
        <v>0</v>
      </c>
      <c r="H3" s="2">
        <v>12.71</v>
      </c>
      <c r="I3" s="2">
        <v>10.46</v>
      </c>
      <c r="J3" s="2">
        <v>2.25</v>
      </c>
      <c r="K3" s="2">
        <v>0</v>
      </c>
      <c r="L3" s="2">
        <v>0</v>
      </c>
      <c r="M3" s="2">
        <v>0</v>
      </c>
      <c r="N3" s="2">
        <v>12.71</v>
      </c>
      <c r="O3" s="2">
        <v>10.46</v>
      </c>
      <c r="P3" s="2">
        <v>2.25</v>
      </c>
      <c r="Q3" s="2">
        <v>0</v>
      </c>
      <c r="R3" s="2">
        <v>0</v>
      </c>
      <c r="S3" s="2">
        <v>0</v>
      </c>
      <c r="T3" s="2">
        <v>0</v>
      </c>
      <c r="U3" s="2">
        <f>Table_0__17[[#This Row],[Call Settle]]*10000*Table_0__17[[#This Row],[Open Interest Call]]</f>
        <v>0</v>
      </c>
      <c r="V3" s="2">
        <f>Table_0__17[[#This Row],[Put Settle]]*10000*Table_0__17[[#This Row],[Open Interest Put]]</f>
        <v>0</v>
      </c>
    </row>
    <row r="4" spans="1:22" x14ac:dyDescent="0.25">
      <c r="A4" s="2">
        <v>0</v>
      </c>
      <c r="B4" s="2">
        <v>0.129</v>
      </c>
      <c r="C4" s="2">
        <v>0.129</v>
      </c>
      <c r="D4" s="2">
        <v>0.57999999999999996</v>
      </c>
      <c r="E4" s="2">
        <v>0</v>
      </c>
      <c r="F4" s="2">
        <v>0</v>
      </c>
      <c r="G4" s="2">
        <v>0</v>
      </c>
      <c r="H4" s="2">
        <v>11.82</v>
      </c>
      <c r="I4" s="2">
        <v>10.31</v>
      </c>
      <c r="J4" s="2">
        <v>1.51</v>
      </c>
      <c r="K4" s="2">
        <v>0</v>
      </c>
      <c r="L4" s="2">
        <v>0</v>
      </c>
      <c r="M4" s="2">
        <v>0</v>
      </c>
      <c r="N4" s="2">
        <v>11.82</v>
      </c>
      <c r="O4" s="2">
        <v>10.31</v>
      </c>
      <c r="P4" s="2">
        <v>1.51</v>
      </c>
      <c r="Q4" s="2">
        <v>0</v>
      </c>
      <c r="R4" s="2">
        <v>0</v>
      </c>
      <c r="S4" s="2">
        <v>0</v>
      </c>
      <c r="T4" s="2">
        <v>0</v>
      </c>
      <c r="U4" s="2">
        <f>Table_0__17[[#This Row],[Call Settle]]*10000*Table_0__17[[#This Row],[Open Interest Call]]</f>
        <v>0</v>
      </c>
      <c r="V4" s="2">
        <f>Table_0__17[[#This Row],[Put Settle]]*10000*Table_0__17[[#This Row],[Open Interest Put]]</f>
        <v>0</v>
      </c>
    </row>
    <row r="5" spans="1:22" x14ac:dyDescent="0.25">
      <c r="A5" s="2">
        <v>0</v>
      </c>
      <c r="B5" s="2">
        <v>0.1192</v>
      </c>
      <c r="C5" s="2">
        <v>0.1192</v>
      </c>
      <c r="D5" s="2">
        <v>0.59</v>
      </c>
      <c r="E5" s="2">
        <v>0</v>
      </c>
      <c r="F5" s="2">
        <v>0</v>
      </c>
      <c r="G5" s="2">
        <v>0</v>
      </c>
      <c r="H5" s="2">
        <v>10.93</v>
      </c>
      <c r="I5" s="2">
        <v>10.16</v>
      </c>
      <c r="J5" s="2">
        <v>0.77</v>
      </c>
      <c r="K5" s="2">
        <v>0</v>
      </c>
      <c r="L5" s="2">
        <v>0</v>
      </c>
      <c r="M5" s="2">
        <v>0</v>
      </c>
      <c r="N5" s="2">
        <v>10.93</v>
      </c>
      <c r="O5" s="2">
        <v>10.16</v>
      </c>
      <c r="P5" s="2">
        <v>0.77</v>
      </c>
      <c r="Q5" s="2">
        <v>0</v>
      </c>
      <c r="R5" s="2">
        <v>0</v>
      </c>
      <c r="S5" s="2">
        <v>0</v>
      </c>
      <c r="T5" s="2">
        <v>0</v>
      </c>
      <c r="U5" s="2">
        <f>Table_0__17[[#This Row],[Call Settle]]*10000*Table_0__17[[#This Row],[Open Interest Call]]</f>
        <v>0</v>
      </c>
      <c r="V5" s="2">
        <f>Table_0__17[[#This Row],[Put Settle]]*10000*Table_0__17[[#This Row],[Open Interest Put]]</f>
        <v>0</v>
      </c>
    </row>
    <row r="6" spans="1:22" x14ac:dyDescent="0.25">
      <c r="A6" s="2">
        <v>-1E-4</v>
      </c>
      <c r="B6" s="2">
        <v>0.1095</v>
      </c>
      <c r="C6" s="2">
        <v>0.1094</v>
      </c>
      <c r="D6" s="2">
        <v>0.6</v>
      </c>
      <c r="E6" s="2">
        <v>1E-4</v>
      </c>
      <c r="F6" s="2">
        <v>1E-4</v>
      </c>
      <c r="G6" s="2">
        <v>0</v>
      </c>
      <c r="H6" s="2">
        <v>10.050000000000001</v>
      </c>
      <c r="I6" s="2">
        <v>10.02</v>
      </c>
      <c r="J6" s="2">
        <v>0.03</v>
      </c>
      <c r="K6" s="2">
        <v>0</v>
      </c>
      <c r="L6" s="2">
        <v>0</v>
      </c>
      <c r="M6" s="2">
        <v>0</v>
      </c>
      <c r="N6" s="2">
        <v>10.050000000000001</v>
      </c>
      <c r="O6" s="2">
        <v>10.02</v>
      </c>
      <c r="P6" s="2">
        <v>0.03</v>
      </c>
      <c r="Q6" s="2">
        <v>0</v>
      </c>
      <c r="R6" s="2">
        <v>0</v>
      </c>
      <c r="S6" s="2">
        <v>0</v>
      </c>
      <c r="T6" s="2">
        <v>0</v>
      </c>
      <c r="U6" s="2">
        <f>Table_0__17[[#This Row],[Call Settle]]*10000*Table_0__17[[#This Row],[Open Interest Call]]</f>
        <v>0</v>
      </c>
      <c r="V6" s="2">
        <f>Table_0__17[[#This Row],[Put Settle]]*10000*Table_0__17[[#This Row],[Open Interest Put]]</f>
        <v>0</v>
      </c>
    </row>
    <row r="7" spans="1:22" x14ac:dyDescent="0.25">
      <c r="A7" s="2">
        <v>-1E-4</v>
      </c>
      <c r="B7" s="2">
        <v>9.9699999999999997E-2</v>
      </c>
      <c r="C7" s="2">
        <v>9.9599999999999994E-2</v>
      </c>
      <c r="D7" s="2">
        <v>0.61</v>
      </c>
      <c r="E7" s="2">
        <v>1E-4</v>
      </c>
      <c r="F7" s="2">
        <v>1E-4</v>
      </c>
      <c r="G7" s="2">
        <v>-1E-4</v>
      </c>
      <c r="H7" s="2">
        <v>9.16</v>
      </c>
      <c r="I7" s="2">
        <v>9.8699999999999992</v>
      </c>
      <c r="J7" s="2">
        <v>-0.71</v>
      </c>
      <c r="K7" s="2">
        <v>0</v>
      </c>
      <c r="L7" s="2">
        <v>0</v>
      </c>
      <c r="M7" s="2">
        <v>0</v>
      </c>
      <c r="N7" s="2">
        <v>9.16</v>
      </c>
      <c r="O7" s="2">
        <v>9.8699999999999992</v>
      </c>
      <c r="P7" s="2">
        <v>-0.71</v>
      </c>
      <c r="Q7" s="2">
        <v>0</v>
      </c>
      <c r="R7" s="2">
        <v>0</v>
      </c>
      <c r="S7" s="2">
        <v>0</v>
      </c>
      <c r="T7" s="2">
        <v>0</v>
      </c>
      <c r="U7" s="2">
        <f>Table_0__17[[#This Row],[Call Settle]]*10000*Table_0__17[[#This Row],[Open Interest Call]]</f>
        <v>0</v>
      </c>
      <c r="V7" s="2">
        <f>Table_0__17[[#This Row],[Put Settle]]*10000*Table_0__17[[#This Row],[Open Interest Put]]</f>
        <v>0</v>
      </c>
    </row>
    <row r="8" spans="1:22" x14ac:dyDescent="0.25">
      <c r="A8" s="2">
        <v>-1E-4</v>
      </c>
      <c r="B8" s="2">
        <v>8.9899999999999994E-2</v>
      </c>
      <c r="C8" s="2">
        <v>8.9800000000000005E-2</v>
      </c>
      <c r="D8" s="2">
        <v>0.62</v>
      </c>
      <c r="E8" s="2">
        <v>1E-4</v>
      </c>
      <c r="F8" s="2">
        <v>2.0000000000000001E-4</v>
      </c>
      <c r="G8" s="2">
        <v>-1E-4</v>
      </c>
      <c r="H8" s="2">
        <v>8.9600000000000009</v>
      </c>
      <c r="I8" s="2">
        <v>9.4</v>
      </c>
      <c r="J8" s="2">
        <v>-0.44</v>
      </c>
      <c r="K8" s="2">
        <v>0</v>
      </c>
      <c r="L8" s="2">
        <v>0</v>
      </c>
      <c r="M8" s="2">
        <v>0</v>
      </c>
      <c r="N8" s="2">
        <v>8.9600000000000009</v>
      </c>
      <c r="O8" s="2">
        <v>9.4</v>
      </c>
      <c r="P8" s="2">
        <v>-0.44</v>
      </c>
      <c r="Q8" s="2">
        <v>0</v>
      </c>
      <c r="R8" s="2">
        <v>0</v>
      </c>
      <c r="S8" s="2">
        <v>0</v>
      </c>
      <c r="T8" s="2">
        <v>0</v>
      </c>
      <c r="U8" s="2">
        <f>Table_0__17[[#This Row],[Call Settle]]*10000*Table_0__17[[#This Row],[Open Interest Call]]</f>
        <v>0</v>
      </c>
      <c r="V8" s="2">
        <f>Table_0__17[[#This Row],[Put Settle]]*10000*Table_0__17[[#This Row],[Open Interest Put]]</f>
        <v>0</v>
      </c>
    </row>
    <row r="9" spans="1:22" x14ac:dyDescent="0.25">
      <c r="A9" s="2">
        <v>-1E-4</v>
      </c>
      <c r="B9" s="2">
        <v>8.0199999999999994E-2</v>
      </c>
      <c r="C9" s="2">
        <v>8.0100000000000005E-2</v>
      </c>
      <c r="D9" s="2">
        <v>0.63</v>
      </c>
      <c r="E9" s="2">
        <v>2.0000000000000001E-4</v>
      </c>
      <c r="F9" s="2">
        <v>2.9999999999999997E-4</v>
      </c>
      <c r="G9" s="2">
        <v>-1E-4</v>
      </c>
      <c r="H9" s="2">
        <v>8.8000000000000007</v>
      </c>
      <c r="I9" s="2">
        <v>9.06</v>
      </c>
      <c r="J9" s="2">
        <v>-0.26</v>
      </c>
      <c r="K9" s="2">
        <v>0</v>
      </c>
      <c r="L9" s="2">
        <v>0</v>
      </c>
      <c r="M9" s="2">
        <v>0</v>
      </c>
      <c r="N9" s="2">
        <v>8.8000000000000007</v>
      </c>
      <c r="O9" s="2">
        <v>9.06</v>
      </c>
      <c r="P9" s="2">
        <v>-0.26</v>
      </c>
      <c r="Q9" s="2">
        <v>0</v>
      </c>
      <c r="R9" s="2">
        <v>0</v>
      </c>
      <c r="S9" s="2">
        <v>0</v>
      </c>
      <c r="T9" s="2">
        <v>0</v>
      </c>
      <c r="U9" s="2">
        <f>Table_0__17[[#This Row],[Call Settle]]*10000*Table_0__17[[#This Row],[Open Interest Call]]</f>
        <v>0</v>
      </c>
      <c r="V9" s="2">
        <f>Table_0__17[[#This Row],[Put Settle]]*10000*Table_0__17[[#This Row],[Open Interest Put]]</f>
        <v>0</v>
      </c>
    </row>
    <row r="10" spans="1:22" x14ac:dyDescent="0.25">
      <c r="A10" s="2">
        <v>-1E-4</v>
      </c>
      <c r="B10" s="2">
        <v>7.0499999999999993E-2</v>
      </c>
      <c r="C10" s="2">
        <v>7.0400000000000004E-2</v>
      </c>
      <c r="D10" s="2">
        <v>0.64</v>
      </c>
      <c r="E10" s="2">
        <v>2.9999999999999997E-4</v>
      </c>
      <c r="F10" s="2">
        <v>4.0000000000000002E-4</v>
      </c>
      <c r="G10" s="2">
        <v>-1E-4</v>
      </c>
      <c r="H10" s="2">
        <v>8.3000000000000007</v>
      </c>
      <c r="I10" s="2">
        <v>8.67</v>
      </c>
      <c r="J10" s="2">
        <v>-0.37</v>
      </c>
      <c r="K10" s="2">
        <v>0</v>
      </c>
      <c r="L10" s="2">
        <v>0</v>
      </c>
      <c r="M10" s="2">
        <v>0</v>
      </c>
      <c r="N10" s="2">
        <v>8.3000000000000007</v>
      </c>
      <c r="O10" s="2">
        <v>8.67</v>
      </c>
      <c r="P10" s="2">
        <v>-0.37</v>
      </c>
      <c r="Q10" s="2">
        <v>0</v>
      </c>
      <c r="R10" s="2">
        <v>0</v>
      </c>
      <c r="S10" s="2">
        <v>0</v>
      </c>
      <c r="T10" s="2">
        <v>0</v>
      </c>
      <c r="U10" s="2">
        <f>Table_0__17[[#This Row],[Call Settle]]*10000*Table_0__17[[#This Row],[Open Interest Call]]</f>
        <v>0</v>
      </c>
      <c r="V10" s="2">
        <f>Table_0__17[[#This Row],[Put Settle]]*10000*Table_0__17[[#This Row],[Open Interest Put]]</f>
        <v>0</v>
      </c>
    </row>
    <row r="11" spans="1:22" x14ac:dyDescent="0.25">
      <c r="A11" s="2">
        <v>-2.0000000000000001E-4</v>
      </c>
      <c r="B11" s="2">
        <v>6.0900000000000003E-2</v>
      </c>
      <c r="C11" s="2">
        <v>6.0699999999999997E-2</v>
      </c>
      <c r="D11" s="2">
        <v>0.65</v>
      </c>
      <c r="E11" s="2">
        <v>5.0000000000000001E-4</v>
      </c>
      <c r="F11" s="2">
        <v>5.9999999999999995E-4</v>
      </c>
      <c r="G11" s="2">
        <v>-2.0000000000000001E-4</v>
      </c>
      <c r="H11" s="2">
        <v>7.77</v>
      </c>
      <c r="I11" s="2">
        <v>8.17</v>
      </c>
      <c r="J11" s="2">
        <v>-0.4</v>
      </c>
      <c r="K11" s="2">
        <v>0</v>
      </c>
      <c r="L11" s="2">
        <v>0</v>
      </c>
      <c r="M11" s="2">
        <v>0</v>
      </c>
      <c r="N11" s="2">
        <v>7.77</v>
      </c>
      <c r="O11" s="2">
        <v>8.17</v>
      </c>
      <c r="P11" s="2">
        <v>-0.4</v>
      </c>
      <c r="Q11" s="2">
        <v>0</v>
      </c>
      <c r="R11" s="2">
        <v>0</v>
      </c>
      <c r="S11" s="2">
        <v>0</v>
      </c>
      <c r="T11" s="2">
        <v>0</v>
      </c>
      <c r="U11" s="2">
        <f>Table_0__17[[#This Row],[Call Settle]]*10000*Table_0__17[[#This Row],[Open Interest Call]]</f>
        <v>0</v>
      </c>
      <c r="V11" s="2">
        <f>Table_0__17[[#This Row],[Put Settle]]*10000*Table_0__17[[#This Row],[Open Interest Put]]</f>
        <v>0</v>
      </c>
    </row>
    <row r="12" spans="1:22" x14ac:dyDescent="0.25">
      <c r="A12" s="2">
        <v>-2.0000000000000001E-4</v>
      </c>
      <c r="B12" s="2">
        <v>5.1400000000000001E-2</v>
      </c>
      <c r="C12" s="2">
        <v>5.1200000000000002E-2</v>
      </c>
      <c r="D12" s="2">
        <v>0.66</v>
      </c>
      <c r="E12" s="2">
        <v>8.0000000000000004E-4</v>
      </c>
      <c r="F12" s="2">
        <v>8.9999999999999998E-4</v>
      </c>
      <c r="G12" s="2">
        <v>-1E-4</v>
      </c>
      <c r="H12" s="2">
        <v>7.48</v>
      </c>
      <c r="I12" s="2">
        <v>7.65</v>
      </c>
      <c r="J12" s="2">
        <v>-0.17</v>
      </c>
      <c r="K12" s="2">
        <v>0</v>
      </c>
      <c r="L12" s="2">
        <v>0</v>
      </c>
      <c r="M12" s="2">
        <v>0</v>
      </c>
      <c r="N12" s="2">
        <v>7.48</v>
      </c>
      <c r="O12" s="2">
        <v>7.65</v>
      </c>
      <c r="P12" s="2">
        <v>-0.17</v>
      </c>
      <c r="Q12" s="2">
        <v>0</v>
      </c>
      <c r="R12" s="2">
        <v>0</v>
      </c>
      <c r="S12" s="2">
        <v>0</v>
      </c>
      <c r="T12" s="2">
        <v>0</v>
      </c>
      <c r="U12" s="2">
        <f>Table_0__17[[#This Row],[Call Settle]]*10000*Table_0__17[[#This Row],[Open Interest Call]]</f>
        <v>0</v>
      </c>
      <c r="V12" s="2">
        <f>Table_0__17[[#This Row],[Put Settle]]*10000*Table_0__17[[#This Row],[Open Interest Put]]</f>
        <v>0</v>
      </c>
    </row>
    <row r="13" spans="1:22" x14ac:dyDescent="0.25">
      <c r="A13" s="2">
        <v>-2.0000000000000001E-4</v>
      </c>
      <c r="B13" s="2">
        <v>4.6699999999999998E-2</v>
      </c>
      <c r="C13" s="2">
        <v>4.65E-2</v>
      </c>
      <c r="D13" s="2">
        <v>0.66500000000000004</v>
      </c>
      <c r="E13" s="2">
        <v>1E-3</v>
      </c>
      <c r="F13" s="2">
        <v>1.1000000000000001E-3</v>
      </c>
      <c r="G13" s="2">
        <v>-1E-4</v>
      </c>
      <c r="H13" s="2">
        <v>7.23</v>
      </c>
      <c r="I13" s="2">
        <v>7.37</v>
      </c>
      <c r="J13" s="2">
        <v>-0.15</v>
      </c>
      <c r="K13" s="2">
        <v>0</v>
      </c>
      <c r="L13" s="2">
        <v>0</v>
      </c>
      <c r="M13" s="2">
        <v>0</v>
      </c>
      <c r="N13" s="2">
        <v>7.23</v>
      </c>
      <c r="O13" s="2">
        <v>7.37</v>
      </c>
      <c r="P13" s="2">
        <v>-0.15</v>
      </c>
      <c r="Q13" s="2">
        <v>0</v>
      </c>
      <c r="R13" s="2">
        <v>0</v>
      </c>
      <c r="S13" s="2">
        <v>0</v>
      </c>
      <c r="T13" s="2">
        <v>0</v>
      </c>
      <c r="U13" s="2">
        <f>Table_0__17[[#This Row],[Call Settle]]*10000*Table_0__17[[#This Row],[Open Interest Call]]</f>
        <v>0</v>
      </c>
      <c r="V13" s="2">
        <f>Table_0__17[[#This Row],[Put Settle]]*10000*Table_0__17[[#This Row],[Open Interest Put]]</f>
        <v>0</v>
      </c>
    </row>
    <row r="14" spans="1:22" x14ac:dyDescent="0.25">
      <c r="A14" s="2">
        <v>-2.9999999999999997E-4</v>
      </c>
      <c r="B14" s="2">
        <v>4.2099999999999999E-2</v>
      </c>
      <c r="C14" s="2">
        <v>4.1799999999999997E-2</v>
      </c>
      <c r="D14" s="2">
        <v>0.67</v>
      </c>
      <c r="E14" s="2">
        <v>1.1999999999999999E-3</v>
      </c>
      <c r="F14" s="2">
        <v>1.5E-3</v>
      </c>
      <c r="G14" s="2">
        <v>-2.9999999999999997E-4</v>
      </c>
      <c r="H14" s="2">
        <v>6.9</v>
      </c>
      <c r="I14" s="2">
        <v>7.3</v>
      </c>
      <c r="J14" s="2">
        <v>-0.4</v>
      </c>
      <c r="K14" s="2">
        <v>0</v>
      </c>
      <c r="L14" s="2">
        <v>0</v>
      </c>
      <c r="M14" s="2">
        <v>0</v>
      </c>
      <c r="N14" s="2">
        <v>6.9</v>
      </c>
      <c r="O14" s="2">
        <v>7.3</v>
      </c>
      <c r="P14" s="2">
        <v>-0.4</v>
      </c>
      <c r="Q14" s="2">
        <v>0</v>
      </c>
      <c r="R14" s="2">
        <v>0</v>
      </c>
      <c r="S14" s="2">
        <v>30</v>
      </c>
      <c r="T14" s="2">
        <v>0</v>
      </c>
      <c r="U14" s="2">
        <f>Table_0__17[[#This Row],[Call Settle]]*10000*Table_0__17[[#This Row],[Open Interest Call]]</f>
        <v>0</v>
      </c>
      <c r="V14" s="2">
        <f>Table_0__17[[#This Row],[Put Settle]]*10000*Table_0__17[[#This Row],[Open Interest Put]]</f>
        <v>359.99999999999994</v>
      </c>
    </row>
    <row r="15" spans="1:22" x14ac:dyDescent="0.25">
      <c r="A15" s="2">
        <v>-2.9999999999999997E-4</v>
      </c>
      <c r="B15" s="2">
        <v>3.7600000000000001E-2</v>
      </c>
      <c r="C15" s="2">
        <v>3.73E-2</v>
      </c>
      <c r="D15" s="2">
        <v>0.67500000000000004</v>
      </c>
      <c r="E15" s="2">
        <v>1.6000000000000001E-3</v>
      </c>
      <c r="F15" s="2">
        <v>1.9E-3</v>
      </c>
      <c r="G15" s="2">
        <v>-2.9999999999999997E-4</v>
      </c>
      <c r="H15" s="2">
        <v>6.76</v>
      </c>
      <c r="I15" s="2">
        <v>7.09</v>
      </c>
      <c r="J15" s="2">
        <v>-0.33</v>
      </c>
      <c r="K15" s="2">
        <v>0</v>
      </c>
      <c r="L15" s="2">
        <v>0</v>
      </c>
      <c r="M15" s="2">
        <v>0</v>
      </c>
      <c r="N15" s="2">
        <v>6.76</v>
      </c>
      <c r="O15" s="2">
        <v>7.09</v>
      </c>
      <c r="P15" s="2">
        <v>-0.33</v>
      </c>
      <c r="Q15" s="2">
        <v>0</v>
      </c>
      <c r="R15" s="2">
        <v>0</v>
      </c>
      <c r="S15" s="2">
        <v>0</v>
      </c>
      <c r="T15" s="2">
        <v>0</v>
      </c>
      <c r="U15" s="2">
        <f>Table_0__17[[#This Row],[Call Settle]]*10000*Table_0__17[[#This Row],[Open Interest Call]]</f>
        <v>0</v>
      </c>
      <c r="V15" s="2">
        <f>Table_0__17[[#This Row],[Put Settle]]*10000*Table_0__17[[#This Row],[Open Interest Put]]</f>
        <v>0</v>
      </c>
    </row>
    <row r="16" spans="1:22" x14ac:dyDescent="0.25">
      <c r="A16" s="2">
        <v>-2.9999999999999997E-4</v>
      </c>
      <c r="B16" s="2">
        <v>3.32E-2</v>
      </c>
      <c r="C16" s="2">
        <v>3.2899999999999999E-2</v>
      </c>
      <c r="D16" s="2">
        <v>0.68</v>
      </c>
      <c r="E16" s="2">
        <v>2.0999999999999999E-3</v>
      </c>
      <c r="F16" s="2">
        <v>2.3999999999999998E-3</v>
      </c>
      <c r="G16" s="2">
        <v>-2.9999999999999997E-4</v>
      </c>
      <c r="H16" s="2">
        <v>6.6</v>
      </c>
      <c r="I16" s="2">
        <v>6.88</v>
      </c>
      <c r="J16" s="2">
        <v>-0.28000000000000003</v>
      </c>
      <c r="K16" s="2">
        <v>0</v>
      </c>
      <c r="L16" s="2">
        <v>0</v>
      </c>
      <c r="M16" s="2">
        <v>0</v>
      </c>
      <c r="N16" s="2">
        <v>6.6</v>
      </c>
      <c r="O16" s="2">
        <v>6.88</v>
      </c>
      <c r="P16" s="2">
        <v>-0.28000000000000003</v>
      </c>
      <c r="Q16" s="2">
        <v>0</v>
      </c>
      <c r="R16" s="2">
        <v>0</v>
      </c>
      <c r="S16" s="2">
        <v>32</v>
      </c>
      <c r="T16" s="2">
        <v>2</v>
      </c>
      <c r="U16" s="2">
        <f>Table_0__17[[#This Row],[Call Settle]]*10000*Table_0__17[[#This Row],[Open Interest Call]]</f>
        <v>0</v>
      </c>
      <c r="V16" s="2">
        <f>Table_0__17[[#This Row],[Put Settle]]*10000*Table_0__17[[#This Row],[Open Interest Put]]</f>
        <v>672</v>
      </c>
    </row>
    <row r="17" spans="1:22" x14ac:dyDescent="0.25">
      <c r="A17" s="2">
        <v>-2.9999999999999997E-4</v>
      </c>
      <c r="B17" s="2">
        <v>2.8899999999999999E-2</v>
      </c>
      <c r="C17" s="2">
        <v>2.86E-2</v>
      </c>
      <c r="D17" s="2">
        <v>0.68500000000000005</v>
      </c>
      <c r="E17" s="2">
        <v>2.8E-3</v>
      </c>
      <c r="F17" s="2">
        <v>3.0999999999999999E-3</v>
      </c>
      <c r="G17" s="2">
        <v>-2.9999999999999997E-4</v>
      </c>
      <c r="H17" s="2">
        <v>6.49</v>
      </c>
      <c r="I17" s="2">
        <v>6.73</v>
      </c>
      <c r="J17" s="2">
        <v>-0.24</v>
      </c>
      <c r="K17" s="2">
        <v>0</v>
      </c>
      <c r="L17" s="2">
        <v>0</v>
      </c>
      <c r="M17" s="2">
        <v>0</v>
      </c>
      <c r="N17" s="2">
        <v>6.49</v>
      </c>
      <c r="O17" s="2">
        <v>6.73</v>
      </c>
      <c r="P17" s="2">
        <v>-0.24</v>
      </c>
      <c r="Q17" s="2">
        <v>0</v>
      </c>
      <c r="R17" s="2">
        <v>0</v>
      </c>
      <c r="S17" s="2">
        <v>1</v>
      </c>
      <c r="T17" s="2">
        <v>0</v>
      </c>
      <c r="U17" s="2">
        <f>Table_0__17[[#This Row],[Call Settle]]*10000*Table_0__17[[#This Row],[Open Interest Call]]</f>
        <v>0</v>
      </c>
      <c r="V17" s="2">
        <f>Table_0__17[[#This Row],[Put Settle]]*10000*Table_0__17[[#This Row],[Open Interest Put]]</f>
        <v>28</v>
      </c>
    </row>
    <row r="18" spans="1:22" x14ac:dyDescent="0.25">
      <c r="A18" s="2">
        <v>-2.9999999999999997E-4</v>
      </c>
      <c r="B18" s="2">
        <v>2.4899999999999999E-2</v>
      </c>
      <c r="C18" s="2">
        <v>2.46E-2</v>
      </c>
      <c r="D18" s="2">
        <v>0.69</v>
      </c>
      <c r="E18" s="2">
        <v>3.5999999999999999E-3</v>
      </c>
      <c r="F18" s="2">
        <v>3.8999999999999998E-3</v>
      </c>
      <c r="G18" s="2">
        <v>-2.9999999999999997E-4</v>
      </c>
      <c r="H18" s="2">
        <v>6.31</v>
      </c>
      <c r="I18" s="2">
        <v>6.52</v>
      </c>
      <c r="J18" s="2">
        <v>-0.21</v>
      </c>
      <c r="K18" s="2">
        <v>0</v>
      </c>
      <c r="L18" s="2">
        <v>0</v>
      </c>
      <c r="M18" s="2">
        <v>0</v>
      </c>
      <c r="N18" s="2">
        <v>6.31</v>
      </c>
      <c r="O18" s="2">
        <v>6.52</v>
      </c>
      <c r="P18" s="2">
        <v>-0.21</v>
      </c>
      <c r="Q18" s="2">
        <v>0</v>
      </c>
      <c r="R18" s="2">
        <v>0</v>
      </c>
      <c r="S18" s="2">
        <v>0</v>
      </c>
      <c r="T18" s="2">
        <v>0</v>
      </c>
      <c r="U18" s="2">
        <f>Table_0__17[[#This Row],[Call Settle]]*10000*Table_0__17[[#This Row],[Open Interest Call]]</f>
        <v>0</v>
      </c>
      <c r="V18" s="2">
        <f>Table_0__17[[#This Row],[Put Settle]]*10000*Table_0__17[[#This Row],[Open Interest Put]]</f>
        <v>0</v>
      </c>
    </row>
    <row r="19" spans="1:22" x14ac:dyDescent="0.25">
      <c r="A19" s="2">
        <v>-2.9999999999999997E-4</v>
      </c>
      <c r="B19" s="2">
        <v>2.1000000000000001E-2</v>
      </c>
      <c r="C19" s="2">
        <v>2.07E-2</v>
      </c>
      <c r="D19" s="2">
        <v>0.69499999999999995</v>
      </c>
      <c r="E19" s="2">
        <v>4.7000000000000002E-3</v>
      </c>
      <c r="F19" s="2">
        <v>4.8999999999999998E-3</v>
      </c>
      <c r="G19" s="2">
        <v>-2.0000000000000001E-4</v>
      </c>
      <c r="H19" s="2">
        <v>6.19</v>
      </c>
      <c r="I19" s="2">
        <v>6.31</v>
      </c>
      <c r="J19" s="2">
        <v>-0.12</v>
      </c>
      <c r="K19" s="2">
        <v>0</v>
      </c>
      <c r="L19" s="2">
        <v>0</v>
      </c>
      <c r="M19" s="2">
        <v>0</v>
      </c>
      <c r="N19" s="2">
        <v>6.19</v>
      </c>
      <c r="O19" s="2">
        <v>6.31</v>
      </c>
      <c r="P19" s="2">
        <v>-0.12</v>
      </c>
      <c r="Q19" s="2">
        <v>0</v>
      </c>
      <c r="R19" s="2">
        <v>0</v>
      </c>
      <c r="S19" s="2">
        <v>26</v>
      </c>
      <c r="T19" s="2">
        <v>0</v>
      </c>
      <c r="U19" s="2">
        <f>Table_0__17[[#This Row],[Call Settle]]*10000*Table_0__17[[#This Row],[Open Interest Call]]</f>
        <v>0</v>
      </c>
      <c r="V19" s="2">
        <f>Table_0__17[[#This Row],[Put Settle]]*10000*Table_0__17[[#This Row],[Open Interest Put]]</f>
        <v>1222</v>
      </c>
    </row>
    <row r="20" spans="1:22" x14ac:dyDescent="0.25">
      <c r="A20" s="2">
        <v>-2.9999999999999997E-4</v>
      </c>
      <c r="B20" s="2">
        <v>1.7399999999999999E-2</v>
      </c>
      <c r="C20" s="2">
        <v>1.7100000000000001E-2</v>
      </c>
      <c r="D20" s="2">
        <v>0.7</v>
      </c>
      <c r="E20" s="2">
        <v>6.0000000000000001E-3</v>
      </c>
      <c r="F20" s="2">
        <v>6.1999999999999998E-3</v>
      </c>
      <c r="G20" s="2">
        <v>-2.0000000000000001E-4</v>
      </c>
      <c r="H20" s="2">
        <v>6.03</v>
      </c>
      <c r="I20" s="2">
        <v>6.15</v>
      </c>
      <c r="J20" s="2">
        <v>-0.11</v>
      </c>
      <c r="K20" s="2">
        <v>0</v>
      </c>
      <c r="L20" s="2">
        <v>0</v>
      </c>
      <c r="M20" s="2">
        <v>0</v>
      </c>
      <c r="N20" s="2">
        <v>6.03</v>
      </c>
      <c r="O20" s="2">
        <v>6.15</v>
      </c>
      <c r="P20" s="2">
        <v>-0.11</v>
      </c>
      <c r="Q20" s="2">
        <v>0</v>
      </c>
      <c r="R20" s="2">
        <v>0</v>
      </c>
      <c r="S20" s="2">
        <v>0</v>
      </c>
      <c r="T20" s="2">
        <v>0</v>
      </c>
      <c r="U20" s="2">
        <f>Table_0__17[[#This Row],[Call Settle]]*10000*Table_0__17[[#This Row],[Open Interest Call]]</f>
        <v>0</v>
      </c>
      <c r="V20" s="2">
        <f>Table_0__17[[#This Row],[Put Settle]]*10000*Table_0__17[[#This Row],[Open Interest Put]]</f>
        <v>0</v>
      </c>
    </row>
    <row r="21" spans="1:22" x14ac:dyDescent="0.25">
      <c r="A21" s="2">
        <v>-4.0000000000000002E-4</v>
      </c>
      <c r="B21" s="2">
        <v>1.41E-2</v>
      </c>
      <c r="C21" s="2">
        <v>1.37E-2</v>
      </c>
      <c r="D21" s="2">
        <v>0.70499999999999996</v>
      </c>
      <c r="E21" s="2">
        <v>7.6E-3</v>
      </c>
      <c r="F21" s="2">
        <v>7.7999999999999996E-3</v>
      </c>
      <c r="G21" s="2">
        <v>-2.0000000000000001E-4</v>
      </c>
      <c r="H21" s="2">
        <v>5.88</v>
      </c>
      <c r="I21" s="2">
        <v>5.99</v>
      </c>
      <c r="J21" s="2">
        <v>-0.11</v>
      </c>
      <c r="K21" s="2">
        <v>0</v>
      </c>
      <c r="L21" s="2">
        <v>0</v>
      </c>
      <c r="M21" s="2">
        <v>0</v>
      </c>
      <c r="N21" s="2">
        <v>5.88</v>
      </c>
      <c r="O21" s="2">
        <v>5.99</v>
      </c>
      <c r="P21" s="2">
        <v>-0.11</v>
      </c>
      <c r="Q21" s="2">
        <v>0</v>
      </c>
      <c r="R21" s="2">
        <v>0</v>
      </c>
      <c r="S21" s="2">
        <v>2</v>
      </c>
      <c r="T21" s="2">
        <v>2</v>
      </c>
      <c r="U21" s="2">
        <f>Table_0__17[[#This Row],[Call Settle]]*10000*Table_0__17[[#This Row],[Open Interest Call]]</f>
        <v>0</v>
      </c>
      <c r="V21" s="2">
        <f>Table_0__17[[#This Row],[Put Settle]]*10000*Table_0__17[[#This Row],[Open Interest Put]]</f>
        <v>152</v>
      </c>
    </row>
    <row r="22" spans="1:22" x14ac:dyDescent="0.25">
      <c r="A22" s="2">
        <v>-2.9999999999999997E-4</v>
      </c>
      <c r="B22" s="2">
        <v>1.11E-2</v>
      </c>
      <c r="C22" s="2">
        <v>1.0800000000000001E-2</v>
      </c>
      <c r="D22" s="2">
        <v>0.71</v>
      </c>
      <c r="E22" s="2">
        <v>9.4999999999999998E-3</v>
      </c>
      <c r="F22" s="2">
        <v>9.7999999999999997E-3</v>
      </c>
      <c r="G22" s="2">
        <v>-2.9999999999999997E-4</v>
      </c>
      <c r="H22" s="2">
        <v>5.71</v>
      </c>
      <c r="I22" s="2">
        <v>5.86</v>
      </c>
      <c r="J22" s="2">
        <v>-0.15</v>
      </c>
      <c r="K22" s="2">
        <v>0</v>
      </c>
      <c r="L22" s="2">
        <v>0</v>
      </c>
      <c r="M22" s="2">
        <v>0</v>
      </c>
      <c r="N22" s="2">
        <v>5.7</v>
      </c>
      <c r="O22" s="2">
        <v>5.86</v>
      </c>
      <c r="P22" s="2">
        <v>-0.16</v>
      </c>
      <c r="Q22" s="2">
        <v>0</v>
      </c>
      <c r="R22" s="2">
        <v>0</v>
      </c>
      <c r="S22" s="2">
        <v>121</v>
      </c>
      <c r="T22" s="2">
        <v>0</v>
      </c>
      <c r="U22" s="2">
        <f>Table_0__17[[#This Row],[Call Settle]]*10000*Table_0__17[[#This Row],[Open Interest Call]]</f>
        <v>0</v>
      </c>
      <c r="V22" s="2">
        <f>Table_0__17[[#This Row],[Put Settle]]*10000*Table_0__17[[#This Row],[Open Interest Put]]</f>
        <v>11495</v>
      </c>
    </row>
    <row r="23" spans="1:22" x14ac:dyDescent="0.25">
      <c r="A23" s="2">
        <v>-2.9999999999999997E-4</v>
      </c>
      <c r="B23" s="2">
        <v>8.6E-3</v>
      </c>
      <c r="C23" s="2">
        <v>8.3000000000000001E-3</v>
      </c>
      <c r="D23" s="2">
        <v>0.71499999999999997</v>
      </c>
      <c r="E23" s="2">
        <v>1.1900000000000001E-2</v>
      </c>
      <c r="F23" s="2">
        <v>1.2200000000000001E-2</v>
      </c>
      <c r="G23" s="2">
        <v>-2.9999999999999997E-4</v>
      </c>
      <c r="H23" s="2">
        <v>5.62</v>
      </c>
      <c r="I23" s="2">
        <v>5.76</v>
      </c>
      <c r="J23" s="2">
        <v>-0.14000000000000001</v>
      </c>
      <c r="K23" s="2">
        <v>0</v>
      </c>
      <c r="L23" s="2">
        <v>0</v>
      </c>
      <c r="M23" s="2">
        <v>0</v>
      </c>
      <c r="N23" s="2">
        <v>5.62</v>
      </c>
      <c r="O23" s="2">
        <v>5.76</v>
      </c>
      <c r="P23" s="2">
        <v>-0.14000000000000001</v>
      </c>
      <c r="Q23" s="2">
        <v>0</v>
      </c>
      <c r="R23" s="2">
        <v>0</v>
      </c>
      <c r="S23" s="2">
        <v>152</v>
      </c>
      <c r="T23" s="2">
        <v>0</v>
      </c>
      <c r="U23" s="2">
        <f>Table_0__17[[#This Row],[Call Settle]]*10000*Table_0__17[[#This Row],[Open Interest Call]]</f>
        <v>0</v>
      </c>
      <c r="V23" s="2">
        <f>Table_0__17[[#This Row],[Put Settle]]*10000*Table_0__17[[#This Row],[Open Interest Put]]</f>
        <v>18088.000000000004</v>
      </c>
    </row>
    <row r="24" spans="1:22" x14ac:dyDescent="0.25">
      <c r="A24" s="2">
        <v>-2.9999999999999997E-4</v>
      </c>
      <c r="B24" s="2">
        <v>6.4999999999999997E-3</v>
      </c>
      <c r="C24" s="2">
        <v>6.1999999999999998E-3</v>
      </c>
      <c r="D24" s="2">
        <v>0.72</v>
      </c>
      <c r="E24" s="2">
        <v>1.4800000000000001E-2</v>
      </c>
      <c r="F24" s="2">
        <v>1.4999999999999999E-2</v>
      </c>
      <c r="G24" s="2">
        <v>-2.0000000000000001E-4</v>
      </c>
      <c r="H24" s="2">
        <v>5.53</v>
      </c>
      <c r="I24" s="2">
        <v>5.68</v>
      </c>
      <c r="J24" s="2">
        <v>-0.15</v>
      </c>
      <c r="K24" s="2">
        <v>0</v>
      </c>
      <c r="L24" s="2">
        <v>0</v>
      </c>
      <c r="M24" s="2">
        <v>0</v>
      </c>
      <c r="N24" s="2">
        <v>5.53</v>
      </c>
      <c r="O24" s="2">
        <v>5.68</v>
      </c>
      <c r="P24" s="2">
        <v>-0.15</v>
      </c>
      <c r="Q24" s="2">
        <v>66</v>
      </c>
      <c r="R24" s="2">
        <v>0</v>
      </c>
      <c r="S24" s="2">
        <v>11</v>
      </c>
      <c r="T24" s="2">
        <v>0</v>
      </c>
      <c r="U24" s="2">
        <f>Table_0__17[[#This Row],[Call Settle]]*10000*Table_0__17[[#This Row],[Open Interest Call]]</f>
        <v>4092</v>
      </c>
      <c r="V24" s="2">
        <f>Table_0__17[[#This Row],[Put Settle]]*10000*Table_0__17[[#This Row],[Open Interest Put]]</f>
        <v>1628</v>
      </c>
    </row>
    <row r="25" spans="1:22" x14ac:dyDescent="0.25">
      <c r="A25" s="2">
        <v>-2.0000000000000001E-4</v>
      </c>
      <c r="B25" s="2">
        <v>4.7999999999999996E-3</v>
      </c>
      <c r="C25" s="2">
        <v>4.5999999999999999E-3</v>
      </c>
      <c r="D25" s="2">
        <v>0.72499999999999998</v>
      </c>
      <c r="E25" s="2">
        <v>1.7999999999999999E-2</v>
      </c>
      <c r="F25" s="2">
        <v>1.8200000000000001E-2</v>
      </c>
      <c r="G25" s="2">
        <v>-2.0000000000000001E-4</v>
      </c>
      <c r="H25" s="2">
        <v>5.52</v>
      </c>
      <c r="I25" s="2">
        <v>5.62</v>
      </c>
      <c r="J25" s="2">
        <v>-0.1</v>
      </c>
      <c r="K25" s="2">
        <v>0</v>
      </c>
      <c r="L25" s="2">
        <v>0</v>
      </c>
      <c r="M25" s="2">
        <v>0</v>
      </c>
      <c r="N25" s="2">
        <v>5.52</v>
      </c>
      <c r="O25" s="2">
        <v>5.62</v>
      </c>
      <c r="P25" s="2">
        <v>-0.1</v>
      </c>
      <c r="Q25" s="2">
        <v>114</v>
      </c>
      <c r="R25" s="2">
        <v>0</v>
      </c>
      <c r="S25" s="2">
        <v>0</v>
      </c>
      <c r="T25" s="2">
        <v>0</v>
      </c>
      <c r="U25" s="2">
        <f>Table_0__17[[#This Row],[Call Settle]]*10000*Table_0__17[[#This Row],[Open Interest Call]]</f>
        <v>5244</v>
      </c>
      <c r="V25" s="2">
        <f>Table_0__17[[#This Row],[Put Settle]]*10000*Table_0__17[[#This Row],[Open Interest Put]]</f>
        <v>0</v>
      </c>
    </row>
    <row r="26" spans="1:22" x14ac:dyDescent="0.25">
      <c r="A26" s="2">
        <v>-2.0000000000000001E-4</v>
      </c>
      <c r="B26" s="2">
        <v>3.5000000000000001E-3</v>
      </c>
      <c r="C26" s="2">
        <v>3.3E-3</v>
      </c>
      <c r="D26" s="2">
        <v>0.73</v>
      </c>
      <c r="E26" s="2">
        <v>2.1700000000000001E-2</v>
      </c>
      <c r="F26" s="2">
        <v>2.18E-2</v>
      </c>
      <c r="G26" s="2">
        <v>-1E-4</v>
      </c>
      <c r="H26" s="2">
        <v>5.49</v>
      </c>
      <c r="I26" s="2">
        <v>5.61</v>
      </c>
      <c r="J26" s="2">
        <v>-0.12</v>
      </c>
      <c r="K26" s="2">
        <v>0</v>
      </c>
      <c r="L26" s="2">
        <v>0</v>
      </c>
      <c r="M26" s="2">
        <v>0</v>
      </c>
      <c r="N26" s="2">
        <v>5.49</v>
      </c>
      <c r="O26" s="2">
        <v>5.61</v>
      </c>
      <c r="P26" s="2">
        <v>-0.12</v>
      </c>
      <c r="Q26" s="2">
        <v>222</v>
      </c>
      <c r="R26" s="2">
        <v>2</v>
      </c>
      <c r="S26" s="2">
        <v>0</v>
      </c>
      <c r="T26" s="2">
        <v>0</v>
      </c>
      <c r="U26" s="2">
        <f>Table_0__17[[#This Row],[Call Settle]]*10000*Table_0__17[[#This Row],[Open Interest Call]]</f>
        <v>7326</v>
      </c>
      <c r="V26" s="2">
        <f>Table_0__17[[#This Row],[Put Settle]]*10000*Table_0__17[[#This Row],[Open Interest Put]]</f>
        <v>0</v>
      </c>
    </row>
    <row r="27" spans="1:22" x14ac:dyDescent="0.25">
      <c r="A27" s="2">
        <v>-1E-4</v>
      </c>
      <c r="B27" s="2">
        <v>2.5000000000000001E-3</v>
      </c>
      <c r="C27" s="2">
        <v>2.3999999999999998E-3</v>
      </c>
      <c r="D27" s="2">
        <v>0.73499999999999999</v>
      </c>
      <c r="E27" s="2">
        <v>2.5600000000000001E-2</v>
      </c>
      <c r="F27" s="2">
        <v>2.5700000000000001E-2</v>
      </c>
      <c r="G27" s="2">
        <v>-1E-4</v>
      </c>
      <c r="H27" s="2">
        <v>5.54</v>
      </c>
      <c r="I27" s="2">
        <v>5.6</v>
      </c>
      <c r="J27" s="2">
        <v>-0.06</v>
      </c>
      <c r="K27" s="2">
        <v>0</v>
      </c>
      <c r="L27" s="2">
        <v>0</v>
      </c>
      <c r="M27" s="2">
        <v>0</v>
      </c>
      <c r="N27" s="2">
        <v>5.54</v>
      </c>
      <c r="O27" s="2">
        <v>5.6</v>
      </c>
      <c r="P27" s="2">
        <v>-0.06</v>
      </c>
      <c r="Q27" s="2">
        <v>33</v>
      </c>
      <c r="R27" s="2">
        <v>0</v>
      </c>
      <c r="S27" s="2">
        <v>1</v>
      </c>
      <c r="T27" s="2">
        <v>0</v>
      </c>
      <c r="U27" s="2">
        <f>Table_0__17[[#This Row],[Call Settle]]*10000*Table_0__17[[#This Row],[Open Interest Call]]</f>
        <v>791.99999999999989</v>
      </c>
      <c r="V27" s="2">
        <f>Table_0__17[[#This Row],[Put Settle]]*10000*Table_0__17[[#This Row],[Open Interest Put]]</f>
        <v>256</v>
      </c>
    </row>
    <row r="28" spans="1:22" x14ac:dyDescent="0.25">
      <c r="A28" s="2">
        <v>-1E-4</v>
      </c>
      <c r="B28" s="2">
        <v>1.8E-3</v>
      </c>
      <c r="C28" s="2">
        <v>1.6999999999999999E-3</v>
      </c>
      <c r="D28" s="2">
        <v>0.74</v>
      </c>
      <c r="E28" s="2">
        <v>2.9899999999999999E-2</v>
      </c>
      <c r="F28" s="2">
        <v>2.9899999999999999E-2</v>
      </c>
      <c r="G28" s="2">
        <v>0</v>
      </c>
      <c r="H28" s="2">
        <v>5.58</v>
      </c>
      <c r="I28" s="2">
        <v>5.65</v>
      </c>
      <c r="J28" s="2">
        <v>-0.08</v>
      </c>
      <c r="K28" s="2">
        <v>0</v>
      </c>
      <c r="L28" s="2">
        <v>0</v>
      </c>
      <c r="M28" s="2">
        <v>0</v>
      </c>
      <c r="N28" s="2">
        <v>5.58</v>
      </c>
      <c r="O28" s="2">
        <v>5.65</v>
      </c>
      <c r="P28" s="2">
        <v>-0.08</v>
      </c>
      <c r="Q28" s="2">
        <v>0</v>
      </c>
      <c r="R28" s="2">
        <v>0</v>
      </c>
      <c r="S28" s="2">
        <v>0</v>
      </c>
      <c r="T28" s="2">
        <v>0</v>
      </c>
      <c r="U28" s="2">
        <f>Table_0__17[[#This Row],[Call Settle]]*10000*Table_0__17[[#This Row],[Open Interest Call]]</f>
        <v>0</v>
      </c>
      <c r="V28" s="2">
        <f>Table_0__17[[#This Row],[Put Settle]]*10000*Table_0__17[[#This Row],[Open Interest Put]]</f>
        <v>0</v>
      </c>
    </row>
    <row r="29" spans="1:22" x14ac:dyDescent="0.25">
      <c r="A29" s="2">
        <v>0</v>
      </c>
      <c r="B29" s="2">
        <v>1.1999999999999999E-3</v>
      </c>
      <c r="C29" s="2">
        <v>1.1999999999999999E-3</v>
      </c>
      <c r="D29" s="2">
        <v>0.745</v>
      </c>
      <c r="E29" s="2">
        <v>3.4299999999999997E-2</v>
      </c>
      <c r="F29" s="2">
        <v>3.4299999999999997E-2</v>
      </c>
      <c r="G29" s="2">
        <v>0</v>
      </c>
      <c r="H29" s="2">
        <v>5.63</v>
      </c>
      <c r="I29" s="2">
        <v>5.61</v>
      </c>
      <c r="J29" s="2">
        <v>0.02</v>
      </c>
      <c r="K29" s="2">
        <v>0</v>
      </c>
      <c r="L29" s="2">
        <v>0</v>
      </c>
      <c r="M29" s="2">
        <v>0</v>
      </c>
      <c r="N29" s="2">
        <v>5.63</v>
      </c>
      <c r="O29" s="2">
        <v>5.61</v>
      </c>
      <c r="P29" s="2">
        <v>0.02</v>
      </c>
      <c r="Q29" s="2">
        <v>0</v>
      </c>
      <c r="R29" s="2">
        <v>0</v>
      </c>
      <c r="S29" s="2">
        <v>0</v>
      </c>
      <c r="T29" s="2">
        <v>0</v>
      </c>
      <c r="U29" s="2">
        <f>Table_0__17[[#This Row],[Call Settle]]*10000*Table_0__17[[#This Row],[Open Interest Call]]</f>
        <v>0</v>
      </c>
      <c r="V29" s="2">
        <f>Table_0__17[[#This Row],[Put Settle]]*10000*Table_0__17[[#This Row],[Open Interest Put]]</f>
        <v>0</v>
      </c>
    </row>
    <row r="30" spans="1:22" x14ac:dyDescent="0.25">
      <c r="A30" s="2">
        <v>0</v>
      </c>
      <c r="B30" s="2">
        <v>8.9999999999999998E-4</v>
      </c>
      <c r="C30" s="2">
        <v>8.9999999999999998E-4</v>
      </c>
      <c r="D30" s="2">
        <v>0.75</v>
      </c>
      <c r="E30" s="2">
        <v>3.8899999999999997E-2</v>
      </c>
      <c r="F30" s="2">
        <v>3.8899999999999997E-2</v>
      </c>
      <c r="G30" s="2">
        <v>0</v>
      </c>
      <c r="H30" s="2">
        <v>5.79</v>
      </c>
      <c r="I30" s="2">
        <v>5.76</v>
      </c>
      <c r="J30" s="2">
        <v>0.03</v>
      </c>
      <c r="K30" s="2">
        <v>0</v>
      </c>
      <c r="L30" s="2">
        <v>0</v>
      </c>
      <c r="M30" s="2">
        <v>0</v>
      </c>
      <c r="N30" s="2">
        <v>5.79</v>
      </c>
      <c r="O30" s="2">
        <v>5.76</v>
      </c>
      <c r="P30" s="2">
        <v>0.03</v>
      </c>
      <c r="Q30" s="2">
        <v>22</v>
      </c>
      <c r="R30" s="2">
        <v>0</v>
      </c>
      <c r="S30" s="2">
        <v>0</v>
      </c>
      <c r="T30" s="2">
        <v>0</v>
      </c>
      <c r="U30" s="2">
        <f>Table_0__17[[#This Row],[Call Settle]]*10000*Table_0__17[[#This Row],[Open Interest Call]]</f>
        <v>198</v>
      </c>
      <c r="V30" s="2">
        <f>Table_0__17[[#This Row],[Put Settle]]*10000*Table_0__17[[#This Row],[Open Interest Put]]</f>
        <v>0</v>
      </c>
    </row>
    <row r="31" spans="1:22" x14ac:dyDescent="0.25">
      <c r="A31" s="2">
        <v>-1E-4</v>
      </c>
      <c r="B31" s="2">
        <v>6.9999999999999999E-4</v>
      </c>
      <c r="C31" s="2">
        <v>5.9999999999999995E-4</v>
      </c>
      <c r="D31" s="2">
        <v>0.755</v>
      </c>
      <c r="E31" s="2">
        <v>4.36E-2</v>
      </c>
      <c r="F31" s="2">
        <v>4.3499999999999997E-2</v>
      </c>
      <c r="G31" s="2">
        <v>1E-4</v>
      </c>
      <c r="H31" s="2">
        <v>5.8</v>
      </c>
      <c r="I31" s="2">
        <v>5.96</v>
      </c>
      <c r="J31" s="2">
        <v>-0.17</v>
      </c>
      <c r="K31" s="2">
        <v>0</v>
      </c>
      <c r="L31" s="2">
        <v>0</v>
      </c>
      <c r="M31" s="2">
        <v>0</v>
      </c>
      <c r="N31" s="2">
        <v>5.8</v>
      </c>
      <c r="O31" s="2">
        <v>5.96</v>
      </c>
      <c r="P31" s="2">
        <v>-0.17</v>
      </c>
      <c r="Q31" s="2">
        <v>0</v>
      </c>
      <c r="R31" s="2">
        <v>0</v>
      </c>
      <c r="S31" s="2">
        <v>0</v>
      </c>
      <c r="T31" s="2">
        <v>0</v>
      </c>
      <c r="U31" s="2">
        <f>Table_0__17[[#This Row],[Call Settle]]*10000*Table_0__17[[#This Row],[Open Interest Call]]</f>
        <v>0</v>
      </c>
      <c r="V31" s="2">
        <f>Table_0__17[[#This Row],[Put Settle]]*10000*Table_0__17[[#This Row],[Open Interest Put]]</f>
        <v>0</v>
      </c>
    </row>
    <row r="32" spans="1:22" x14ac:dyDescent="0.25">
      <c r="A32" s="2">
        <v>-1E-4</v>
      </c>
      <c r="B32" s="2">
        <v>5.0000000000000001E-4</v>
      </c>
      <c r="C32" s="2">
        <v>5.0000000000000001E-4</v>
      </c>
      <c r="D32" s="2">
        <v>0.76</v>
      </c>
      <c r="E32" s="2">
        <v>4.8300000000000003E-2</v>
      </c>
      <c r="F32" s="2">
        <v>4.8300000000000003E-2</v>
      </c>
      <c r="G32" s="2">
        <v>0</v>
      </c>
      <c r="H32" s="2">
        <v>5.95</v>
      </c>
      <c r="I32" s="2">
        <v>6.05</v>
      </c>
      <c r="J32" s="2">
        <v>-0.1</v>
      </c>
      <c r="K32" s="2">
        <v>0</v>
      </c>
      <c r="L32" s="2">
        <v>0</v>
      </c>
      <c r="M32" s="2">
        <v>0</v>
      </c>
      <c r="N32" s="2">
        <v>5.95</v>
      </c>
      <c r="O32" s="2">
        <v>6.05</v>
      </c>
      <c r="P32" s="2">
        <v>-0.1</v>
      </c>
      <c r="Q32" s="2">
        <v>1</v>
      </c>
      <c r="R32" s="2">
        <v>0</v>
      </c>
      <c r="S32" s="2">
        <v>0</v>
      </c>
      <c r="T32" s="2">
        <v>0</v>
      </c>
      <c r="U32" s="2">
        <f>Table_0__17[[#This Row],[Call Settle]]*10000*Table_0__17[[#This Row],[Open Interest Call]]</f>
        <v>5</v>
      </c>
      <c r="V32" s="2">
        <f>Table_0__17[[#This Row],[Put Settle]]*10000*Table_0__17[[#This Row],[Open Interest Put]]</f>
        <v>0</v>
      </c>
    </row>
    <row r="33" spans="1:22" x14ac:dyDescent="0.25">
      <c r="A33" s="2">
        <v>-1E-4</v>
      </c>
      <c r="B33" s="2">
        <v>4.0000000000000002E-4</v>
      </c>
      <c r="C33" s="2">
        <v>4.0000000000000002E-4</v>
      </c>
      <c r="D33" s="2">
        <v>0.76500000000000001</v>
      </c>
      <c r="E33" s="2">
        <v>5.3100000000000001E-2</v>
      </c>
      <c r="F33" s="2">
        <v>5.3100000000000001E-2</v>
      </c>
      <c r="G33" s="2">
        <v>0</v>
      </c>
      <c r="H33" s="2">
        <v>6.14</v>
      </c>
      <c r="I33" s="2">
        <v>6.26</v>
      </c>
      <c r="J33" s="2">
        <v>-0.12</v>
      </c>
      <c r="K33" s="2">
        <v>0</v>
      </c>
      <c r="L33" s="2">
        <v>0</v>
      </c>
      <c r="M33" s="2">
        <v>0</v>
      </c>
      <c r="N33" s="2">
        <v>6.14</v>
      </c>
      <c r="O33" s="2">
        <v>6.26</v>
      </c>
      <c r="P33" s="2">
        <v>-0.12</v>
      </c>
      <c r="Q33" s="2">
        <v>0</v>
      </c>
      <c r="R33" s="2">
        <v>0</v>
      </c>
      <c r="S33" s="2">
        <v>0</v>
      </c>
      <c r="T33" s="2">
        <v>0</v>
      </c>
      <c r="U33" s="2">
        <f>Table_0__17[[#This Row],[Call Settle]]*10000*Table_0__17[[#This Row],[Open Interest Call]]</f>
        <v>0</v>
      </c>
      <c r="V33" s="2">
        <f>Table_0__17[[#This Row],[Put Settle]]*10000*Table_0__17[[#This Row],[Open Interest Put]]</f>
        <v>0</v>
      </c>
    </row>
    <row r="34" spans="1:22" x14ac:dyDescent="0.25">
      <c r="A34" s="2">
        <v>0</v>
      </c>
      <c r="B34" s="2">
        <v>2.9999999999999997E-4</v>
      </c>
      <c r="C34" s="2">
        <v>2.9999999999999997E-4</v>
      </c>
      <c r="D34" s="2">
        <v>0.77</v>
      </c>
      <c r="E34" s="2">
        <v>5.8000000000000003E-2</v>
      </c>
      <c r="F34" s="2">
        <v>5.79E-2</v>
      </c>
      <c r="G34" s="2">
        <v>1E-4</v>
      </c>
      <c r="H34" s="2">
        <v>6.43</v>
      </c>
      <c r="I34" s="2">
        <v>6.4</v>
      </c>
      <c r="J34" s="2">
        <v>0.03</v>
      </c>
      <c r="K34" s="2">
        <v>0</v>
      </c>
      <c r="L34" s="2">
        <v>0</v>
      </c>
      <c r="M34" s="2">
        <v>0</v>
      </c>
      <c r="N34" s="2">
        <v>6.43</v>
      </c>
      <c r="O34" s="2">
        <v>6.4</v>
      </c>
      <c r="P34" s="2">
        <v>0.03</v>
      </c>
      <c r="Q34" s="2">
        <v>0</v>
      </c>
      <c r="R34" s="2">
        <v>0</v>
      </c>
      <c r="S34" s="2">
        <v>1</v>
      </c>
      <c r="T34" s="2">
        <v>0</v>
      </c>
      <c r="U34" s="2">
        <f>Table_0__17[[#This Row],[Call Settle]]*10000*Table_0__17[[#This Row],[Open Interest Call]]</f>
        <v>0</v>
      </c>
      <c r="V34" s="2">
        <f>Table_0__17[[#This Row],[Put Settle]]*10000*Table_0__17[[#This Row],[Open Interest Put]]</f>
        <v>580</v>
      </c>
    </row>
    <row r="35" spans="1:22" x14ac:dyDescent="0.25">
      <c r="A35" s="2">
        <v>-1E-4</v>
      </c>
      <c r="B35" s="2">
        <v>2.9999999999999997E-4</v>
      </c>
      <c r="C35" s="2">
        <v>2.0000000000000001E-4</v>
      </c>
      <c r="D35" s="2">
        <v>0.77500000000000002</v>
      </c>
      <c r="E35" s="2">
        <v>6.2799999999999995E-2</v>
      </c>
      <c r="F35" s="2">
        <v>6.2799999999999995E-2</v>
      </c>
      <c r="G35" s="2">
        <v>0</v>
      </c>
      <c r="H35" s="2">
        <v>6.44</v>
      </c>
      <c r="I35" s="2">
        <v>6.64</v>
      </c>
      <c r="J35" s="2">
        <v>-0.19</v>
      </c>
      <c r="K35" s="2">
        <v>0</v>
      </c>
      <c r="L35" s="2">
        <v>0</v>
      </c>
      <c r="M35" s="2">
        <v>0</v>
      </c>
      <c r="N35" s="2">
        <v>6.44</v>
      </c>
      <c r="O35" s="2">
        <v>6.64</v>
      </c>
      <c r="P35" s="2">
        <v>-0.19</v>
      </c>
      <c r="Q35" s="2">
        <v>0</v>
      </c>
      <c r="R35" s="2">
        <v>0</v>
      </c>
      <c r="S35" s="2">
        <v>0</v>
      </c>
      <c r="T35" s="2">
        <v>0</v>
      </c>
      <c r="U35" s="2">
        <f>Table_0__17[[#This Row],[Call Settle]]*10000*Table_0__17[[#This Row],[Open Interest Call]]</f>
        <v>0</v>
      </c>
      <c r="V35" s="2">
        <f>Table_0__17[[#This Row],[Put Settle]]*10000*Table_0__17[[#This Row],[Open Interest Put]]</f>
        <v>0</v>
      </c>
    </row>
    <row r="36" spans="1:22" x14ac:dyDescent="0.25">
      <c r="A36" s="2">
        <v>-1E-4</v>
      </c>
      <c r="B36" s="2">
        <v>2.0000000000000001E-4</v>
      </c>
      <c r="C36" s="2">
        <v>2.0000000000000001E-4</v>
      </c>
      <c r="D36" s="2">
        <v>0.78</v>
      </c>
      <c r="E36" s="2">
        <v>6.7699999999999996E-2</v>
      </c>
      <c r="F36" s="2">
        <v>6.7599999999999993E-2</v>
      </c>
      <c r="G36" s="2">
        <v>1E-4</v>
      </c>
      <c r="H36" s="2">
        <v>6.58</v>
      </c>
      <c r="I36" s="2">
        <v>6.82</v>
      </c>
      <c r="J36" s="2">
        <v>-0.25</v>
      </c>
      <c r="K36" s="2">
        <v>0</v>
      </c>
      <c r="L36" s="2">
        <v>0</v>
      </c>
      <c r="M36" s="2">
        <v>0</v>
      </c>
      <c r="N36" s="2">
        <v>6.58</v>
      </c>
      <c r="O36" s="2">
        <v>6.82</v>
      </c>
      <c r="P36" s="2">
        <v>-0.25</v>
      </c>
      <c r="Q36" s="2">
        <v>0</v>
      </c>
      <c r="R36" s="2">
        <v>0</v>
      </c>
      <c r="S36" s="2">
        <v>0</v>
      </c>
      <c r="T36" s="2">
        <v>0</v>
      </c>
      <c r="U36" s="2">
        <f>Table_0__17[[#This Row],[Call Settle]]*10000*Table_0__17[[#This Row],[Open Interest Call]]</f>
        <v>0</v>
      </c>
      <c r="V36" s="2">
        <f>Table_0__17[[#This Row],[Put Settle]]*10000*Table_0__17[[#This Row],[Open Interest Put]]</f>
        <v>0</v>
      </c>
    </row>
    <row r="37" spans="1:22" x14ac:dyDescent="0.25">
      <c r="A37" s="2">
        <v>0</v>
      </c>
      <c r="B37" s="2">
        <v>2.0000000000000001E-4</v>
      </c>
      <c r="C37" s="2">
        <v>2.0000000000000001E-4</v>
      </c>
      <c r="D37" s="2">
        <v>0.78500000000000003</v>
      </c>
      <c r="E37" s="2">
        <v>7.2499999999999995E-2</v>
      </c>
      <c r="F37" s="2">
        <v>7.2499999999999995E-2</v>
      </c>
      <c r="G37" s="2">
        <v>0</v>
      </c>
      <c r="H37" s="2">
        <v>6.96</v>
      </c>
      <c r="I37" s="2">
        <v>6.94</v>
      </c>
      <c r="J37" s="2">
        <v>0.03</v>
      </c>
      <c r="K37" s="2">
        <v>0</v>
      </c>
      <c r="L37" s="2">
        <v>0</v>
      </c>
      <c r="M37" s="2">
        <v>0</v>
      </c>
      <c r="N37" s="2">
        <v>6.96</v>
      </c>
      <c r="O37" s="2">
        <v>6.94</v>
      </c>
      <c r="P37" s="2">
        <v>0.03</v>
      </c>
      <c r="Q37" s="2">
        <v>30</v>
      </c>
      <c r="R37" s="2">
        <v>0</v>
      </c>
      <c r="S37" s="2">
        <v>0</v>
      </c>
      <c r="T37" s="2">
        <v>0</v>
      </c>
      <c r="U37" s="2">
        <f>Table_0__17[[#This Row],[Call Settle]]*10000*Table_0__17[[#This Row],[Open Interest Call]]</f>
        <v>60</v>
      </c>
      <c r="V37" s="2">
        <f>Table_0__17[[#This Row],[Put Settle]]*10000*Table_0__17[[#This Row],[Open Interest Put]]</f>
        <v>0</v>
      </c>
    </row>
    <row r="38" spans="1:22" x14ac:dyDescent="0.25">
      <c r="A38" s="2">
        <v>0</v>
      </c>
      <c r="B38" s="2">
        <v>1E-4</v>
      </c>
      <c r="C38" s="2">
        <v>1E-4</v>
      </c>
      <c r="D38" s="2">
        <v>0.79</v>
      </c>
      <c r="E38" s="2">
        <v>7.7399999999999997E-2</v>
      </c>
      <c r="F38" s="2">
        <v>7.7399999999999997E-2</v>
      </c>
      <c r="G38" s="2">
        <v>0</v>
      </c>
      <c r="H38" s="2">
        <v>6.97</v>
      </c>
      <c r="I38" s="2">
        <v>6.95</v>
      </c>
      <c r="J38" s="2">
        <v>0.03</v>
      </c>
      <c r="K38" s="2">
        <v>0</v>
      </c>
      <c r="L38" s="2">
        <v>0</v>
      </c>
      <c r="M38" s="2">
        <v>0</v>
      </c>
      <c r="N38" s="2">
        <v>6.97</v>
      </c>
      <c r="O38" s="2">
        <v>6.95</v>
      </c>
      <c r="P38" s="2">
        <v>0.03</v>
      </c>
      <c r="Q38" s="2">
        <v>0</v>
      </c>
      <c r="R38" s="2">
        <v>0</v>
      </c>
      <c r="S38" s="2">
        <v>0</v>
      </c>
      <c r="T38" s="2">
        <v>0</v>
      </c>
      <c r="U38" s="2">
        <f>Table_0__17[[#This Row],[Call Settle]]*10000*Table_0__17[[#This Row],[Open Interest Call]]</f>
        <v>0</v>
      </c>
      <c r="V38" s="2">
        <f>Table_0__17[[#This Row],[Put Settle]]*10000*Table_0__17[[#This Row],[Open Interest Put]]</f>
        <v>0</v>
      </c>
    </row>
    <row r="39" spans="1:22" x14ac:dyDescent="0.25">
      <c r="A39" s="2">
        <v>-1E-4</v>
      </c>
      <c r="B39" s="2">
        <v>1E-4</v>
      </c>
      <c r="C39" s="2">
        <v>1E-4</v>
      </c>
      <c r="D39" s="2">
        <v>0.79500000000000004</v>
      </c>
      <c r="E39" s="2">
        <v>8.2299999999999998E-2</v>
      </c>
      <c r="F39" s="2">
        <v>8.2299999999999998E-2</v>
      </c>
      <c r="G39" s="2">
        <v>0</v>
      </c>
      <c r="H39" s="2">
        <v>6.77</v>
      </c>
      <c r="I39" s="2">
        <v>7.31</v>
      </c>
      <c r="J39" s="2">
        <v>-0.54</v>
      </c>
      <c r="K39" s="2">
        <v>0</v>
      </c>
      <c r="L39" s="2">
        <v>0</v>
      </c>
      <c r="M39" s="2">
        <v>0</v>
      </c>
      <c r="N39" s="2">
        <v>6.77</v>
      </c>
      <c r="O39" s="2">
        <v>7.31</v>
      </c>
      <c r="P39" s="2">
        <v>-0.54</v>
      </c>
      <c r="Q39" s="2">
        <v>0</v>
      </c>
      <c r="R39" s="2">
        <v>0</v>
      </c>
      <c r="S39" s="2">
        <v>0</v>
      </c>
      <c r="T39" s="2">
        <v>0</v>
      </c>
      <c r="U39" s="2">
        <f>Table_0__17[[#This Row],[Call Settle]]*10000*Table_0__17[[#This Row],[Open Interest Call]]</f>
        <v>0</v>
      </c>
      <c r="V39" s="2">
        <f>Table_0__17[[#This Row],[Put Settle]]*10000*Table_0__17[[#This Row],[Open Interest Put]]</f>
        <v>0</v>
      </c>
    </row>
    <row r="40" spans="1:22" x14ac:dyDescent="0.25">
      <c r="A40" s="2">
        <v>0</v>
      </c>
      <c r="B40" s="2">
        <v>1E-4</v>
      </c>
      <c r="C40" s="2">
        <v>1E-4</v>
      </c>
      <c r="D40" s="2">
        <v>0.8</v>
      </c>
      <c r="E40" s="2">
        <v>8.72E-2</v>
      </c>
      <c r="F40" s="2">
        <v>8.72E-2</v>
      </c>
      <c r="G40" s="2">
        <v>0</v>
      </c>
      <c r="H40" s="2">
        <v>7.11</v>
      </c>
      <c r="I40" s="2">
        <v>7.08</v>
      </c>
      <c r="J40" s="2">
        <v>0.03</v>
      </c>
      <c r="K40" s="2">
        <v>0</v>
      </c>
      <c r="L40" s="2">
        <v>0</v>
      </c>
      <c r="M40" s="2">
        <v>0</v>
      </c>
      <c r="N40" s="2">
        <v>7.11</v>
      </c>
      <c r="O40" s="2">
        <v>7.08</v>
      </c>
      <c r="P40" s="2">
        <v>0.03</v>
      </c>
      <c r="Q40" s="2">
        <v>0</v>
      </c>
      <c r="R40" s="2">
        <v>0</v>
      </c>
      <c r="S40" s="2">
        <v>0</v>
      </c>
      <c r="T40" s="2">
        <v>0</v>
      </c>
      <c r="U40" s="2">
        <f>Table_0__17[[#This Row],[Call Settle]]*10000*Table_0__17[[#This Row],[Open Interest Call]]</f>
        <v>0</v>
      </c>
      <c r="V40" s="2">
        <f>Table_0__17[[#This Row],[Put Settle]]*10000*Table_0__17[[#This Row],[Open Interest Put]]</f>
        <v>0</v>
      </c>
    </row>
    <row r="41" spans="1:22" x14ac:dyDescent="0.25">
      <c r="A41" s="2">
        <v>0</v>
      </c>
      <c r="B41" s="2">
        <v>0</v>
      </c>
      <c r="C41" s="2">
        <v>0</v>
      </c>
      <c r="D41" s="2">
        <v>0.81</v>
      </c>
      <c r="E41" s="2">
        <v>9.7000000000000003E-2</v>
      </c>
      <c r="F41" s="2">
        <v>9.69E-2</v>
      </c>
      <c r="G41" s="2">
        <v>1E-4</v>
      </c>
      <c r="H41" s="2">
        <v>7.78</v>
      </c>
      <c r="I41" s="2">
        <v>7.08</v>
      </c>
      <c r="J41" s="2">
        <v>0.7</v>
      </c>
      <c r="K41" s="2">
        <v>0</v>
      </c>
      <c r="L41" s="2">
        <v>0</v>
      </c>
      <c r="M41" s="2">
        <v>0</v>
      </c>
      <c r="N41" s="2">
        <v>7.78</v>
      </c>
      <c r="O41" s="2">
        <v>7.08</v>
      </c>
      <c r="P41" s="2">
        <v>0.7</v>
      </c>
      <c r="Q41" s="2">
        <v>0</v>
      </c>
      <c r="R41" s="2">
        <v>0</v>
      </c>
      <c r="S41" s="2">
        <v>0</v>
      </c>
      <c r="T41" s="2">
        <v>0</v>
      </c>
      <c r="U41" s="2">
        <f>Table_0__17[[#This Row],[Call Settle]]*10000*Table_0__17[[#This Row],[Open Interest Call]]</f>
        <v>0</v>
      </c>
      <c r="V41" s="2">
        <f>Table_0__17[[#This Row],[Put Settle]]*10000*Table_0__17[[#This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0.82</v>
      </c>
      <c r="E42" s="2">
        <v>0.10680000000000001</v>
      </c>
      <c r="F42" s="2">
        <v>0.1067</v>
      </c>
      <c r="G42" s="2">
        <v>1E-4</v>
      </c>
      <c r="H42" s="2">
        <v>8.4499999999999993</v>
      </c>
      <c r="I42" s="2">
        <v>7.08</v>
      </c>
      <c r="J42" s="2">
        <v>1.37</v>
      </c>
      <c r="K42" s="2">
        <v>0</v>
      </c>
      <c r="L42" s="2">
        <v>0</v>
      </c>
      <c r="M42" s="2">
        <v>0</v>
      </c>
      <c r="N42" s="2">
        <v>8.4499999999999993</v>
      </c>
      <c r="O42" s="2">
        <v>7.08</v>
      </c>
      <c r="P42" s="2">
        <v>1.37</v>
      </c>
      <c r="Q42" s="2">
        <v>0</v>
      </c>
      <c r="R42" s="2">
        <v>0</v>
      </c>
      <c r="S42" s="2">
        <v>0</v>
      </c>
      <c r="T42" s="2">
        <v>0</v>
      </c>
      <c r="U42" s="2">
        <f>Table_0__17[[#This Row],[Call Settle]]*10000*Table_0__17[[#This Row],[Open Interest Call]]</f>
        <v>0</v>
      </c>
      <c r="V42" s="2">
        <f>Table_0__17[[#This Row],[Put Settle]]*10000*Table_0__17[[#This Row],[Open Interest Put]]</f>
        <v>0</v>
      </c>
    </row>
    <row r="43" spans="1:22" x14ac:dyDescent="0.25">
      <c r="A43" s="2">
        <v>0</v>
      </c>
      <c r="B43" s="2">
        <v>0</v>
      </c>
      <c r="C43" s="2">
        <v>0</v>
      </c>
      <c r="D43" s="2">
        <v>0.83</v>
      </c>
      <c r="E43" s="2">
        <v>0.1166</v>
      </c>
      <c r="F43" s="2">
        <v>0.1166</v>
      </c>
      <c r="G43" s="2">
        <v>0</v>
      </c>
      <c r="H43" s="2">
        <v>9.1300000000000008</v>
      </c>
      <c r="I43" s="2">
        <v>7.08</v>
      </c>
      <c r="J43" s="2">
        <v>2.0499999999999998</v>
      </c>
      <c r="K43" s="2">
        <v>0</v>
      </c>
      <c r="L43" s="2">
        <v>0</v>
      </c>
      <c r="M43" s="2">
        <v>0</v>
      </c>
      <c r="N43" s="2">
        <v>9.1300000000000008</v>
      </c>
      <c r="O43" s="2">
        <v>7.08</v>
      </c>
      <c r="P43" s="2">
        <v>2.0499999999999998</v>
      </c>
      <c r="Q43" s="2">
        <v>0</v>
      </c>
      <c r="R43" s="2">
        <v>0</v>
      </c>
      <c r="S43" s="2">
        <v>0</v>
      </c>
      <c r="T43" s="2">
        <v>0</v>
      </c>
      <c r="U43" s="2">
        <f>Table_0__17[[#This Row],[Call Settle]]*10000*Table_0__17[[#This Row],[Open Interest Call]]</f>
        <v>0</v>
      </c>
      <c r="V43" s="2">
        <f>Table_0__17[[#This Row],[Put Settle]]*10000*Table_0__17[[#This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0.84</v>
      </c>
      <c r="E44" s="2">
        <v>0.1265</v>
      </c>
      <c r="F44" s="2">
        <v>0.12640000000000001</v>
      </c>
      <c r="G44" s="2">
        <v>1E-4</v>
      </c>
      <c r="H44" s="2">
        <v>9.8000000000000007</v>
      </c>
      <c r="I44" s="2">
        <v>7.08</v>
      </c>
      <c r="J44" s="2">
        <v>2.72</v>
      </c>
      <c r="K44" s="2">
        <v>0</v>
      </c>
      <c r="L44" s="2">
        <v>0</v>
      </c>
      <c r="M44" s="2">
        <v>0</v>
      </c>
      <c r="N44" s="2">
        <v>9.8000000000000007</v>
      </c>
      <c r="O44" s="2">
        <v>7.08</v>
      </c>
      <c r="P44" s="2">
        <v>2.72</v>
      </c>
      <c r="Q44" s="2">
        <v>0</v>
      </c>
      <c r="R44" s="2">
        <v>0</v>
      </c>
      <c r="S44" s="2">
        <v>0</v>
      </c>
      <c r="T44" s="2">
        <v>0</v>
      </c>
      <c r="U44" s="2">
        <f>Table_0__17[[#This Row],[Call Settle]]*10000*Table_0__17[[#This Row],[Open Interest Call]]</f>
        <v>0</v>
      </c>
      <c r="V44" s="2">
        <f>Table_0__17[[#This Row],[Put Settle]]*10000*Table_0__17[[#This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0.85</v>
      </c>
      <c r="E45" s="2">
        <v>0.1363</v>
      </c>
      <c r="F45" s="2">
        <v>0.13619999999999999</v>
      </c>
      <c r="G45" s="2">
        <v>1E-4</v>
      </c>
      <c r="H45" s="2">
        <v>10.47</v>
      </c>
      <c r="I45" s="2">
        <v>7.08</v>
      </c>
      <c r="J45" s="2">
        <v>3.39</v>
      </c>
      <c r="K45" s="2">
        <v>0</v>
      </c>
      <c r="L45" s="2">
        <v>0</v>
      </c>
      <c r="M45" s="2">
        <v>0</v>
      </c>
      <c r="N45" s="2">
        <v>10.47</v>
      </c>
      <c r="O45" s="2">
        <v>7.08</v>
      </c>
      <c r="P45" s="2">
        <v>3.39</v>
      </c>
      <c r="Q45" s="2">
        <v>0</v>
      </c>
      <c r="R45" s="2">
        <v>0</v>
      </c>
      <c r="S45" s="2">
        <v>0</v>
      </c>
      <c r="T45" s="2">
        <v>0</v>
      </c>
      <c r="U45" s="2">
        <f>Table_0__17[[#This Row],[Call Settle]]*10000*Table_0__17[[#This Row],[Open Interest Call]]</f>
        <v>0</v>
      </c>
      <c r="V45" s="2">
        <f>Table_0__17[[#This Row],[Put Settle]]*10000*Table_0__17[[#This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0.86</v>
      </c>
      <c r="E46" s="2">
        <v>0.14610000000000001</v>
      </c>
      <c r="F46" s="2">
        <v>0.14599999999999999</v>
      </c>
      <c r="G46" s="2">
        <v>1E-4</v>
      </c>
      <c r="H46" s="2">
        <v>11.15</v>
      </c>
      <c r="I46" s="2">
        <v>7.08</v>
      </c>
      <c r="J46" s="2">
        <v>4.07</v>
      </c>
      <c r="K46" s="2">
        <v>0</v>
      </c>
      <c r="L46" s="2">
        <v>0</v>
      </c>
      <c r="M46" s="2">
        <v>0</v>
      </c>
      <c r="N46" s="2">
        <v>11.15</v>
      </c>
      <c r="O46" s="2">
        <v>7.08</v>
      </c>
      <c r="P46" s="2">
        <v>4.07</v>
      </c>
      <c r="Q46" s="2">
        <v>0</v>
      </c>
      <c r="R46" s="2">
        <v>0</v>
      </c>
      <c r="S46" s="2">
        <v>0</v>
      </c>
      <c r="T46" s="2">
        <v>0</v>
      </c>
      <c r="U46" s="2">
        <f>Table_0__17[[#This Row],[Call Settle]]*10000*Table_0__17[[#This Row],[Open Interest Call]]</f>
        <v>0</v>
      </c>
      <c r="V46" s="2">
        <f>Table_0__17[[#This Row],[Put Settle]]*10000*Table_0__17[[#This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0.87</v>
      </c>
      <c r="E47" s="2">
        <v>0.15590000000000001</v>
      </c>
      <c r="F47" s="2">
        <v>0.15590000000000001</v>
      </c>
      <c r="G47" s="2">
        <v>0</v>
      </c>
      <c r="H47" s="2">
        <v>11.82</v>
      </c>
      <c r="I47" s="2">
        <v>7.08</v>
      </c>
      <c r="J47" s="2">
        <v>4.74</v>
      </c>
      <c r="K47" s="2">
        <v>0</v>
      </c>
      <c r="L47" s="2">
        <v>0</v>
      </c>
      <c r="M47" s="2">
        <v>0</v>
      </c>
      <c r="N47" s="2">
        <v>11.82</v>
      </c>
      <c r="O47" s="2">
        <v>7.08</v>
      </c>
      <c r="P47" s="2">
        <v>4.74</v>
      </c>
      <c r="Q47" s="2">
        <v>0</v>
      </c>
      <c r="R47" s="2">
        <v>0</v>
      </c>
      <c r="S47" s="2">
        <v>0</v>
      </c>
      <c r="T47" s="2">
        <v>0</v>
      </c>
      <c r="U47" s="2">
        <f>Table_0__17[[#This Row],[Call Settle]]*10000*Table_0__17[[#This Row],[Open Interest Call]]</f>
        <v>0</v>
      </c>
      <c r="V47" s="2">
        <f>Table_0__17[[#This Row],[Put Settle]]*10000*Table_0__17[[#This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0.88</v>
      </c>
      <c r="E48" s="2">
        <v>0.1658</v>
      </c>
      <c r="F48" s="2">
        <v>0.16569999999999999</v>
      </c>
      <c r="G48" s="2">
        <v>1E-4</v>
      </c>
      <c r="H48" s="2">
        <v>12.5</v>
      </c>
      <c r="I48" s="2">
        <v>7.08</v>
      </c>
      <c r="J48" s="2">
        <v>5.42</v>
      </c>
      <c r="K48" s="2">
        <v>0</v>
      </c>
      <c r="L48" s="2">
        <v>0</v>
      </c>
      <c r="M48" s="2">
        <v>0</v>
      </c>
      <c r="N48" s="2">
        <v>12.5</v>
      </c>
      <c r="O48" s="2">
        <v>7.08</v>
      </c>
      <c r="P48" s="2">
        <v>5.42</v>
      </c>
      <c r="Q48" s="2">
        <v>0</v>
      </c>
      <c r="R48" s="2">
        <v>0</v>
      </c>
      <c r="S48" s="2">
        <v>0</v>
      </c>
      <c r="T48" s="2">
        <v>0</v>
      </c>
      <c r="U48" s="2">
        <f>Table_0__17[[#This Row],[Call Settle]]*10000*Table_0__17[[#This Row],[Open Interest Call]]</f>
        <v>0</v>
      </c>
      <c r="V48" s="2">
        <f>Table_0__17[[#This Row],[Put Settle]]*10000*Table_0__17[[#This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0.89</v>
      </c>
      <c r="E49" s="2">
        <v>0.17560000000000001</v>
      </c>
      <c r="F49" s="2">
        <v>0.17549999999999999</v>
      </c>
      <c r="G49" s="2">
        <v>1E-4</v>
      </c>
      <c r="H49" s="2">
        <v>13.17</v>
      </c>
      <c r="I49" s="2">
        <v>7.08</v>
      </c>
      <c r="J49" s="2">
        <v>6.09</v>
      </c>
      <c r="K49" s="2">
        <v>0</v>
      </c>
      <c r="L49" s="2">
        <v>0</v>
      </c>
      <c r="M49" s="2">
        <v>0</v>
      </c>
      <c r="N49" s="2">
        <v>13.17</v>
      </c>
      <c r="O49" s="2">
        <v>7.08</v>
      </c>
      <c r="P49" s="2">
        <v>6.09</v>
      </c>
      <c r="Q49" s="2">
        <v>0</v>
      </c>
      <c r="R49" s="2">
        <v>0</v>
      </c>
      <c r="S49" s="2">
        <v>0</v>
      </c>
      <c r="T49" s="2">
        <v>0</v>
      </c>
      <c r="U49" s="2">
        <f>Table_0__17[[#This Row],[Call Settle]]*10000*Table_0__17[[#This Row],[Open Interest Call]]</f>
        <v>0</v>
      </c>
      <c r="V49" s="2">
        <f>Table_0__17[[#This Row],[Put Settle]]*10000*Table_0__17[[#This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0.9</v>
      </c>
      <c r="E50" s="2">
        <v>0.18540000000000001</v>
      </c>
      <c r="F50" s="2">
        <v>0.18529999999999999</v>
      </c>
      <c r="G50" s="2">
        <v>1E-4</v>
      </c>
      <c r="H50" s="2">
        <v>13.84</v>
      </c>
      <c r="I50" s="2">
        <v>7.08</v>
      </c>
      <c r="J50" s="2">
        <v>6.76</v>
      </c>
      <c r="K50" s="2">
        <v>0</v>
      </c>
      <c r="L50" s="2">
        <v>0</v>
      </c>
      <c r="M50" s="2">
        <v>0</v>
      </c>
      <c r="N50" s="2">
        <v>13.84</v>
      </c>
      <c r="O50" s="2">
        <v>7.08</v>
      </c>
      <c r="P50" s="2">
        <v>6.76</v>
      </c>
      <c r="Q50" s="2">
        <v>0</v>
      </c>
      <c r="R50" s="2">
        <v>0</v>
      </c>
      <c r="S50" s="2">
        <v>0</v>
      </c>
      <c r="T50" s="2">
        <v>0</v>
      </c>
      <c r="U50" s="2">
        <f>Table_0__17[[#This Row],[Call Settle]]*10000*Table_0__17[[#This Row],[Open Interest Call]]</f>
        <v>0</v>
      </c>
      <c r="V50" s="2">
        <f>Table_0__17[[#This Row],[Put Settle]]*10000*Table_0__17[[#This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0</v>
      </c>
      <c r="B2" s="2">
        <v>0.1482</v>
      </c>
      <c r="C2" s="2">
        <v>0.1482</v>
      </c>
      <c r="D2" s="2">
        <v>0.56000000000000005</v>
      </c>
      <c r="E2" s="2">
        <v>0</v>
      </c>
      <c r="F2" s="2">
        <v>0</v>
      </c>
      <c r="G2" s="2">
        <v>0</v>
      </c>
      <c r="H2" s="2">
        <v>12.55</v>
      </c>
      <c r="I2" s="2">
        <v>12.52</v>
      </c>
      <c r="J2" s="2">
        <v>0.03</v>
      </c>
      <c r="K2" s="2">
        <v>0</v>
      </c>
      <c r="L2" s="2">
        <v>0</v>
      </c>
      <c r="M2" s="2">
        <v>0</v>
      </c>
      <c r="N2" s="2">
        <v>12.55</v>
      </c>
      <c r="O2" s="2">
        <v>12.52</v>
      </c>
      <c r="P2" s="2">
        <v>0.03</v>
      </c>
      <c r="Q2" s="2">
        <v>0</v>
      </c>
      <c r="R2" s="2">
        <v>0</v>
      </c>
      <c r="S2" s="2">
        <v>0</v>
      </c>
      <c r="T2" s="2">
        <v>0</v>
      </c>
      <c r="U2" s="2">
        <f>Table_0__18[[#This Row],[Call Settle]]*10000*Table_0__18[[#This Row],[Open Interest Call]]</f>
        <v>0</v>
      </c>
      <c r="V2" s="2">
        <f>Table_0__18[[#This Row],[Put Settle]]*10000*Table_0__18[[#This Row],[Open Interest Put]]</f>
        <v>0</v>
      </c>
    </row>
    <row r="3" spans="1:22" x14ac:dyDescent="0.25">
      <c r="A3" s="2">
        <v>-1E-4</v>
      </c>
      <c r="B3" s="2">
        <v>0.13850000000000001</v>
      </c>
      <c r="C3" s="2">
        <v>0.1384</v>
      </c>
      <c r="D3" s="2">
        <v>0.56999999999999995</v>
      </c>
      <c r="E3" s="2">
        <v>1E-4</v>
      </c>
      <c r="F3" s="2">
        <v>1E-4</v>
      </c>
      <c r="G3" s="2">
        <v>0</v>
      </c>
      <c r="H3" s="2">
        <v>11.71</v>
      </c>
      <c r="I3" s="2">
        <v>11.68</v>
      </c>
      <c r="J3" s="2">
        <v>0.03</v>
      </c>
      <c r="K3" s="2">
        <v>0</v>
      </c>
      <c r="L3" s="2">
        <v>0</v>
      </c>
      <c r="M3" s="2">
        <v>0</v>
      </c>
      <c r="N3" s="2">
        <v>11.71</v>
      </c>
      <c r="O3" s="2">
        <v>11.68</v>
      </c>
      <c r="P3" s="2">
        <v>0.03</v>
      </c>
      <c r="Q3" s="2">
        <v>0</v>
      </c>
      <c r="R3" s="2">
        <v>0</v>
      </c>
      <c r="S3" s="2">
        <v>0</v>
      </c>
      <c r="T3" s="2">
        <v>0</v>
      </c>
      <c r="U3" s="2">
        <f>Table_0__18[[#This Row],[Call Settle]]*10000*Table_0__18[[#This Row],[Open Interest Call]]</f>
        <v>0</v>
      </c>
      <c r="V3" s="2">
        <f>Table_0__18[[#This Row],[Put Settle]]*10000*Table_0__18[[#This Row],[Open Interest Put]]</f>
        <v>0</v>
      </c>
    </row>
    <row r="4" spans="1:22" x14ac:dyDescent="0.25">
      <c r="A4" s="2">
        <v>0</v>
      </c>
      <c r="B4" s="2">
        <v>0.12870000000000001</v>
      </c>
      <c r="C4" s="2">
        <v>0.12870000000000001</v>
      </c>
      <c r="D4" s="2">
        <v>0.57999999999999996</v>
      </c>
      <c r="E4" s="2">
        <v>1E-4</v>
      </c>
      <c r="F4" s="2">
        <v>1E-4</v>
      </c>
      <c r="G4" s="2">
        <v>0</v>
      </c>
      <c r="H4" s="2">
        <v>10.87</v>
      </c>
      <c r="I4" s="2">
        <v>10.84</v>
      </c>
      <c r="J4" s="2">
        <v>0.03</v>
      </c>
      <c r="K4" s="2">
        <v>0</v>
      </c>
      <c r="L4" s="2">
        <v>0</v>
      </c>
      <c r="M4" s="2">
        <v>0</v>
      </c>
      <c r="N4" s="2">
        <v>10.87</v>
      </c>
      <c r="O4" s="2">
        <v>10.84</v>
      </c>
      <c r="P4" s="2">
        <v>0.03</v>
      </c>
      <c r="Q4" s="2">
        <v>0</v>
      </c>
      <c r="R4" s="2">
        <v>0</v>
      </c>
      <c r="S4" s="2">
        <v>0</v>
      </c>
      <c r="T4" s="2">
        <v>0</v>
      </c>
      <c r="U4" s="2">
        <f>Table_0__18[[#This Row],[Call Settle]]*10000*Table_0__18[[#This Row],[Open Interest Call]]</f>
        <v>0</v>
      </c>
      <c r="V4" s="2">
        <f>Table_0__18[[#This Row],[Put Settle]]*10000*Table_0__18[[#This Row],[Open Interest Put]]</f>
        <v>0</v>
      </c>
    </row>
    <row r="5" spans="1:22" x14ac:dyDescent="0.25">
      <c r="A5" s="2">
        <v>-1E-4</v>
      </c>
      <c r="B5" s="2">
        <v>0.11899999999999999</v>
      </c>
      <c r="C5" s="2">
        <v>0.11890000000000001</v>
      </c>
      <c r="D5" s="2">
        <v>0.59</v>
      </c>
      <c r="E5" s="2">
        <v>1E-4</v>
      </c>
      <c r="F5" s="2">
        <v>1E-4</v>
      </c>
      <c r="G5" s="2">
        <v>0</v>
      </c>
      <c r="H5" s="2">
        <v>10.83</v>
      </c>
      <c r="I5" s="2">
        <v>10.8</v>
      </c>
      <c r="J5" s="2">
        <v>0.03</v>
      </c>
      <c r="K5" s="2">
        <v>0</v>
      </c>
      <c r="L5" s="2">
        <v>0</v>
      </c>
      <c r="M5" s="2">
        <v>0</v>
      </c>
      <c r="N5" s="2">
        <v>10.83</v>
      </c>
      <c r="O5" s="2">
        <v>10.8</v>
      </c>
      <c r="P5" s="2">
        <v>0.03</v>
      </c>
      <c r="Q5" s="2">
        <v>0</v>
      </c>
      <c r="R5" s="2">
        <v>0</v>
      </c>
      <c r="S5" s="2">
        <v>0</v>
      </c>
      <c r="T5" s="2">
        <v>0</v>
      </c>
      <c r="U5" s="2">
        <f>Table_0__18[[#This Row],[Call Settle]]*10000*Table_0__18[[#This Row],[Open Interest Call]]</f>
        <v>0</v>
      </c>
      <c r="V5" s="2">
        <f>Table_0__18[[#This Row],[Put Settle]]*10000*Table_0__18[[#This Row],[Open Interest Put]]</f>
        <v>0</v>
      </c>
    </row>
    <row r="6" spans="1:22" x14ac:dyDescent="0.25">
      <c r="A6" s="2">
        <v>-1E-4</v>
      </c>
      <c r="B6" s="2">
        <v>0.10920000000000001</v>
      </c>
      <c r="C6" s="2">
        <v>0.1091</v>
      </c>
      <c r="D6" s="2">
        <v>0.6</v>
      </c>
      <c r="E6" s="2">
        <v>1E-4</v>
      </c>
      <c r="F6" s="2">
        <v>1E-4</v>
      </c>
      <c r="G6" s="2">
        <v>0</v>
      </c>
      <c r="H6" s="2">
        <v>9.9499999999999993</v>
      </c>
      <c r="I6" s="2">
        <v>9.93</v>
      </c>
      <c r="J6" s="2">
        <v>0.02</v>
      </c>
      <c r="K6" s="2">
        <v>0</v>
      </c>
      <c r="L6" s="2">
        <v>0</v>
      </c>
      <c r="M6" s="2">
        <v>0</v>
      </c>
      <c r="N6" s="2">
        <v>9.9499999999999993</v>
      </c>
      <c r="O6" s="2">
        <v>9.93</v>
      </c>
      <c r="P6" s="2">
        <v>0.02</v>
      </c>
      <c r="Q6" s="2">
        <v>0</v>
      </c>
      <c r="R6" s="2">
        <v>0</v>
      </c>
      <c r="S6" s="2">
        <v>0</v>
      </c>
      <c r="T6" s="2">
        <v>0</v>
      </c>
      <c r="U6" s="2">
        <f>Table_0__18[[#This Row],[Call Settle]]*10000*Table_0__18[[#This Row],[Open Interest Call]]</f>
        <v>0</v>
      </c>
      <c r="V6" s="2">
        <f>Table_0__18[[#This Row],[Put Settle]]*10000*Table_0__18[[#This Row],[Open Interest Put]]</f>
        <v>0</v>
      </c>
    </row>
    <row r="7" spans="1:22" x14ac:dyDescent="0.25">
      <c r="A7" s="2">
        <v>0</v>
      </c>
      <c r="B7" s="2">
        <v>9.9400000000000002E-2</v>
      </c>
      <c r="C7" s="2">
        <v>9.9400000000000002E-2</v>
      </c>
      <c r="D7" s="2">
        <v>0.61</v>
      </c>
      <c r="E7" s="2">
        <v>2.0000000000000001E-4</v>
      </c>
      <c r="F7" s="2">
        <v>2.0000000000000001E-4</v>
      </c>
      <c r="G7" s="2">
        <v>0</v>
      </c>
      <c r="H7" s="2">
        <v>9.5500000000000007</v>
      </c>
      <c r="I7" s="2">
        <v>9.5299999999999994</v>
      </c>
      <c r="J7" s="2">
        <v>0.02</v>
      </c>
      <c r="K7" s="2">
        <v>0</v>
      </c>
      <c r="L7" s="2">
        <v>0</v>
      </c>
      <c r="M7" s="2">
        <v>0</v>
      </c>
      <c r="N7" s="2">
        <v>9.5500000000000007</v>
      </c>
      <c r="O7" s="2">
        <v>9.5299999999999994</v>
      </c>
      <c r="P7" s="2">
        <v>0.02</v>
      </c>
      <c r="Q7" s="2">
        <v>0</v>
      </c>
      <c r="R7" s="2">
        <v>0</v>
      </c>
      <c r="S7" s="2">
        <v>0</v>
      </c>
      <c r="T7" s="2">
        <v>0</v>
      </c>
      <c r="U7" s="2">
        <f>Table_0__18[[#This Row],[Call Settle]]*10000*Table_0__18[[#This Row],[Open Interest Call]]</f>
        <v>0</v>
      </c>
      <c r="V7" s="2">
        <f>Table_0__18[[#This Row],[Put Settle]]*10000*Table_0__18[[#This Row],[Open Interest Put]]</f>
        <v>0</v>
      </c>
    </row>
    <row r="8" spans="1:22" x14ac:dyDescent="0.25">
      <c r="A8" s="2">
        <v>0</v>
      </c>
      <c r="B8" s="2">
        <v>8.9700000000000002E-2</v>
      </c>
      <c r="C8" s="2">
        <v>8.9700000000000002E-2</v>
      </c>
      <c r="D8" s="2">
        <v>0.62</v>
      </c>
      <c r="E8" s="2">
        <v>2.0000000000000001E-4</v>
      </c>
      <c r="F8" s="2">
        <v>2.9999999999999997E-4</v>
      </c>
      <c r="G8" s="2">
        <v>-1E-4</v>
      </c>
      <c r="H8" s="2">
        <v>9</v>
      </c>
      <c r="I8" s="2">
        <v>9.26</v>
      </c>
      <c r="J8" s="2">
        <v>-0.27</v>
      </c>
      <c r="K8" s="2">
        <v>0</v>
      </c>
      <c r="L8" s="2">
        <v>0</v>
      </c>
      <c r="M8" s="2">
        <v>0</v>
      </c>
      <c r="N8" s="2">
        <v>9</v>
      </c>
      <c r="O8" s="2">
        <v>9.26</v>
      </c>
      <c r="P8" s="2">
        <v>-0.27</v>
      </c>
      <c r="Q8" s="2">
        <v>0</v>
      </c>
      <c r="R8" s="2">
        <v>0</v>
      </c>
      <c r="S8" s="2">
        <v>0</v>
      </c>
      <c r="T8" s="2">
        <v>0</v>
      </c>
      <c r="U8" s="2">
        <f>Table_0__18[[#This Row],[Call Settle]]*10000*Table_0__18[[#This Row],[Open Interest Call]]</f>
        <v>0</v>
      </c>
      <c r="V8" s="2">
        <f>Table_0__18[[#This Row],[Put Settle]]*10000*Table_0__18[[#This Row],[Open Interest Put]]</f>
        <v>0</v>
      </c>
    </row>
    <row r="9" spans="1:22" x14ac:dyDescent="0.25">
      <c r="A9" s="2">
        <v>-1E-4</v>
      </c>
      <c r="B9" s="2">
        <v>8.0100000000000005E-2</v>
      </c>
      <c r="C9" s="2">
        <v>0.08</v>
      </c>
      <c r="D9" s="2">
        <v>0.63</v>
      </c>
      <c r="E9" s="2">
        <v>4.0000000000000002E-4</v>
      </c>
      <c r="F9" s="2">
        <v>4.0000000000000002E-4</v>
      </c>
      <c r="G9" s="2">
        <v>-1E-4</v>
      </c>
      <c r="H9" s="2">
        <v>8.7799999999999994</v>
      </c>
      <c r="I9" s="2">
        <v>8.9499999999999993</v>
      </c>
      <c r="J9" s="2">
        <v>-0.17</v>
      </c>
      <c r="K9" s="2">
        <v>0</v>
      </c>
      <c r="L9" s="2">
        <v>0</v>
      </c>
      <c r="M9" s="2">
        <v>0</v>
      </c>
      <c r="N9" s="2">
        <v>8.7799999999999994</v>
      </c>
      <c r="O9" s="2">
        <v>8.9499999999999993</v>
      </c>
      <c r="P9" s="2">
        <v>-0.17</v>
      </c>
      <c r="Q9" s="2">
        <v>0</v>
      </c>
      <c r="R9" s="2">
        <v>0</v>
      </c>
      <c r="S9" s="2">
        <v>1</v>
      </c>
      <c r="T9" s="2">
        <v>0</v>
      </c>
      <c r="U9" s="2">
        <f>Table_0__18[[#This Row],[Call Settle]]*10000*Table_0__18[[#This Row],[Open Interest Call]]</f>
        <v>0</v>
      </c>
      <c r="V9" s="2">
        <f>Table_0__18[[#This Row],[Put Settle]]*10000*Table_0__18[[#This Row],[Open Interest Put]]</f>
        <v>4</v>
      </c>
    </row>
    <row r="10" spans="1:22" x14ac:dyDescent="0.25">
      <c r="A10" s="2">
        <v>-1E-4</v>
      </c>
      <c r="B10" s="2">
        <v>7.0400000000000004E-2</v>
      </c>
      <c r="C10" s="2">
        <v>7.0300000000000001E-2</v>
      </c>
      <c r="D10" s="2">
        <v>0.64</v>
      </c>
      <c r="E10" s="2">
        <v>5.0000000000000001E-4</v>
      </c>
      <c r="F10" s="2">
        <v>5.0000000000000001E-4</v>
      </c>
      <c r="G10" s="2">
        <v>-1E-4</v>
      </c>
      <c r="H10" s="2">
        <v>8.14</v>
      </c>
      <c r="I10" s="2">
        <v>8.27</v>
      </c>
      <c r="J10" s="2">
        <v>-0.13</v>
      </c>
      <c r="K10" s="2">
        <v>0</v>
      </c>
      <c r="L10" s="2">
        <v>0</v>
      </c>
      <c r="M10" s="2">
        <v>0</v>
      </c>
      <c r="N10" s="2">
        <v>8.14</v>
      </c>
      <c r="O10" s="2">
        <v>8.27</v>
      </c>
      <c r="P10" s="2">
        <v>-0.13</v>
      </c>
      <c r="Q10" s="2">
        <v>0</v>
      </c>
      <c r="R10" s="2">
        <v>0</v>
      </c>
      <c r="S10" s="2">
        <v>0</v>
      </c>
      <c r="T10" s="2">
        <v>0</v>
      </c>
      <c r="U10" s="2">
        <f>Table_0__18[[#This Row],[Call Settle]]*10000*Table_0__18[[#This Row],[Open Interest Call]]</f>
        <v>0</v>
      </c>
      <c r="V10" s="2">
        <f>Table_0__18[[#This Row],[Put Settle]]*10000*Table_0__18[[#This Row],[Open Interest Put]]</f>
        <v>0</v>
      </c>
    </row>
    <row r="11" spans="1:22" x14ac:dyDescent="0.25">
      <c r="A11" s="2">
        <v>-1E-4</v>
      </c>
      <c r="B11" s="2">
        <v>6.0900000000000003E-2</v>
      </c>
      <c r="C11" s="2">
        <v>6.08E-2</v>
      </c>
      <c r="D11" s="2">
        <v>0.65</v>
      </c>
      <c r="E11" s="2">
        <v>6.9999999999999999E-4</v>
      </c>
      <c r="F11" s="2">
        <v>8.0000000000000004E-4</v>
      </c>
      <c r="G11" s="2">
        <v>-1E-4</v>
      </c>
      <c r="H11" s="2">
        <v>7.75</v>
      </c>
      <c r="I11" s="2">
        <v>7.94</v>
      </c>
      <c r="J11" s="2">
        <v>-0.19</v>
      </c>
      <c r="K11" s="2">
        <v>0</v>
      </c>
      <c r="L11" s="2">
        <v>0</v>
      </c>
      <c r="M11" s="2">
        <v>0</v>
      </c>
      <c r="N11" s="2">
        <v>7.75</v>
      </c>
      <c r="O11" s="2">
        <v>7.94</v>
      </c>
      <c r="P11" s="2">
        <v>-0.19</v>
      </c>
      <c r="Q11" s="2">
        <v>0</v>
      </c>
      <c r="R11" s="2">
        <v>0</v>
      </c>
      <c r="S11" s="2">
        <v>0</v>
      </c>
      <c r="T11" s="2">
        <v>0</v>
      </c>
      <c r="U11" s="2">
        <f>Table_0__18[[#This Row],[Call Settle]]*10000*Table_0__18[[#This Row],[Open Interest Call]]</f>
        <v>0</v>
      </c>
      <c r="V11" s="2">
        <f>Table_0__18[[#This Row],[Put Settle]]*10000*Table_0__18[[#This Row],[Open Interest Put]]</f>
        <v>0</v>
      </c>
    </row>
    <row r="12" spans="1:22" x14ac:dyDescent="0.25">
      <c r="A12" s="2">
        <v>-1E-4</v>
      </c>
      <c r="B12" s="2">
        <v>5.1499999999999997E-2</v>
      </c>
      <c r="C12" s="2">
        <v>5.1400000000000001E-2</v>
      </c>
      <c r="D12" s="2">
        <v>0.66</v>
      </c>
      <c r="E12" s="2">
        <v>1.1000000000000001E-3</v>
      </c>
      <c r="F12" s="2">
        <v>1.1999999999999999E-3</v>
      </c>
      <c r="G12" s="2">
        <v>-1E-4</v>
      </c>
      <c r="H12" s="2">
        <v>7.37</v>
      </c>
      <c r="I12" s="2">
        <v>7.5</v>
      </c>
      <c r="J12" s="2">
        <v>-0.14000000000000001</v>
      </c>
      <c r="K12" s="2">
        <v>0</v>
      </c>
      <c r="L12" s="2">
        <v>0</v>
      </c>
      <c r="M12" s="2">
        <v>0</v>
      </c>
      <c r="N12" s="2">
        <v>7.37</v>
      </c>
      <c r="O12" s="2">
        <v>7.5</v>
      </c>
      <c r="P12" s="2">
        <v>-0.14000000000000001</v>
      </c>
      <c r="Q12" s="2">
        <v>0</v>
      </c>
      <c r="R12" s="2">
        <v>0</v>
      </c>
      <c r="S12" s="2">
        <v>3</v>
      </c>
      <c r="T12" s="2">
        <v>0</v>
      </c>
      <c r="U12" s="2">
        <f>Table_0__18[[#This Row],[Call Settle]]*10000*Table_0__18[[#This Row],[Open Interest Call]]</f>
        <v>0</v>
      </c>
      <c r="V12" s="2">
        <f>Table_0__18[[#This Row],[Put Settle]]*10000*Table_0__18[[#This Row],[Open Interest Put]]</f>
        <v>33</v>
      </c>
    </row>
    <row r="13" spans="1:22" x14ac:dyDescent="0.25">
      <c r="A13" s="2">
        <v>-2.0000000000000001E-4</v>
      </c>
      <c r="B13" s="2">
        <v>4.6899999999999997E-2</v>
      </c>
      <c r="C13" s="2">
        <v>4.6699999999999998E-2</v>
      </c>
      <c r="D13" s="2">
        <v>0.66500000000000004</v>
      </c>
      <c r="E13" s="2">
        <v>1.4E-3</v>
      </c>
      <c r="F13" s="2">
        <v>1.5E-3</v>
      </c>
      <c r="G13" s="2">
        <v>-1E-4</v>
      </c>
      <c r="H13" s="2">
        <v>7.2</v>
      </c>
      <c r="I13" s="2">
        <v>7.32</v>
      </c>
      <c r="J13" s="2">
        <v>-0.11</v>
      </c>
      <c r="K13" s="2">
        <v>0</v>
      </c>
      <c r="L13" s="2">
        <v>0</v>
      </c>
      <c r="M13" s="2">
        <v>0</v>
      </c>
      <c r="N13" s="2">
        <v>7.2</v>
      </c>
      <c r="O13" s="2">
        <v>7.32</v>
      </c>
      <c r="P13" s="2">
        <v>-0.11</v>
      </c>
      <c r="Q13" s="2">
        <v>0</v>
      </c>
      <c r="R13" s="2">
        <v>0</v>
      </c>
      <c r="S13" s="2">
        <v>0</v>
      </c>
      <c r="T13" s="2">
        <v>0</v>
      </c>
      <c r="U13" s="2">
        <f>Table_0__18[[#This Row],[Call Settle]]*10000*Table_0__18[[#This Row],[Open Interest Call]]</f>
        <v>0</v>
      </c>
      <c r="V13" s="2">
        <f>Table_0__18[[#This Row],[Put Settle]]*10000*Table_0__18[[#This Row],[Open Interest Put]]</f>
        <v>0</v>
      </c>
    </row>
    <row r="14" spans="1:22" x14ac:dyDescent="0.25">
      <c r="A14" s="2">
        <v>-2.0000000000000001E-4</v>
      </c>
      <c r="B14" s="2">
        <v>4.24E-2</v>
      </c>
      <c r="C14" s="2">
        <v>4.2200000000000001E-2</v>
      </c>
      <c r="D14" s="2">
        <v>0.67</v>
      </c>
      <c r="E14" s="2">
        <v>1.6999999999999999E-3</v>
      </c>
      <c r="F14" s="2">
        <v>1.9E-3</v>
      </c>
      <c r="G14" s="2">
        <v>-2.0000000000000001E-4</v>
      </c>
      <c r="H14" s="2">
        <v>6.95</v>
      </c>
      <c r="I14" s="2">
        <v>7.16</v>
      </c>
      <c r="J14" s="2">
        <v>-0.21</v>
      </c>
      <c r="K14" s="2">
        <v>0</v>
      </c>
      <c r="L14" s="2">
        <v>0</v>
      </c>
      <c r="M14" s="2">
        <v>0</v>
      </c>
      <c r="N14" s="2">
        <v>6.95</v>
      </c>
      <c r="O14" s="2">
        <v>7.16</v>
      </c>
      <c r="P14" s="2">
        <v>-0.21</v>
      </c>
      <c r="Q14" s="2">
        <v>0</v>
      </c>
      <c r="R14" s="2">
        <v>0</v>
      </c>
      <c r="S14" s="2">
        <v>0</v>
      </c>
      <c r="T14" s="2">
        <v>0</v>
      </c>
      <c r="U14" s="2">
        <f>Table_0__18[[#This Row],[Call Settle]]*10000*Table_0__18[[#This Row],[Open Interest Call]]</f>
        <v>0</v>
      </c>
      <c r="V14" s="2">
        <f>Table_0__18[[#This Row],[Put Settle]]*10000*Table_0__18[[#This Row],[Open Interest Put]]</f>
        <v>0</v>
      </c>
    </row>
    <row r="15" spans="1:22" x14ac:dyDescent="0.25">
      <c r="A15" s="2">
        <v>-2.9999999999999997E-4</v>
      </c>
      <c r="B15" s="2">
        <v>3.7999999999999999E-2</v>
      </c>
      <c r="C15" s="2">
        <v>3.7699999999999997E-2</v>
      </c>
      <c r="D15" s="2">
        <v>0.67500000000000004</v>
      </c>
      <c r="E15" s="2">
        <v>2.2000000000000001E-3</v>
      </c>
      <c r="F15" s="2">
        <v>2.3999999999999998E-3</v>
      </c>
      <c r="G15" s="2">
        <v>-2.0000000000000001E-4</v>
      </c>
      <c r="H15" s="2">
        <v>6.83</v>
      </c>
      <c r="I15" s="2">
        <v>7.01</v>
      </c>
      <c r="J15" s="2">
        <v>-0.18</v>
      </c>
      <c r="K15" s="2">
        <v>0</v>
      </c>
      <c r="L15" s="2">
        <v>0</v>
      </c>
      <c r="M15" s="2">
        <v>0</v>
      </c>
      <c r="N15" s="2">
        <v>6.83</v>
      </c>
      <c r="O15" s="2">
        <v>7.01</v>
      </c>
      <c r="P15" s="2">
        <v>-0.18</v>
      </c>
      <c r="Q15" s="2">
        <v>0</v>
      </c>
      <c r="R15" s="2">
        <v>0</v>
      </c>
      <c r="S15" s="2">
        <v>17</v>
      </c>
      <c r="T15" s="2">
        <v>0</v>
      </c>
      <c r="U15" s="2">
        <f>Table_0__18[[#This Row],[Call Settle]]*10000*Table_0__18[[#This Row],[Open Interest Call]]</f>
        <v>0</v>
      </c>
      <c r="V15" s="2">
        <f>Table_0__18[[#This Row],[Put Settle]]*10000*Table_0__18[[#This Row],[Open Interest Put]]</f>
        <v>374</v>
      </c>
    </row>
    <row r="16" spans="1:22" x14ac:dyDescent="0.25">
      <c r="A16" s="2">
        <v>-2.9999999999999997E-4</v>
      </c>
      <c r="B16" s="2">
        <v>3.3700000000000001E-2</v>
      </c>
      <c r="C16" s="2">
        <v>3.3399999999999999E-2</v>
      </c>
      <c r="D16" s="2">
        <v>0.68</v>
      </c>
      <c r="E16" s="2">
        <v>2.8E-3</v>
      </c>
      <c r="F16" s="2">
        <v>3.0000000000000001E-3</v>
      </c>
      <c r="G16" s="2">
        <v>-2.0000000000000001E-4</v>
      </c>
      <c r="H16" s="2">
        <v>6.68</v>
      </c>
      <c r="I16" s="2">
        <v>6.84</v>
      </c>
      <c r="J16" s="2">
        <v>-0.16</v>
      </c>
      <c r="K16" s="2">
        <v>0</v>
      </c>
      <c r="L16" s="2">
        <v>0</v>
      </c>
      <c r="M16" s="2">
        <v>0</v>
      </c>
      <c r="N16" s="2">
        <v>6.68</v>
      </c>
      <c r="O16" s="2">
        <v>6.84</v>
      </c>
      <c r="P16" s="2">
        <v>-0.16</v>
      </c>
      <c r="Q16" s="2">
        <v>0</v>
      </c>
      <c r="R16" s="2">
        <v>0</v>
      </c>
      <c r="S16" s="2">
        <v>32</v>
      </c>
      <c r="T16" s="2">
        <v>0</v>
      </c>
      <c r="U16" s="2">
        <f>Table_0__18[[#This Row],[Call Settle]]*10000*Table_0__18[[#This Row],[Open Interest Call]]</f>
        <v>0</v>
      </c>
      <c r="V16" s="2">
        <f>Table_0__18[[#This Row],[Put Settle]]*10000*Table_0__18[[#This Row],[Open Interest Put]]</f>
        <v>896</v>
      </c>
    </row>
    <row r="17" spans="1:22" x14ac:dyDescent="0.25">
      <c r="A17" s="2">
        <v>-4.0000000000000002E-4</v>
      </c>
      <c r="B17" s="2">
        <v>2.9600000000000001E-2</v>
      </c>
      <c r="C17" s="2">
        <v>2.92E-2</v>
      </c>
      <c r="D17" s="2">
        <v>0.68500000000000005</v>
      </c>
      <c r="E17" s="2">
        <v>3.5000000000000001E-3</v>
      </c>
      <c r="F17" s="2">
        <v>3.8E-3</v>
      </c>
      <c r="G17" s="2">
        <v>-2.9999999999999997E-4</v>
      </c>
      <c r="H17" s="2">
        <v>6.5</v>
      </c>
      <c r="I17" s="2">
        <v>6.71</v>
      </c>
      <c r="J17" s="2">
        <v>-0.21</v>
      </c>
      <c r="K17" s="2">
        <v>0</v>
      </c>
      <c r="L17" s="2">
        <v>0</v>
      </c>
      <c r="M17" s="2">
        <v>0</v>
      </c>
      <c r="N17" s="2">
        <v>6.5</v>
      </c>
      <c r="O17" s="2">
        <v>6.71</v>
      </c>
      <c r="P17" s="2">
        <v>-0.21</v>
      </c>
      <c r="Q17" s="2">
        <v>0</v>
      </c>
      <c r="R17" s="2">
        <v>0</v>
      </c>
      <c r="S17" s="2">
        <v>0</v>
      </c>
      <c r="T17" s="2">
        <v>0</v>
      </c>
      <c r="U17" s="2">
        <f>Table_0__18[[#This Row],[Call Settle]]*10000*Table_0__18[[#This Row],[Open Interest Call]]</f>
        <v>0</v>
      </c>
      <c r="V17" s="2">
        <f>Table_0__18[[#This Row],[Put Settle]]*10000*Table_0__18[[#This Row],[Open Interest Put]]</f>
        <v>0</v>
      </c>
    </row>
    <row r="18" spans="1:22" x14ac:dyDescent="0.25">
      <c r="A18" s="2">
        <v>-4.0000000000000002E-4</v>
      </c>
      <c r="B18" s="2">
        <v>2.5600000000000001E-2</v>
      </c>
      <c r="C18" s="2">
        <v>2.52E-2</v>
      </c>
      <c r="D18" s="2">
        <v>0.69</v>
      </c>
      <c r="E18" s="2">
        <v>4.3E-3</v>
      </c>
      <c r="F18" s="2">
        <v>4.7000000000000002E-3</v>
      </c>
      <c r="G18" s="2">
        <v>-4.0000000000000002E-4</v>
      </c>
      <c r="H18" s="2">
        <v>6.27</v>
      </c>
      <c r="I18" s="2">
        <v>6.53</v>
      </c>
      <c r="J18" s="2">
        <v>-0.26</v>
      </c>
      <c r="K18" s="2">
        <v>0</v>
      </c>
      <c r="L18" s="2">
        <v>0</v>
      </c>
      <c r="M18" s="2">
        <v>0</v>
      </c>
      <c r="N18" s="2">
        <v>6.27</v>
      </c>
      <c r="O18" s="2">
        <v>6.53</v>
      </c>
      <c r="P18" s="2">
        <v>-0.26</v>
      </c>
      <c r="Q18" s="2">
        <v>0</v>
      </c>
      <c r="R18" s="2">
        <v>0</v>
      </c>
      <c r="S18" s="2">
        <v>22</v>
      </c>
      <c r="T18" s="2">
        <v>0</v>
      </c>
      <c r="U18" s="2">
        <f>Table_0__18[[#This Row],[Call Settle]]*10000*Table_0__18[[#This Row],[Open Interest Call]]</f>
        <v>0</v>
      </c>
      <c r="V18" s="2">
        <f>Table_0__18[[#This Row],[Put Settle]]*10000*Table_0__18[[#This Row],[Open Interest Put]]</f>
        <v>946</v>
      </c>
    </row>
    <row r="19" spans="1:22" x14ac:dyDescent="0.25">
      <c r="A19" s="2">
        <v>-4.0000000000000002E-4</v>
      </c>
      <c r="B19" s="2">
        <v>2.18E-2</v>
      </c>
      <c r="C19" s="2">
        <v>2.1399999999999999E-2</v>
      </c>
      <c r="D19" s="2">
        <v>0.69499999999999995</v>
      </c>
      <c r="E19" s="2">
        <v>5.4000000000000003E-3</v>
      </c>
      <c r="F19" s="2">
        <v>5.7999999999999996E-3</v>
      </c>
      <c r="G19" s="2">
        <v>-4.0000000000000002E-4</v>
      </c>
      <c r="H19" s="2">
        <v>6.12</v>
      </c>
      <c r="I19" s="2">
        <v>6.35</v>
      </c>
      <c r="J19" s="2">
        <v>-0.23</v>
      </c>
      <c r="K19" s="2">
        <v>0</v>
      </c>
      <c r="L19" s="2">
        <v>0</v>
      </c>
      <c r="M19" s="2">
        <v>0</v>
      </c>
      <c r="N19" s="2">
        <v>6.12</v>
      </c>
      <c r="O19" s="2">
        <v>6.35</v>
      </c>
      <c r="P19" s="2">
        <v>-0.23</v>
      </c>
      <c r="Q19" s="2">
        <v>0</v>
      </c>
      <c r="R19" s="2">
        <v>0</v>
      </c>
      <c r="S19" s="2">
        <v>78</v>
      </c>
      <c r="T19" s="2">
        <v>0</v>
      </c>
      <c r="U19" s="2">
        <f>Table_0__18[[#This Row],[Call Settle]]*10000*Table_0__18[[#This Row],[Open Interest Call]]</f>
        <v>0</v>
      </c>
      <c r="V19" s="2">
        <f>Table_0__18[[#This Row],[Put Settle]]*10000*Table_0__18[[#This Row],[Open Interest Put]]</f>
        <v>4212</v>
      </c>
    </row>
    <row r="20" spans="1:22" x14ac:dyDescent="0.25">
      <c r="A20" s="2">
        <v>-4.0000000000000002E-4</v>
      </c>
      <c r="B20" s="2">
        <v>1.8200000000000001E-2</v>
      </c>
      <c r="C20" s="2">
        <v>1.78E-2</v>
      </c>
      <c r="D20" s="2">
        <v>0.7</v>
      </c>
      <c r="E20" s="2">
        <v>6.7999999999999996E-3</v>
      </c>
      <c r="F20" s="2">
        <v>7.1000000000000004E-3</v>
      </c>
      <c r="G20" s="2">
        <v>-2.9999999999999997E-4</v>
      </c>
      <c r="H20" s="2">
        <v>6</v>
      </c>
      <c r="I20" s="2">
        <v>6.16</v>
      </c>
      <c r="J20" s="2">
        <v>-0.16</v>
      </c>
      <c r="K20" s="2">
        <v>0</v>
      </c>
      <c r="L20" s="2">
        <v>0</v>
      </c>
      <c r="M20" s="2">
        <v>0</v>
      </c>
      <c r="N20" s="2">
        <v>6</v>
      </c>
      <c r="O20" s="2">
        <v>6.16</v>
      </c>
      <c r="P20" s="2">
        <v>-0.16</v>
      </c>
      <c r="Q20" s="2">
        <v>1</v>
      </c>
      <c r="R20" s="2">
        <v>0</v>
      </c>
      <c r="S20" s="2">
        <v>218</v>
      </c>
      <c r="T20" s="2">
        <v>0</v>
      </c>
      <c r="U20" s="2">
        <f>Table_0__18[[#This Row],[Call Settle]]*10000*Table_0__18[[#This Row],[Open Interest Call]]</f>
        <v>178</v>
      </c>
      <c r="V20" s="2">
        <f>Table_0__18[[#This Row],[Put Settle]]*10000*Table_0__18[[#This Row],[Open Interest Put]]</f>
        <v>14824</v>
      </c>
    </row>
    <row r="21" spans="1:22" x14ac:dyDescent="0.25">
      <c r="A21" s="2">
        <v>-4.0000000000000002E-4</v>
      </c>
      <c r="B21" s="2">
        <v>1.4999999999999999E-2</v>
      </c>
      <c r="C21" s="2">
        <v>1.46E-2</v>
      </c>
      <c r="D21" s="2">
        <v>0.70499999999999996</v>
      </c>
      <c r="E21" s="2">
        <v>8.3999999999999995E-3</v>
      </c>
      <c r="F21" s="2">
        <v>8.6999999999999994E-3</v>
      </c>
      <c r="G21" s="2">
        <v>-2.9999999999999997E-4</v>
      </c>
      <c r="H21" s="2">
        <v>5.83</v>
      </c>
      <c r="I21" s="2">
        <v>5.99</v>
      </c>
      <c r="J21" s="2">
        <v>-0.15</v>
      </c>
      <c r="K21" s="2">
        <v>0</v>
      </c>
      <c r="L21" s="2">
        <v>0</v>
      </c>
      <c r="M21" s="2">
        <v>0</v>
      </c>
      <c r="N21" s="2">
        <v>5.83</v>
      </c>
      <c r="O21" s="2">
        <v>5.99</v>
      </c>
      <c r="P21" s="2">
        <v>-0.15</v>
      </c>
      <c r="Q21" s="2">
        <v>0</v>
      </c>
      <c r="R21" s="2">
        <v>0</v>
      </c>
      <c r="S21" s="2">
        <v>20</v>
      </c>
      <c r="T21" s="2">
        <v>0</v>
      </c>
      <c r="U21" s="2">
        <f>Table_0__18[[#This Row],[Call Settle]]*10000*Table_0__18[[#This Row],[Open Interest Call]]</f>
        <v>0</v>
      </c>
      <c r="V21" s="2">
        <f>Table_0__18[[#This Row],[Put Settle]]*10000*Table_0__18[[#This Row],[Open Interest Put]]</f>
        <v>1680</v>
      </c>
    </row>
    <row r="22" spans="1:22" x14ac:dyDescent="0.25">
      <c r="A22" s="2">
        <v>-2.9999999999999997E-4</v>
      </c>
      <c r="B22" s="2">
        <v>1.2E-2</v>
      </c>
      <c r="C22" s="2">
        <v>1.17E-2</v>
      </c>
      <c r="D22" s="2">
        <v>0.71</v>
      </c>
      <c r="E22" s="2">
        <v>1.04E-2</v>
      </c>
      <c r="F22" s="2">
        <v>1.0699999999999999E-2</v>
      </c>
      <c r="G22" s="2">
        <v>-2.9999999999999997E-4</v>
      </c>
      <c r="H22" s="2">
        <v>5.72</v>
      </c>
      <c r="I22" s="2">
        <v>5.86</v>
      </c>
      <c r="J22" s="2">
        <v>-0.14000000000000001</v>
      </c>
      <c r="K22" s="2">
        <v>0</v>
      </c>
      <c r="L22" s="2">
        <v>0</v>
      </c>
      <c r="M22" s="2">
        <v>0</v>
      </c>
      <c r="N22" s="2">
        <v>5.71</v>
      </c>
      <c r="O22" s="2">
        <v>5.86</v>
      </c>
      <c r="P22" s="2">
        <v>-0.15</v>
      </c>
      <c r="Q22" s="2">
        <v>30</v>
      </c>
      <c r="R22" s="2">
        <v>0</v>
      </c>
      <c r="S22" s="2">
        <v>193</v>
      </c>
      <c r="T22" s="2">
        <v>1</v>
      </c>
      <c r="U22" s="2">
        <f>Table_0__18[[#This Row],[Call Settle]]*10000*Table_0__18[[#This Row],[Open Interest Call]]</f>
        <v>3510</v>
      </c>
      <c r="V22" s="2">
        <f>Table_0__18[[#This Row],[Put Settle]]*10000*Table_0__18[[#This Row],[Open Interest Put]]</f>
        <v>20072</v>
      </c>
    </row>
    <row r="23" spans="1:22" x14ac:dyDescent="0.25">
      <c r="A23" s="2">
        <v>-4.0000000000000002E-4</v>
      </c>
      <c r="B23" s="2">
        <v>9.4999999999999998E-3</v>
      </c>
      <c r="C23" s="2">
        <v>9.1000000000000004E-3</v>
      </c>
      <c r="D23" s="2">
        <v>0.71499999999999997</v>
      </c>
      <c r="E23" s="2">
        <v>1.2699999999999999E-2</v>
      </c>
      <c r="F23" s="2">
        <v>1.2999999999999999E-2</v>
      </c>
      <c r="G23" s="2">
        <v>-2.9999999999999997E-4</v>
      </c>
      <c r="H23" s="2">
        <v>5.58</v>
      </c>
      <c r="I23" s="2">
        <v>5.76</v>
      </c>
      <c r="J23" s="2">
        <v>-0.18</v>
      </c>
      <c r="K23" s="2">
        <v>0</v>
      </c>
      <c r="L23" s="2">
        <v>0</v>
      </c>
      <c r="M23" s="2">
        <v>0</v>
      </c>
      <c r="N23" s="2">
        <v>5.58</v>
      </c>
      <c r="O23" s="2">
        <v>5.76</v>
      </c>
      <c r="P23" s="2">
        <v>-0.18</v>
      </c>
      <c r="Q23" s="2">
        <v>2</v>
      </c>
      <c r="R23" s="2">
        <v>0</v>
      </c>
      <c r="S23" s="2">
        <v>69</v>
      </c>
      <c r="T23" s="2">
        <v>0</v>
      </c>
      <c r="U23" s="2">
        <f>Table_0__18[[#This Row],[Call Settle]]*10000*Table_0__18[[#This Row],[Open Interest Call]]</f>
        <v>182</v>
      </c>
      <c r="V23" s="2">
        <f>Table_0__18[[#This Row],[Put Settle]]*10000*Table_0__18[[#This Row],[Open Interest Put]]</f>
        <v>8763</v>
      </c>
    </row>
    <row r="24" spans="1:22" x14ac:dyDescent="0.25">
      <c r="A24" s="2">
        <v>-2.9999999999999997E-4</v>
      </c>
      <c r="B24" s="2">
        <v>7.3000000000000001E-3</v>
      </c>
      <c r="C24" s="2">
        <v>7.0000000000000001E-3</v>
      </c>
      <c r="D24" s="2">
        <v>0.72</v>
      </c>
      <c r="E24" s="2">
        <v>1.55E-2</v>
      </c>
      <c r="F24" s="2">
        <v>1.5800000000000002E-2</v>
      </c>
      <c r="G24" s="2">
        <v>-2.9999999999999997E-4</v>
      </c>
      <c r="H24" s="2">
        <v>5.52</v>
      </c>
      <c r="I24" s="2">
        <v>5.66</v>
      </c>
      <c r="J24" s="2">
        <v>-0.14000000000000001</v>
      </c>
      <c r="K24" s="2">
        <v>0</v>
      </c>
      <c r="L24" s="2">
        <v>0</v>
      </c>
      <c r="M24" s="2">
        <v>0</v>
      </c>
      <c r="N24" s="2">
        <v>5.52</v>
      </c>
      <c r="O24" s="2">
        <v>5.66</v>
      </c>
      <c r="P24" s="2">
        <v>-0.14000000000000001</v>
      </c>
      <c r="Q24" s="2">
        <v>112</v>
      </c>
      <c r="R24" s="2">
        <v>1</v>
      </c>
      <c r="S24" s="2">
        <v>262</v>
      </c>
      <c r="T24" s="2">
        <v>0</v>
      </c>
      <c r="U24" s="2">
        <f>Table_0__18[[#This Row],[Call Settle]]*10000*Table_0__18[[#This Row],[Open Interest Call]]</f>
        <v>7840</v>
      </c>
      <c r="V24" s="2">
        <f>Table_0__18[[#This Row],[Put Settle]]*10000*Table_0__18[[#This Row],[Open Interest Put]]</f>
        <v>40610</v>
      </c>
    </row>
    <row r="25" spans="1:22" x14ac:dyDescent="0.25">
      <c r="A25" s="2">
        <v>-2.0000000000000001E-4</v>
      </c>
      <c r="B25" s="2">
        <v>5.4999999999999997E-3</v>
      </c>
      <c r="C25" s="2">
        <v>5.3E-3</v>
      </c>
      <c r="D25" s="2">
        <v>0.72499999999999998</v>
      </c>
      <c r="E25" s="2">
        <v>1.8700000000000001E-2</v>
      </c>
      <c r="F25" s="2">
        <v>1.89E-2</v>
      </c>
      <c r="G25" s="2">
        <v>-2.0000000000000001E-4</v>
      </c>
      <c r="H25" s="2">
        <v>5.48</v>
      </c>
      <c r="I25" s="2">
        <v>5.57</v>
      </c>
      <c r="J25" s="2">
        <v>-0.09</v>
      </c>
      <c r="K25" s="2">
        <v>0</v>
      </c>
      <c r="L25" s="2">
        <v>0</v>
      </c>
      <c r="M25" s="2">
        <v>0</v>
      </c>
      <c r="N25" s="2">
        <v>5.48</v>
      </c>
      <c r="O25" s="2">
        <v>5.57</v>
      </c>
      <c r="P25" s="2">
        <v>-0.09</v>
      </c>
      <c r="Q25" s="2">
        <v>70</v>
      </c>
      <c r="R25" s="2">
        <v>0</v>
      </c>
      <c r="S25" s="2">
        <v>1244</v>
      </c>
      <c r="T25" s="2">
        <v>0</v>
      </c>
      <c r="U25" s="2">
        <f>Table_0__18[[#This Row],[Call Settle]]*10000*Table_0__18[[#This Row],[Open Interest Call]]</f>
        <v>3710</v>
      </c>
      <c r="V25" s="2">
        <f>Table_0__18[[#This Row],[Put Settle]]*10000*Table_0__18[[#This Row],[Open Interest Put]]</f>
        <v>232628</v>
      </c>
    </row>
    <row r="26" spans="1:22" x14ac:dyDescent="0.25">
      <c r="A26" s="2">
        <v>-2.0000000000000001E-4</v>
      </c>
      <c r="B26" s="2">
        <v>4.1000000000000003E-3</v>
      </c>
      <c r="C26" s="2">
        <v>3.8999999999999998E-3</v>
      </c>
      <c r="D26" s="2">
        <v>0.73</v>
      </c>
      <c r="E26" s="2">
        <v>2.2200000000000001E-2</v>
      </c>
      <c r="F26" s="2">
        <v>2.24E-2</v>
      </c>
      <c r="G26" s="2">
        <v>-2.0000000000000001E-4</v>
      </c>
      <c r="H26" s="2">
        <v>5.44</v>
      </c>
      <c r="I26" s="2">
        <v>5.54</v>
      </c>
      <c r="J26" s="2">
        <v>-0.11</v>
      </c>
      <c r="K26" s="2">
        <v>0</v>
      </c>
      <c r="L26" s="2">
        <v>0</v>
      </c>
      <c r="M26" s="2">
        <v>0</v>
      </c>
      <c r="N26" s="2">
        <v>5.44</v>
      </c>
      <c r="O26" s="2">
        <v>5.54</v>
      </c>
      <c r="P26" s="2">
        <v>-0.11</v>
      </c>
      <c r="Q26" s="2">
        <v>179</v>
      </c>
      <c r="R26" s="2">
        <v>0</v>
      </c>
      <c r="S26" s="2">
        <v>46</v>
      </c>
      <c r="T26" s="2">
        <v>0</v>
      </c>
      <c r="U26" s="2">
        <f>Table_0__18[[#This Row],[Call Settle]]*10000*Table_0__18[[#This Row],[Open Interest Call]]</f>
        <v>6981</v>
      </c>
      <c r="V26" s="2">
        <f>Table_0__18[[#This Row],[Put Settle]]*10000*Table_0__18[[#This Row],[Open Interest Put]]</f>
        <v>10212</v>
      </c>
    </row>
    <row r="27" spans="1:22" x14ac:dyDescent="0.25">
      <c r="A27" s="2">
        <v>-2.0000000000000001E-4</v>
      </c>
      <c r="B27" s="2">
        <v>3.0999999999999999E-3</v>
      </c>
      <c r="C27" s="2">
        <v>2.8999999999999998E-3</v>
      </c>
      <c r="D27" s="2">
        <v>0.73499999999999999</v>
      </c>
      <c r="E27" s="2">
        <v>2.6100000000000002E-2</v>
      </c>
      <c r="F27" s="2">
        <v>2.6200000000000001E-2</v>
      </c>
      <c r="G27" s="2">
        <v>-1E-4</v>
      </c>
      <c r="H27" s="2">
        <v>5.47</v>
      </c>
      <c r="I27" s="2">
        <v>5.59</v>
      </c>
      <c r="J27" s="2">
        <v>-0.12</v>
      </c>
      <c r="K27" s="2">
        <v>0</v>
      </c>
      <c r="L27" s="2">
        <v>0</v>
      </c>
      <c r="M27" s="2">
        <v>0</v>
      </c>
      <c r="N27" s="2">
        <v>5.47</v>
      </c>
      <c r="O27" s="2">
        <v>5.59</v>
      </c>
      <c r="P27" s="2">
        <v>-0.12</v>
      </c>
      <c r="Q27" s="2">
        <v>60</v>
      </c>
      <c r="R27" s="2">
        <v>0</v>
      </c>
      <c r="S27" s="2">
        <v>10</v>
      </c>
      <c r="T27" s="2">
        <v>0</v>
      </c>
      <c r="U27" s="2">
        <f>Table_0__18[[#This Row],[Call Settle]]*10000*Table_0__18[[#This Row],[Open Interest Call]]</f>
        <v>1739.9999999999998</v>
      </c>
      <c r="V27" s="2">
        <f>Table_0__18[[#This Row],[Put Settle]]*10000*Table_0__18[[#This Row],[Open Interest Put]]</f>
        <v>2610</v>
      </c>
    </row>
    <row r="28" spans="1:22" x14ac:dyDescent="0.25">
      <c r="A28" s="2">
        <v>-2.0000000000000001E-4</v>
      </c>
      <c r="B28" s="2">
        <v>2.3E-3</v>
      </c>
      <c r="C28" s="2">
        <v>2.0999999999999999E-3</v>
      </c>
      <c r="D28" s="2">
        <v>0.74</v>
      </c>
      <c r="E28" s="2">
        <v>3.0200000000000001E-2</v>
      </c>
      <c r="F28" s="2">
        <v>3.0300000000000001E-2</v>
      </c>
      <c r="G28" s="2">
        <v>-1E-4</v>
      </c>
      <c r="H28" s="2">
        <v>5.48</v>
      </c>
      <c r="I28" s="2">
        <v>5.63</v>
      </c>
      <c r="J28" s="2">
        <v>-0.15</v>
      </c>
      <c r="K28" s="2">
        <v>0</v>
      </c>
      <c r="L28" s="2">
        <v>0</v>
      </c>
      <c r="M28" s="2">
        <v>0</v>
      </c>
      <c r="N28" s="2">
        <v>5.48</v>
      </c>
      <c r="O28" s="2">
        <v>5.63</v>
      </c>
      <c r="P28" s="2">
        <v>-0.15</v>
      </c>
      <c r="Q28" s="2">
        <v>0</v>
      </c>
      <c r="R28" s="2">
        <v>0</v>
      </c>
      <c r="S28" s="2">
        <v>0</v>
      </c>
      <c r="T28" s="2">
        <v>0</v>
      </c>
      <c r="U28" s="2">
        <f>Table_0__18[[#This Row],[Call Settle]]*10000*Table_0__18[[#This Row],[Open Interest Call]]</f>
        <v>0</v>
      </c>
      <c r="V28" s="2">
        <f>Table_0__18[[#This Row],[Put Settle]]*10000*Table_0__18[[#This Row],[Open Interest Put]]</f>
        <v>0</v>
      </c>
    </row>
    <row r="29" spans="1:22" x14ac:dyDescent="0.25">
      <c r="A29" s="2">
        <v>-2.0000000000000001E-4</v>
      </c>
      <c r="B29" s="2">
        <v>1.6999999999999999E-3</v>
      </c>
      <c r="C29" s="2">
        <v>1.5E-3</v>
      </c>
      <c r="D29" s="2">
        <v>0.745</v>
      </c>
      <c r="E29" s="2">
        <v>3.4500000000000003E-2</v>
      </c>
      <c r="F29" s="2">
        <v>3.4599999999999999E-2</v>
      </c>
      <c r="G29" s="2">
        <v>-1E-4</v>
      </c>
      <c r="H29" s="2">
        <v>5.5</v>
      </c>
      <c r="I29" s="2">
        <v>5.68</v>
      </c>
      <c r="J29" s="2">
        <v>-0.18</v>
      </c>
      <c r="K29" s="2">
        <v>0</v>
      </c>
      <c r="L29" s="2">
        <v>0</v>
      </c>
      <c r="M29" s="2">
        <v>0</v>
      </c>
      <c r="N29" s="2">
        <v>5.5</v>
      </c>
      <c r="O29" s="2">
        <v>5.68</v>
      </c>
      <c r="P29" s="2">
        <v>-0.18</v>
      </c>
      <c r="Q29" s="2">
        <v>28</v>
      </c>
      <c r="R29" s="2">
        <v>0</v>
      </c>
      <c r="S29" s="2">
        <v>3</v>
      </c>
      <c r="T29" s="2">
        <v>0</v>
      </c>
      <c r="U29" s="2">
        <f>Table_0__18[[#This Row],[Call Settle]]*10000*Table_0__18[[#This Row],[Open Interest Call]]</f>
        <v>420</v>
      </c>
      <c r="V29" s="2">
        <f>Table_0__18[[#This Row],[Put Settle]]*10000*Table_0__18[[#This Row],[Open Interest Put]]</f>
        <v>1035.0000000000002</v>
      </c>
    </row>
    <row r="30" spans="1:22" x14ac:dyDescent="0.25">
      <c r="A30" s="2">
        <v>-2.0000000000000001E-4</v>
      </c>
      <c r="B30" s="2">
        <v>1.2999999999999999E-3</v>
      </c>
      <c r="C30" s="2">
        <v>1.1000000000000001E-3</v>
      </c>
      <c r="D30" s="2">
        <v>0.75</v>
      </c>
      <c r="E30" s="2">
        <v>3.9E-2</v>
      </c>
      <c r="F30" s="2">
        <v>3.9100000000000003E-2</v>
      </c>
      <c r="G30" s="2">
        <v>-1E-4</v>
      </c>
      <c r="H30" s="2">
        <v>5.58</v>
      </c>
      <c r="I30" s="2">
        <v>5.81</v>
      </c>
      <c r="J30" s="2">
        <v>-0.22</v>
      </c>
      <c r="K30" s="2">
        <v>0</v>
      </c>
      <c r="L30" s="2">
        <v>0</v>
      </c>
      <c r="M30" s="2">
        <v>0</v>
      </c>
      <c r="N30" s="2">
        <v>5.58</v>
      </c>
      <c r="O30" s="2">
        <v>5.81</v>
      </c>
      <c r="P30" s="2">
        <v>-0.22</v>
      </c>
      <c r="Q30" s="2">
        <v>10</v>
      </c>
      <c r="R30" s="2">
        <v>0</v>
      </c>
      <c r="S30" s="2">
        <v>0</v>
      </c>
      <c r="T30" s="2">
        <v>0</v>
      </c>
      <c r="U30" s="2">
        <f>Table_0__18[[#This Row],[Call Settle]]*10000*Table_0__18[[#This Row],[Open Interest Call]]</f>
        <v>110</v>
      </c>
      <c r="V30" s="2">
        <f>Table_0__18[[#This Row],[Put Settle]]*10000*Table_0__18[[#This Row],[Open Interest Put]]</f>
        <v>0</v>
      </c>
    </row>
    <row r="31" spans="1:22" x14ac:dyDescent="0.25">
      <c r="A31" s="2">
        <v>-1E-4</v>
      </c>
      <c r="B31" s="2">
        <v>1E-3</v>
      </c>
      <c r="C31" s="2">
        <v>8.9999999999999998E-4</v>
      </c>
      <c r="D31" s="2">
        <v>0.755</v>
      </c>
      <c r="E31" s="2">
        <v>4.3700000000000003E-2</v>
      </c>
      <c r="F31" s="2">
        <v>4.3700000000000003E-2</v>
      </c>
      <c r="G31" s="2">
        <v>0</v>
      </c>
      <c r="H31" s="2">
        <v>5.81</v>
      </c>
      <c r="I31" s="2">
        <v>5.94</v>
      </c>
      <c r="J31" s="2">
        <v>-0.12</v>
      </c>
      <c r="K31" s="2">
        <v>0</v>
      </c>
      <c r="L31" s="2">
        <v>0</v>
      </c>
      <c r="M31" s="2">
        <v>0</v>
      </c>
      <c r="N31" s="2">
        <v>5.81</v>
      </c>
      <c r="O31" s="2">
        <v>5.94</v>
      </c>
      <c r="P31" s="2">
        <v>-0.12</v>
      </c>
      <c r="Q31" s="2">
        <v>21</v>
      </c>
      <c r="R31" s="2">
        <v>0</v>
      </c>
      <c r="S31" s="2">
        <v>0</v>
      </c>
      <c r="T31" s="2">
        <v>0</v>
      </c>
      <c r="U31" s="2">
        <f>Table_0__18[[#This Row],[Call Settle]]*10000*Table_0__18[[#This Row],[Open Interest Call]]</f>
        <v>189</v>
      </c>
      <c r="V31" s="2">
        <f>Table_0__18[[#This Row],[Put Settle]]*10000*Table_0__18[[#This Row],[Open Interest Put]]</f>
        <v>0</v>
      </c>
    </row>
    <row r="32" spans="1:22" x14ac:dyDescent="0.25">
      <c r="A32" s="2">
        <v>0</v>
      </c>
      <c r="B32" s="2">
        <v>6.9999999999999999E-4</v>
      </c>
      <c r="C32" s="2">
        <v>6.9999999999999999E-4</v>
      </c>
      <c r="D32" s="2">
        <v>0.76</v>
      </c>
      <c r="E32" s="2">
        <v>4.8399999999999999E-2</v>
      </c>
      <c r="F32" s="2">
        <v>4.8399999999999999E-2</v>
      </c>
      <c r="G32" s="2">
        <v>0</v>
      </c>
      <c r="H32" s="2">
        <v>5.97</v>
      </c>
      <c r="I32" s="2">
        <v>5.94</v>
      </c>
      <c r="J32" s="2">
        <v>0.02</v>
      </c>
      <c r="K32" s="2">
        <v>0</v>
      </c>
      <c r="L32" s="2">
        <v>0</v>
      </c>
      <c r="M32" s="2">
        <v>0</v>
      </c>
      <c r="N32" s="2">
        <v>5.97</v>
      </c>
      <c r="O32" s="2">
        <v>5.94</v>
      </c>
      <c r="P32" s="2">
        <v>0.02</v>
      </c>
      <c r="Q32" s="2">
        <v>10</v>
      </c>
      <c r="R32" s="2">
        <v>0</v>
      </c>
      <c r="S32" s="2">
        <v>0</v>
      </c>
      <c r="T32" s="2">
        <v>0</v>
      </c>
      <c r="U32" s="2">
        <f>Table_0__18[[#This Row],[Call Settle]]*10000*Table_0__18[[#This Row],[Open Interest Call]]</f>
        <v>70</v>
      </c>
      <c r="V32" s="2">
        <f>Table_0__18[[#This Row],[Put Settle]]*10000*Table_0__18[[#This Row],[Open Interest Put]]</f>
        <v>0</v>
      </c>
    </row>
    <row r="33" spans="1:22" x14ac:dyDescent="0.25">
      <c r="A33" s="2">
        <v>-1E-4</v>
      </c>
      <c r="B33" s="2">
        <v>5.9999999999999995E-4</v>
      </c>
      <c r="C33" s="2">
        <v>5.0000000000000001E-4</v>
      </c>
      <c r="D33" s="2">
        <v>0.76500000000000001</v>
      </c>
      <c r="E33" s="2">
        <v>5.3100000000000001E-2</v>
      </c>
      <c r="F33" s="2">
        <v>5.3100000000000001E-2</v>
      </c>
      <c r="G33" s="2">
        <v>0</v>
      </c>
      <c r="H33" s="2">
        <v>6.01</v>
      </c>
      <c r="I33" s="2">
        <v>6.21</v>
      </c>
      <c r="J33" s="2">
        <v>-0.19</v>
      </c>
      <c r="K33" s="2">
        <v>0</v>
      </c>
      <c r="L33" s="2">
        <v>0</v>
      </c>
      <c r="M33" s="2">
        <v>0</v>
      </c>
      <c r="N33" s="2">
        <v>6.01</v>
      </c>
      <c r="O33" s="2">
        <v>6.21</v>
      </c>
      <c r="P33" s="2">
        <v>-0.19</v>
      </c>
      <c r="Q33" s="2">
        <v>23</v>
      </c>
      <c r="R33" s="2">
        <v>0</v>
      </c>
      <c r="S33" s="2">
        <v>0</v>
      </c>
      <c r="T33" s="2">
        <v>0</v>
      </c>
      <c r="U33" s="2">
        <f>Table_0__18[[#This Row],[Call Settle]]*10000*Table_0__18[[#This Row],[Open Interest Call]]</f>
        <v>115</v>
      </c>
      <c r="V33" s="2">
        <f>Table_0__18[[#This Row],[Put Settle]]*10000*Table_0__18[[#This Row],[Open Interest Put]]</f>
        <v>0</v>
      </c>
    </row>
    <row r="34" spans="1:22" x14ac:dyDescent="0.25">
      <c r="A34" s="2">
        <v>-1E-4</v>
      </c>
      <c r="B34" s="2">
        <v>5.0000000000000001E-4</v>
      </c>
      <c r="C34" s="2">
        <v>4.0000000000000002E-4</v>
      </c>
      <c r="D34" s="2">
        <v>0.77</v>
      </c>
      <c r="E34" s="2">
        <v>5.79E-2</v>
      </c>
      <c r="F34" s="2">
        <v>5.79E-2</v>
      </c>
      <c r="G34" s="2">
        <v>0</v>
      </c>
      <c r="H34" s="2">
        <v>6.19</v>
      </c>
      <c r="I34" s="2">
        <v>6.3</v>
      </c>
      <c r="J34" s="2">
        <v>-0.11</v>
      </c>
      <c r="K34" s="2">
        <v>0</v>
      </c>
      <c r="L34" s="2">
        <v>0</v>
      </c>
      <c r="M34" s="2">
        <v>0</v>
      </c>
      <c r="N34" s="2">
        <v>6.19</v>
      </c>
      <c r="O34" s="2">
        <v>6.3</v>
      </c>
      <c r="P34" s="2">
        <v>-0.11</v>
      </c>
      <c r="Q34" s="2">
        <v>22</v>
      </c>
      <c r="R34" s="2">
        <v>0</v>
      </c>
      <c r="S34" s="2">
        <v>0</v>
      </c>
      <c r="T34" s="2">
        <v>0</v>
      </c>
      <c r="U34" s="2">
        <f>Table_0__18[[#This Row],[Call Settle]]*10000*Table_0__18[[#This Row],[Open Interest Call]]</f>
        <v>88</v>
      </c>
      <c r="V34" s="2">
        <f>Table_0__18[[#This Row],[Put Settle]]*10000*Table_0__18[[#This Row],[Open Interest Put]]</f>
        <v>0</v>
      </c>
    </row>
    <row r="35" spans="1:22" x14ac:dyDescent="0.25">
      <c r="A35" s="2">
        <v>0</v>
      </c>
      <c r="B35" s="2">
        <v>4.0000000000000002E-4</v>
      </c>
      <c r="C35" s="2">
        <v>4.0000000000000002E-4</v>
      </c>
      <c r="D35" s="2">
        <v>0.77500000000000002</v>
      </c>
      <c r="E35" s="2">
        <v>6.2700000000000006E-2</v>
      </c>
      <c r="F35" s="2">
        <v>6.2700000000000006E-2</v>
      </c>
      <c r="G35" s="2">
        <v>0</v>
      </c>
      <c r="H35" s="2">
        <v>6.46</v>
      </c>
      <c r="I35" s="2">
        <v>6.43</v>
      </c>
      <c r="J35" s="2">
        <v>0.02</v>
      </c>
      <c r="K35" s="2">
        <v>0</v>
      </c>
      <c r="L35" s="2">
        <v>0</v>
      </c>
      <c r="M35" s="2">
        <v>0</v>
      </c>
      <c r="N35" s="2">
        <v>6.46</v>
      </c>
      <c r="O35" s="2">
        <v>6.43</v>
      </c>
      <c r="P35" s="2">
        <v>0.02</v>
      </c>
      <c r="Q35" s="2">
        <v>0</v>
      </c>
      <c r="R35" s="2">
        <v>0</v>
      </c>
      <c r="S35" s="2">
        <v>1</v>
      </c>
      <c r="T35" s="2">
        <v>0</v>
      </c>
      <c r="U35" s="2">
        <f>Table_0__18[[#This Row],[Call Settle]]*10000*Table_0__18[[#This Row],[Open Interest Call]]</f>
        <v>0</v>
      </c>
      <c r="V35" s="2">
        <f>Table_0__18[[#This Row],[Put Settle]]*10000*Table_0__18[[#This Row],[Open Interest Put]]</f>
        <v>627.00000000000011</v>
      </c>
    </row>
    <row r="36" spans="1:22" x14ac:dyDescent="0.25">
      <c r="A36" s="2">
        <v>-1E-4</v>
      </c>
      <c r="B36" s="2">
        <v>2.9999999999999997E-4</v>
      </c>
      <c r="C36" s="2">
        <v>2.9999999999999997E-4</v>
      </c>
      <c r="D36" s="2">
        <v>0.78</v>
      </c>
      <c r="E36" s="2">
        <v>6.7599999999999993E-2</v>
      </c>
      <c r="F36" s="2">
        <v>6.7500000000000004E-2</v>
      </c>
      <c r="G36" s="2">
        <v>1E-4</v>
      </c>
      <c r="H36" s="2">
        <v>6.5</v>
      </c>
      <c r="I36" s="2">
        <v>6.66</v>
      </c>
      <c r="J36" s="2">
        <v>-0.16</v>
      </c>
      <c r="K36" s="2">
        <v>0</v>
      </c>
      <c r="L36" s="2">
        <v>0</v>
      </c>
      <c r="M36" s="2">
        <v>0</v>
      </c>
      <c r="N36" s="2">
        <v>6.5</v>
      </c>
      <c r="O36" s="2">
        <v>6.66</v>
      </c>
      <c r="P36" s="2">
        <v>-0.16</v>
      </c>
      <c r="Q36" s="2">
        <v>19</v>
      </c>
      <c r="R36" s="2">
        <v>0</v>
      </c>
      <c r="S36" s="2">
        <v>1</v>
      </c>
      <c r="T36" s="2">
        <v>0</v>
      </c>
      <c r="U36" s="2">
        <f>Table_0__18[[#This Row],[Call Settle]]*10000*Table_0__18[[#This Row],[Open Interest Call]]</f>
        <v>56.999999999999993</v>
      </c>
      <c r="V36" s="2">
        <f>Table_0__18[[#This Row],[Put Settle]]*10000*Table_0__18[[#This Row],[Open Interest Put]]</f>
        <v>675.99999999999989</v>
      </c>
    </row>
    <row r="37" spans="1:22" x14ac:dyDescent="0.25">
      <c r="A37" s="2">
        <v>-1E-4</v>
      </c>
      <c r="B37" s="2">
        <v>2.9999999999999997E-4</v>
      </c>
      <c r="C37" s="2">
        <v>2.0000000000000001E-4</v>
      </c>
      <c r="D37" s="2">
        <v>0.78500000000000003</v>
      </c>
      <c r="E37" s="2">
        <v>7.2400000000000006E-2</v>
      </c>
      <c r="F37" s="2">
        <v>7.2400000000000006E-2</v>
      </c>
      <c r="G37" s="2">
        <v>0</v>
      </c>
      <c r="H37" s="2">
        <v>6.65</v>
      </c>
      <c r="I37" s="2">
        <v>6.85</v>
      </c>
      <c r="J37" s="2">
        <v>-0.2</v>
      </c>
      <c r="K37" s="2">
        <v>0</v>
      </c>
      <c r="L37" s="2">
        <v>0</v>
      </c>
      <c r="M37" s="2">
        <v>0</v>
      </c>
      <c r="N37" s="2">
        <v>6.65</v>
      </c>
      <c r="O37" s="2">
        <v>6.85</v>
      </c>
      <c r="P37" s="2">
        <v>-0.2</v>
      </c>
      <c r="Q37" s="2">
        <v>0</v>
      </c>
      <c r="R37" s="2">
        <v>0</v>
      </c>
      <c r="S37" s="2">
        <v>0</v>
      </c>
      <c r="T37" s="2">
        <v>0</v>
      </c>
      <c r="U37" s="2">
        <f>Table_0__18[[#This Row],[Call Settle]]*10000*Table_0__18[[#This Row],[Open Interest Call]]</f>
        <v>0</v>
      </c>
      <c r="V37" s="2">
        <f>Table_0__18[[#This Row],[Put Settle]]*10000*Table_0__18[[#This Row],[Open Interest Put]]</f>
        <v>0</v>
      </c>
    </row>
    <row r="38" spans="1:22" x14ac:dyDescent="0.25">
      <c r="A38" s="2">
        <v>0</v>
      </c>
      <c r="B38" s="2">
        <v>2.0000000000000001E-4</v>
      </c>
      <c r="C38" s="2">
        <v>2.0000000000000001E-4</v>
      </c>
      <c r="D38" s="2">
        <v>0.79</v>
      </c>
      <c r="E38" s="2">
        <v>7.7299999999999994E-2</v>
      </c>
      <c r="F38" s="2">
        <v>7.7200000000000005E-2</v>
      </c>
      <c r="G38" s="2">
        <v>1E-4</v>
      </c>
      <c r="H38" s="2">
        <v>7.02</v>
      </c>
      <c r="I38" s="2">
        <v>6.99</v>
      </c>
      <c r="J38" s="2">
        <v>0.02</v>
      </c>
      <c r="K38" s="2">
        <v>0</v>
      </c>
      <c r="L38" s="2">
        <v>0</v>
      </c>
      <c r="M38" s="2">
        <v>0</v>
      </c>
      <c r="N38" s="2">
        <v>7.02</v>
      </c>
      <c r="O38" s="2">
        <v>6.99</v>
      </c>
      <c r="P38" s="2">
        <v>0.02</v>
      </c>
      <c r="Q38" s="2">
        <v>5</v>
      </c>
      <c r="R38" s="2">
        <v>0</v>
      </c>
      <c r="S38" s="2">
        <v>0</v>
      </c>
      <c r="T38" s="2">
        <v>0</v>
      </c>
      <c r="U38" s="2">
        <f>Table_0__18[[#This Row],[Call Settle]]*10000*Table_0__18[[#This Row],[Open Interest Call]]</f>
        <v>10</v>
      </c>
      <c r="V38" s="2">
        <f>Table_0__18[[#This Row],[Put Settle]]*10000*Table_0__18[[#This Row],[Open Interest Put]]</f>
        <v>0</v>
      </c>
    </row>
    <row r="39" spans="1:22" x14ac:dyDescent="0.25">
      <c r="A39" s="2">
        <v>0</v>
      </c>
      <c r="B39" s="2">
        <v>2.0000000000000001E-4</v>
      </c>
      <c r="C39" s="2">
        <v>2.0000000000000001E-4</v>
      </c>
      <c r="D39" s="2">
        <v>0.79500000000000004</v>
      </c>
      <c r="E39" s="2">
        <v>8.2100000000000006E-2</v>
      </c>
      <c r="F39" s="2">
        <v>8.2100000000000006E-2</v>
      </c>
      <c r="G39" s="2">
        <v>0</v>
      </c>
      <c r="H39" s="2">
        <v>7.09</v>
      </c>
      <c r="I39" s="2">
        <v>7.07</v>
      </c>
      <c r="J39" s="2">
        <v>0.02</v>
      </c>
      <c r="K39" s="2">
        <v>0</v>
      </c>
      <c r="L39" s="2">
        <v>0</v>
      </c>
      <c r="M39" s="2">
        <v>0</v>
      </c>
      <c r="N39" s="2">
        <v>7.09</v>
      </c>
      <c r="O39" s="2">
        <v>7.07</v>
      </c>
      <c r="P39" s="2">
        <v>0.02</v>
      </c>
      <c r="Q39" s="2">
        <v>0</v>
      </c>
      <c r="R39" s="2">
        <v>0</v>
      </c>
      <c r="S39" s="2">
        <v>0</v>
      </c>
      <c r="T39" s="2">
        <v>0</v>
      </c>
      <c r="U39" s="2">
        <f>Table_0__18[[#This Row],[Call Settle]]*10000*Table_0__18[[#This Row],[Open Interest Call]]</f>
        <v>0</v>
      </c>
      <c r="V39" s="2">
        <f>Table_0__18[[#This Row],[Put Settle]]*10000*Table_0__18[[#This Row],[Open Interest Put]]</f>
        <v>0</v>
      </c>
    </row>
    <row r="40" spans="1:22" x14ac:dyDescent="0.25">
      <c r="A40" s="2">
        <v>0</v>
      </c>
      <c r="B40" s="2">
        <v>1E-4</v>
      </c>
      <c r="C40" s="2">
        <v>1E-4</v>
      </c>
      <c r="D40" s="2">
        <v>0.8</v>
      </c>
      <c r="E40" s="2">
        <v>8.6999999999999994E-2</v>
      </c>
      <c r="F40" s="2">
        <v>8.6999999999999994E-2</v>
      </c>
      <c r="G40" s="2">
        <v>0</v>
      </c>
      <c r="H40" s="2">
        <v>7.06</v>
      </c>
      <c r="I40" s="2">
        <v>7.04</v>
      </c>
      <c r="J40" s="2">
        <v>0.02</v>
      </c>
      <c r="K40" s="2">
        <v>0</v>
      </c>
      <c r="L40" s="2">
        <v>0</v>
      </c>
      <c r="M40" s="2">
        <v>0</v>
      </c>
      <c r="N40" s="2">
        <v>7.06</v>
      </c>
      <c r="O40" s="2">
        <v>7.04</v>
      </c>
      <c r="P40" s="2">
        <v>0.02</v>
      </c>
      <c r="Q40" s="2">
        <v>2</v>
      </c>
      <c r="R40" s="2">
        <v>0</v>
      </c>
      <c r="S40" s="2">
        <v>0</v>
      </c>
      <c r="T40" s="2">
        <v>0</v>
      </c>
      <c r="U40" s="2">
        <f>Table_0__18[[#This Row],[Call Settle]]*10000*Table_0__18[[#This Row],[Open Interest Call]]</f>
        <v>2</v>
      </c>
      <c r="V40" s="2">
        <f>Table_0__18[[#This Row],[Put Settle]]*10000*Table_0__18[[#This Row],[Open Interest Put]]</f>
        <v>0</v>
      </c>
    </row>
    <row r="41" spans="1:22" x14ac:dyDescent="0.25">
      <c r="A41" s="2">
        <v>0</v>
      </c>
      <c r="B41" s="2">
        <v>1E-4</v>
      </c>
      <c r="C41" s="2">
        <v>1E-4</v>
      </c>
      <c r="D41" s="2">
        <v>0.80500000000000005</v>
      </c>
      <c r="E41" s="2">
        <v>9.1899999999999996E-2</v>
      </c>
      <c r="F41" s="2">
        <v>9.1800000000000007E-2</v>
      </c>
      <c r="G41" s="2">
        <v>1E-4</v>
      </c>
      <c r="H41" s="2">
        <v>7.39</v>
      </c>
      <c r="I41" s="2">
        <v>7.36</v>
      </c>
      <c r="J41" s="2">
        <v>0.02</v>
      </c>
      <c r="K41" s="2">
        <v>0</v>
      </c>
      <c r="L41" s="2">
        <v>0</v>
      </c>
      <c r="M41" s="2">
        <v>0</v>
      </c>
      <c r="N41" s="2">
        <v>7.39</v>
      </c>
      <c r="O41" s="2">
        <v>7.36</v>
      </c>
      <c r="P41" s="2">
        <v>0.02</v>
      </c>
      <c r="Q41" s="2">
        <v>0</v>
      </c>
      <c r="R41" s="2">
        <v>0</v>
      </c>
      <c r="S41" s="2">
        <v>0</v>
      </c>
      <c r="T41" s="2">
        <v>0</v>
      </c>
      <c r="U41" s="2">
        <f>Table_0__18[[#This Row],[Call Settle]]*10000*Table_0__18[[#This Row],[Open Interest Call]]</f>
        <v>0</v>
      </c>
      <c r="V41" s="2">
        <f>Table_0__18[[#This Row],[Put Settle]]*10000*Table_0__18[[#This Row],[Open Interest Put]]</f>
        <v>0</v>
      </c>
    </row>
    <row r="42" spans="1:22" x14ac:dyDescent="0.25">
      <c r="A42" s="2">
        <v>-1E-4</v>
      </c>
      <c r="B42" s="2">
        <v>1E-4</v>
      </c>
      <c r="C42" s="2">
        <v>1E-4</v>
      </c>
      <c r="D42" s="2">
        <v>0.81</v>
      </c>
      <c r="E42" s="2">
        <v>9.6699999999999994E-2</v>
      </c>
      <c r="F42" s="2">
        <v>9.6699999999999994E-2</v>
      </c>
      <c r="G42" s="2">
        <v>0</v>
      </c>
      <c r="H42" s="2">
        <v>7.13</v>
      </c>
      <c r="I42" s="2">
        <v>7.68</v>
      </c>
      <c r="J42" s="2">
        <v>-0.55000000000000004</v>
      </c>
      <c r="K42" s="2">
        <v>0</v>
      </c>
      <c r="L42" s="2">
        <v>0</v>
      </c>
      <c r="M42" s="2">
        <v>0</v>
      </c>
      <c r="N42" s="2">
        <v>7.13</v>
      </c>
      <c r="O42" s="2">
        <v>7.68</v>
      </c>
      <c r="P42" s="2">
        <v>-0.55000000000000004</v>
      </c>
      <c r="Q42" s="2">
        <v>0</v>
      </c>
      <c r="R42" s="2">
        <v>0</v>
      </c>
      <c r="S42" s="2">
        <v>0</v>
      </c>
      <c r="T42" s="2">
        <v>0</v>
      </c>
      <c r="U42" s="2">
        <f>Table_0__18[[#This Row],[Call Settle]]*10000*Table_0__18[[#This Row],[Open Interest Call]]</f>
        <v>0</v>
      </c>
      <c r="V42" s="2">
        <f>Table_0__18[[#This Row],[Put Settle]]*10000*Table_0__18[[#This Row],[Open Interest Put]]</f>
        <v>0</v>
      </c>
    </row>
    <row r="43" spans="1:22" x14ac:dyDescent="0.25">
      <c r="A43" s="2">
        <v>0</v>
      </c>
      <c r="B43" s="2">
        <v>1E-4</v>
      </c>
      <c r="C43" s="2">
        <v>1E-4</v>
      </c>
      <c r="D43" s="2">
        <v>0.81499999999999995</v>
      </c>
      <c r="E43" s="2">
        <v>0.1016</v>
      </c>
      <c r="F43" s="2">
        <v>0.1016</v>
      </c>
      <c r="G43" s="2">
        <v>0</v>
      </c>
      <c r="H43" s="2">
        <v>7.43</v>
      </c>
      <c r="I43" s="2">
        <v>7.4</v>
      </c>
      <c r="J43" s="2">
        <v>0.02</v>
      </c>
      <c r="K43" s="2">
        <v>0</v>
      </c>
      <c r="L43" s="2">
        <v>0</v>
      </c>
      <c r="M43" s="2">
        <v>0</v>
      </c>
      <c r="N43" s="2">
        <v>7.43</v>
      </c>
      <c r="O43" s="2">
        <v>7.4</v>
      </c>
      <c r="P43" s="2">
        <v>0.02</v>
      </c>
      <c r="Q43" s="2">
        <v>0</v>
      </c>
      <c r="R43" s="2">
        <v>0</v>
      </c>
      <c r="S43" s="2">
        <v>0</v>
      </c>
      <c r="T43" s="2">
        <v>0</v>
      </c>
      <c r="U43" s="2">
        <f>Table_0__18[[#This Row],[Call Settle]]*10000*Table_0__18[[#This Row],[Open Interest Call]]</f>
        <v>0</v>
      </c>
      <c r="V43" s="2">
        <f>Table_0__18[[#This Row],[Put Settle]]*10000*Table_0__18[[#This Row],[Open Interest Put]]</f>
        <v>0</v>
      </c>
    </row>
    <row r="44" spans="1:22" x14ac:dyDescent="0.25">
      <c r="A44" s="2">
        <v>0</v>
      </c>
      <c r="B44" s="2">
        <v>1E-4</v>
      </c>
      <c r="C44" s="2">
        <v>1E-4</v>
      </c>
      <c r="D44" s="2">
        <v>0.82</v>
      </c>
      <c r="E44" s="2">
        <v>0.1065</v>
      </c>
      <c r="F44" s="2">
        <v>0.1065</v>
      </c>
      <c r="G44" s="2">
        <v>0</v>
      </c>
      <c r="H44" s="2">
        <v>7.72</v>
      </c>
      <c r="I44" s="2">
        <v>7.7</v>
      </c>
      <c r="J44" s="2">
        <v>0.03</v>
      </c>
      <c r="K44" s="2">
        <v>0</v>
      </c>
      <c r="L44" s="2">
        <v>0</v>
      </c>
      <c r="M44" s="2">
        <v>0</v>
      </c>
      <c r="N44" s="2">
        <v>7.72</v>
      </c>
      <c r="O44" s="2">
        <v>7.7</v>
      </c>
      <c r="P44" s="2">
        <v>0.03</v>
      </c>
      <c r="Q44" s="2">
        <v>0</v>
      </c>
      <c r="R44" s="2">
        <v>0</v>
      </c>
      <c r="S44" s="2">
        <v>0</v>
      </c>
      <c r="T44" s="2">
        <v>0</v>
      </c>
      <c r="U44" s="2">
        <f>Table_0__18[[#This Row],[Call Settle]]*10000*Table_0__18[[#This Row],[Open Interest Call]]</f>
        <v>0</v>
      </c>
      <c r="V44" s="2">
        <f>Table_0__18[[#This Row],[Put Settle]]*10000*Table_0__18[[#This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0.83</v>
      </c>
      <c r="E45" s="2">
        <v>0.1163</v>
      </c>
      <c r="F45" s="2">
        <v>0.1162</v>
      </c>
      <c r="G45" s="2">
        <v>1E-4</v>
      </c>
      <c r="H45" s="2">
        <v>8.31</v>
      </c>
      <c r="I45" s="2">
        <v>8.2899999999999991</v>
      </c>
      <c r="J45" s="2">
        <v>0.03</v>
      </c>
      <c r="K45" s="2">
        <v>0</v>
      </c>
      <c r="L45" s="2">
        <v>0</v>
      </c>
      <c r="M45" s="2">
        <v>0</v>
      </c>
      <c r="N45" s="2">
        <v>8.31</v>
      </c>
      <c r="O45" s="2">
        <v>8.2899999999999991</v>
      </c>
      <c r="P45" s="2">
        <v>0.03</v>
      </c>
      <c r="Q45" s="2">
        <v>0</v>
      </c>
      <c r="R45" s="2">
        <v>0</v>
      </c>
      <c r="S45" s="2">
        <v>0</v>
      </c>
      <c r="T45" s="2">
        <v>0</v>
      </c>
      <c r="U45" s="2">
        <f>Table_0__18[[#This Row],[Call Settle]]*10000*Table_0__18[[#This Row],[Open Interest Call]]</f>
        <v>0</v>
      </c>
      <c r="V45" s="2">
        <f>Table_0__18[[#This Row],[Put Settle]]*10000*Table_0__18[[#This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0.84</v>
      </c>
      <c r="E46" s="2">
        <v>0.12609999999999999</v>
      </c>
      <c r="F46" s="2">
        <v>0.126</v>
      </c>
      <c r="G46" s="2">
        <v>1E-4</v>
      </c>
      <c r="H46" s="2">
        <v>8.91</v>
      </c>
      <c r="I46" s="2">
        <v>8.8800000000000008</v>
      </c>
      <c r="J46" s="2">
        <v>0.03</v>
      </c>
      <c r="K46" s="2">
        <v>0</v>
      </c>
      <c r="L46" s="2">
        <v>0</v>
      </c>
      <c r="M46" s="2">
        <v>0</v>
      </c>
      <c r="N46" s="2">
        <v>8.91</v>
      </c>
      <c r="O46" s="2">
        <v>8.8800000000000008</v>
      </c>
      <c r="P46" s="2">
        <v>0.03</v>
      </c>
      <c r="Q46" s="2">
        <v>0</v>
      </c>
      <c r="R46" s="2">
        <v>0</v>
      </c>
      <c r="S46" s="2">
        <v>0</v>
      </c>
      <c r="T46" s="2">
        <v>0</v>
      </c>
      <c r="U46" s="2">
        <f>Table_0__18[[#This Row],[Call Settle]]*10000*Table_0__18[[#This Row],[Open Interest Call]]</f>
        <v>0</v>
      </c>
      <c r="V46" s="2">
        <f>Table_0__18[[#This Row],[Put Settle]]*10000*Table_0__18[[#This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0.85</v>
      </c>
      <c r="E47" s="2">
        <v>0.13589999999999999</v>
      </c>
      <c r="F47" s="2">
        <v>0.1358</v>
      </c>
      <c r="G47" s="2">
        <v>1E-4</v>
      </c>
      <c r="H47" s="2">
        <v>9.5</v>
      </c>
      <c r="I47" s="2">
        <v>9.4700000000000006</v>
      </c>
      <c r="J47" s="2">
        <v>0.03</v>
      </c>
      <c r="K47" s="2">
        <v>0</v>
      </c>
      <c r="L47" s="2">
        <v>0</v>
      </c>
      <c r="M47" s="2">
        <v>0</v>
      </c>
      <c r="N47" s="2">
        <v>9.5</v>
      </c>
      <c r="O47" s="2">
        <v>9.4700000000000006</v>
      </c>
      <c r="P47" s="2">
        <v>0.03</v>
      </c>
      <c r="Q47" s="2">
        <v>0</v>
      </c>
      <c r="R47" s="2">
        <v>0</v>
      </c>
      <c r="S47" s="2">
        <v>0</v>
      </c>
      <c r="T47" s="2">
        <v>0</v>
      </c>
      <c r="U47" s="2">
        <f>Table_0__18[[#This Row],[Call Settle]]*10000*Table_0__18[[#This Row],[Open Interest Call]]</f>
        <v>0</v>
      </c>
      <c r="V47" s="2">
        <f>Table_0__18[[#This Row],[Put Settle]]*10000*Table_0__18[[#This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0.86</v>
      </c>
      <c r="E48" s="2">
        <v>0.1457</v>
      </c>
      <c r="F48" s="2">
        <v>0.14560000000000001</v>
      </c>
      <c r="G48" s="2">
        <v>1E-4</v>
      </c>
      <c r="H48" s="2">
        <v>10.09</v>
      </c>
      <c r="I48" s="2">
        <v>10.06</v>
      </c>
      <c r="J48" s="2">
        <v>0.03</v>
      </c>
      <c r="K48" s="2">
        <v>0</v>
      </c>
      <c r="L48" s="2">
        <v>0</v>
      </c>
      <c r="M48" s="2">
        <v>0</v>
      </c>
      <c r="N48" s="2">
        <v>10.09</v>
      </c>
      <c r="O48" s="2">
        <v>10.06</v>
      </c>
      <c r="P48" s="2">
        <v>0.03</v>
      </c>
      <c r="Q48" s="2">
        <v>0</v>
      </c>
      <c r="R48" s="2">
        <v>0</v>
      </c>
      <c r="S48" s="2">
        <v>0</v>
      </c>
      <c r="T48" s="2">
        <v>0</v>
      </c>
      <c r="U48" s="2">
        <f>Table_0__18[[#This Row],[Call Settle]]*10000*Table_0__18[[#This Row],[Open Interest Call]]</f>
        <v>0</v>
      </c>
      <c r="V48" s="2">
        <f>Table_0__18[[#This Row],[Put Settle]]*10000*Table_0__18[[#This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0.87</v>
      </c>
      <c r="E49" s="2">
        <v>0.1555</v>
      </c>
      <c r="F49" s="2">
        <v>0.15540000000000001</v>
      </c>
      <c r="G49" s="2">
        <v>1E-4</v>
      </c>
      <c r="H49" s="2">
        <v>10.68</v>
      </c>
      <c r="I49" s="2">
        <v>10.65</v>
      </c>
      <c r="J49" s="2">
        <v>0.03</v>
      </c>
      <c r="K49" s="2">
        <v>0</v>
      </c>
      <c r="L49" s="2">
        <v>0</v>
      </c>
      <c r="M49" s="2">
        <v>0</v>
      </c>
      <c r="N49" s="2">
        <v>10.68</v>
      </c>
      <c r="O49" s="2">
        <v>10.65</v>
      </c>
      <c r="P49" s="2">
        <v>0.03</v>
      </c>
      <c r="Q49" s="2">
        <v>0</v>
      </c>
      <c r="R49" s="2">
        <v>0</v>
      </c>
      <c r="S49" s="2">
        <v>0</v>
      </c>
      <c r="T49" s="2">
        <v>0</v>
      </c>
      <c r="U49" s="2">
        <f>Table_0__18[[#This Row],[Call Settle]]*10000*Table_0__18[[#This Row],[Open Interest Call]]</f>
        <v>0</v>
      </c>
      <c r="V49" s="2">
        <f>Table_0__18[[#This Row],[Put Settle]]*10000*Table_0__18[[#This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0.88</v>
      </c>
      <c r="E50" s="2">
        <v>0.16520000000000001</v>
      </c>
      <c r="F50" s="2">
        <v>0.16520000000000001</v>
      </c>
      <c r="G50" s="2">
        <v>0</v>
      </c>
      <c r="H50" s="2">
        <v>11.27</v>
      </c>
      <c r="I50" s="2">
        <v>11.24</v>
      </c>
      <c r="J50" s="2">
        <v>0.03</v>
      </c>
      <c r="K50" s="2">
        <v>0</v>
      </c>
      <c r="L50" s="2">
        <v>0</v>
      </c>
      <c r="M50" s="2">
        <v>0</v>
      </c>
      <c r="N50" s="2">
        <v>11.27</v>
      </c>
      <c r="O50" s="2">
        <v>11.24</v>
      </c>
      <c r="P50" s="2">
        <v>0.03</v>
      </c>
      <c r="Q50" s="2">
        <v>0</v>
      </c>
      <c r="R50" s="2">
        <v>0</v>
      </c>
      <c r="S50" s="2">
        <v>0</v>
      </c>
      <c r="T50" s="2">
        <v>0</v>
      </c>
      <c r="U50" s="2">
        <f>Table_0__18[[#This Row],[Call Settle]]*10000*Table_0__18[[#This Row],[Open Interest Call]]</f>
        <v>0</v>
      </c>
      <c r="V50" s="2">
        <f>Table_0__18[[#This Row],[Put Settle]]*10000*Table_0__18[[#This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0.89</v>
      </c>
      <c r="E51" s="2">
        <v>0.17499999999999999</v>
      </c>
      <c r="F51" s="2">
        <v>0.17499999999999999</v>
      </c>
      <c r="G51" s="2">
        <v>0</v>
      </c>
      <c r="H51" s="2">
        <v>11.86</v>
      </c>
      <c r="I51" s="2">
        <v>11.83</v>
      </c>
      <c r="J51" s="2">
        <v>0.04</v>
      </c>
      <c r="K51" s="2">
        <v>0</v>
      </c>
      <c r="L51" s="2">
        <v>0</v>
      </c>
      <c r="M51" s="2">
        <v>0</v>
      </c>
      <c r="N51" s="2">
        <v>11.86</v>
      </c>
      <c r="O51" s="2">
        <v>11.83</v>
      </c>
      <c r="P51" s="2">
        <v>0.04</v>
      </c>
      <c r="Q51" s="2">
        <v>0</v>
      </c>
      <c r="R51" s="2">
        <v>0</v>
      </c>
      <c r="S51" s="2">
        <v>0</v>
      </c>
      <c r="T51" s="2">
        <v>0</v>
      </c>
      <c r="U51" s="2">
        <f>Table_0__18[[#This Row],[Call Settle]]*10000*Table_0__18[[#This Row],[Open Interest Call]]</f>
        <v>0</v>
      </c>
      <c r="V51" s="2">
        <f>Table_0__18[[#This Row],[Put Settle]]*10000*Table_0__18[[#This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0.9</v>
      </c>
      <c r="E52" s="2">
        <v>0.18479999999999999</v>
      </c>
      <c r="F52" s="2">
        <v>0.18479999999999999</v>
      </c>
      <c r="G52" s="2">
        <v>0</v>
      </c>
      <c r="H52" s="2">
        <v>12.45</v>
      </c>
      <c r="I52" s="2">
        <v>12.42</v>
      </c>
      <c r="J52" s="2">
        <v>0.04</v>
      </c>
      <c r="K52" s="2">
        <v>0</v>
      </c>
      <c r="L52" s="2">
        <v>0</v>
      </c>
      <c r="M52" s="2">
        <v>0</v>
      </c>
      <c r="N52" s="2">
        <v>12.45</v>
      </c>
      <c r="O52" s="2">
        <v>12.42</v>
      </c>
      <c r="P52" s="2">
        <v>0.04</v>
      </c>
      <c r="Q52" s="2">
        <v>0</v>
      </c>
      <c r="R52" s="2">
        <v>0</v>
      </c>
      <c r="S52" s="2">
        <v>0</v>
      </c>
      <c r="T52" s="2">
        <v>0</v>
      </c>
      <c r="U52" s="2">
        <f>Table_0__18[[#This Row],[Call Settle]]*10000*Table_0__18[[#This Row],[Open Interest Call]]</f>
        <v>0</v>
      </c>
      <c r="V52" s="2">
        <f>Table_0__18[[#This Row],[Put Settle]]*10000*Table_0__18[[#This Row],[Open Interest Put]]</f>
        <v>0</v>
      </c>
    </row>
    <row r="53" spans="1:22" x14ac:dyDescent="0.25">
      <c r="A53" s="2">
        <v>0</v>
      </c>
      <c r="B53" s="2">
        <v>0</v>
      </c>
      <c r="C53" s="2">
        <v>0</v>
      </c>
      <c r="D53" s="2">
        <v>0.91</v>
      </c>
      <c r="E53" s="2">
        <v>0.1946</v>
      </c>
      <c r="F53" s="2">
        <v>0.1946</v>
      </c>
      <c r="G53" s="2">
        <v>0</v>
      </c>
      <c r="H53" s="2">
        <v>13.05</v>
      </c>
      <c r="I53" s="2">
        <v>13.01</v>
      </c>
      <c r="J53" s="2">
        <v>0.04</v>
      </c>
      <c r="K53" s="2">
        <v>0</v>
      </c>
      <c r="L53" s="2">
        <v>0</v>
      </c>
      <c r="M53" s="2">
        <v>0</v>
      </c>
      <c r="N53" s="2">
        <v>13.05</v>
      </c>
      <c r="O53" s="2">
        <v>13.01</v>
      </c>
      <c r="P53" s="2">
        <v>0.04</v>
      </c>
      <c r="Q53" s="2">
        <v>0</v>
      </c>
      <c r="R53" s="2">
        <v>0</v>
      </c>
      <c r="S53" s="2">
        <v>0</v>
      </c>
      <c r="T53" s="2">
        <v>0</v>
      </c>
      <c r="U53" s="2">
        <f>Table_0__18[[#This Row],[Call Settle]]*10000*Table_0__18[[#This Row],[Open Interest Call]]</f>
        <v>0</v>
      </c>
      <c r="V53" s="2">
        <f>Table_0__18[[#This Row],[Put Settle]]*10000*Table_0__18[[#This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-1.1000000000000001E-3</v>
      </c>
      <c r="B2" s="2">
        <v>0.13789999999999999</v>
      </c>
      <c r="C2" s="2">
        <v>0.1368</v>
      </c>
      <c r="D2" s="2">
        <v>0.5</v>
      </c>
      <c r="E2" s="2">
        <v>0</v>
      </c>
      <c r="F2" s="2">
        <v>0</v>
      </c>
      <c r="G2" s="2">
        <v>0</v>
      </c>
      <c r="H2" s="2">
        <v>35.22</v>
      </c>
      <c r="I2" s="2">
        <v>34.69</v>
      </c>
      <c r="J2" s="2">
        <v>0.53</v>
      </c>
      <c r="K2" s="2">
        <v>0</v>
      </c>
      <c r="L2" s="2">
        <v>0</v>
      </c>
      <c r="M2" s="2">
        <v>0</v>
      </c>
      <c r="N2" s="2">
        <v>35.22</v>
      </c>
      <c r="O2" s="2">
        <v>34.69</v>
      </c>
      <c r="P2" s="2">
        <v>0.53</v>
      </c>
      <c r="Q2" s="2">
        <v>0</v>
      </c>
      <c r="R2" s="2">
        <v>0</v>
      </c>
      <c r="S2" s="2">
        <v>0</v>
      </c>
      <c r="T2" s="2">
        <v>0</v>
      </c>
      <c r="U2" s="2">
        <f>Table_0[[#This Row],[Call Settle]]*10000*Table_0[[#This Row],[Open Interest Call]]</f>
        <v>0</v>
      </c>
      <c r="V2" s="2">
        <f>Table_0[[#This Row],[Put Settle]]*10000*Table_0[[#This Row],[Open Interest Put]]</f>
        <v>0</v>
      </c>
    </row>
    <row r="3" spans="1:22" x14ac:dyDescent="0.25">
      <c r="A3" s="2">
        <v>-1.1999999999999999E-3</v>
      </c>
      <c r="B3" s="2">
        <v>0.128</v>
      </c>
      <c r="C3" s="2">
        <v>0.1268</v>
      </c>
      <c r="D3" s="2">
        <v>0.51</v>
      </c>
      <c r="E3" s="2">
        <v>0</v>
      </c>
      <c r="F3" s="2">
        <v>0</v>
      </c>
      <c r="G3" s="2">
        <v>0</v>
      </c>
      <c r="H3" s="2">
        <v>32.729999999999997</v>
      </c>
      <c r="I3" s="2">
        <v>32.26</v>
      </c>
      <c r="J3" s="2">
        <v>0.47</v>
      </c>
      <c r="K3" s="2">
        <v>0</v>
      </c>
      <c r="L3" s="2">
        <v>0</v>
      </c>
      <c r="M3" s="2">
        <v>0</v>
      </c>
      <c r="N3" s="2">
        <v>32.729999999999997</v>
      </c>
      <c r="O3" s="2">
        <v>32.26</v>
      </c>
      <c r="P3" s="2">
        <v>0.47</v>
      </c>
      <c r="Q3" s="2">
        <v>0</v>
      </c>
      <c r="R3" s="2">
        <v>0</v>
      </c>
      <c r="S3" s="2">
        <v>0</v>
      </c>
      <c r="T3" s="2">
        <v>0</v>
      </c>
      <c r="U3" s="2">
        <f>Table_0[[#This Row],[Call Settle]]*10000*Table_0[[#This Row],[Open Interest Call]]</f>
        <v>0</v>
      </c>
      <c r="V3" s="2">
        <f>Table_0[[#This Row],[Put Settle]]*10000*Table_0[[#This Row],[Open Interest Put]]</f>
        <v>0</v>
      </c>
    </row>
    <row r="4" spans="1:22" x14ac:dyDescent="0.25">
      <c r="A4" s="2">
        <v>-1.1999999999999999E-3</v>
      </c>
      <c r="B4" s="2">
        <v>0.11799999999999999</v>
      </c>
      <c r="C4" s="2">
        <v>0.1168</v>
      </c>
      <c r="D4" s="2">
        <v>0.52</v>
      </c>
      <c r="E4" s="2">
        <v>0</v>
      </c>
      <c r="F4" s="2">
        <v>0</v>
      </c>
      <c r="G4" s="2">
        <v>0</v>
      </c>
      <c r="H4" s="2">
        <v>30.24</v>
      </c>
      <c r="I4" s="2">
        <v>29.82</v>
      </c>
      <c r="J4" s="2">
        <v>0.41</v>
      </c>
      <c r="K4" s="2">
        <v>0</v>
      </c>
      <c r="L4" s="2">
        <v>0</v>
      </c>
      <c r="M4" s="2">
        <v>0</v>
      </c>
      <c r="N4" s="2">
        <v>30.24</v>
      </c>
      <c r="O4" s="2">
        <v>29.82</v>
      </c>
      <c r="P4" s="2">
        <v>0.41</v>
      </c>
      <c r="Q4" s="2">
        <v>0</v>
      </c>
      <c r="R4" s="2">
        <v>0</v>
      </c>
      <c r="S4" s="2">
        <v>1</v>
      </c>
      <c r="T4" s="2">
        <v>0</v>
      </c>
      <c r="U4" s="2">
        <f>Table_0[[#This Row],[Call Settle]]*10000*Table_0[[#This Row],[Open Interest Call]]</f>
        <v>0</v>
      </c>
      <c r="V4" s="2">
        <f>Table_0[[#This Row],[Put Settle]]*10000*Table_0[[#This Row],[Open Interest Put]]</f>
        <v>0</v>
      </c>
    </row>
    <row r="5" spans="1:22" x14ac:dyDescent="0.25">
      <c r="A5" s="2">
        <v>-1.1999999999999999E-3</v>
      </c>
      <c r="B5" s="2">
        <v>0.108</v>
      </c>
      <c r="C5" s="2">
        <v>0.10680000000000001</v>
      </c>
      <c r="D5" s="2">
        <v>0.53</v>
      </c>
      <c r="E5" s="2">
        <v>0</v>
      </c>
      <c r="F5" s="2">
        <v>0</v>
      </c>
      <c r="G5" s="2">
        <v>0</v>
      </c>
      <c r="H5" s="2">
        <v>27.74</v>
      </c>
      <c r="I5" s="2">
        <v>27.39</v>
      </c>
      <c r="J5" s="2">
        <v>0.35</v>
      </c>
      <c r="K5" s="2">
        <v>0</v>
      </c>
      <c r="L5" s="2">
        <v>0</v>
      </c>
      <c r="M5" s="2">
        <v>0</v>
      </c>
      <c r="N5" s="2">
        <v>27.74</v>
      </c>
      <c r="O5" s="2">
        <v>27.39</v>
      </c>
      <c r="P5" s="2">
        <v>0.35</v>
      </c>
      <c r="Q5" s="2">
        <v>0</v>
      </c>
      <c r="R5" s="2">
        <v>0</v>
      </c>
      <c r="S5" s="2">
        <v>0</v>
      </c>
      <c r="T5" s="2">
        <v>0</v>
      </c>
      <c r="U5" s="2">
        <f>Table_0[[#This Row],[Call Settle]]*10000*Table_0[[#This Row],[Open Interest Call]]</f>
        <v>0</v>
      </c>
      <c r="V5" s="2">
        <f>Table_0[[#This Row],[Put Settle]]*10000*Table_0[[#This Row],[Open Interest Put]]</f>
        <v>0</v>
      </c>
    </row>
    <row r="6" spans="1:22" x14ac:dyDescent="0.25">
      <c r="A6" s="2">
        <v>-1.1999999999999999E-3</v>
      </c>
      <c r="B6" s="2">
        <v>9.8100000000000007E-2</v>
      </c>
      <c r="C6" s="2">
        <v>9.69E-2</v>
      </c>
      <c r="D6" s="2">
        <v>0.54</v>
      </c>
      <c r="E6" s="2">
        <v>0</v>
      </c>
      <c r="F6" s="2">
        <v>0</v>
      </c>
      <c r="G6" s="2">
        <v>0</v>
      </c>
      <c r="H6" s="2">
        <v>25.25</v>
      </c>
      <c r="I6" s="2">
        <v>24.95</v>
      </c>
      <c r="J6" s="2">
        <v>0.3</v>
      </c>
      <c r="K6" s="2">
        <v>0</v>
      </c>
      <c r="L6" s="2">
        <v>0</v>
      </c>
      <c r="M6" s="2">
        <v>0</v>
      </c>
      <c r="N6" s="2">
        <v>25.25</v>
      </c>
      <c r="O6" s="2">
        <v>24.95</v>
      </c>
      <c r="P6" s="2">
        <v>0.3</v>
      </c>
      <c r="Q6" s="2">
        <v>0</v>
      </c>
      <c r="R6" s="2">
        <v>0</v>
      </c>
      <c r="S6" s="2">
        <v>0</v>
      </c>
      <c r="T6" s="2">
        <v>0</v>
      </c>
      <c r="U6" s="2">
        <f>Table_0[[#This Row],[Call Settle]]*10000*Table_0[[#This Row],[Open Interest Call]]</f>
        <v>0</v>
      </c>
      <c r="V6" s="2">
        <f>Table_0[[#This Row],[Put Settle]]*10000*Table_0[[#This Row],[Open Interest Put]]</f>
        <v>0</v>
      </c>
    </row>
    <row r="7" spans="1:22" x14ac:dyDescent="0.25">
      <c r="A7" s="2">
        <v>-1.1999999999999999E-3</v>
      </c>
      <c r="B7" s="2">
        <v>8.8099999999999998E-2</v>
      </c>
      <c r="C7" s="2">
        <v>8.6900000000000005E-2</v>
      </c>
      <c r="D7" s="2">
        <v>0.55000000000000004</v>
      </c>
      <c r="E7" s="2">
        <v>0</v>
      </c>
      <c r="F7" s="2">
        <v>0</v>
      </c>
      <c r="G7" s="2">
        <v>0</v>
      </c>
      <c r="H7" s="2">
        <v>22.76</v>
      </c>
      <c r="I7" s="2">
        <v>22.52</v>
      </c>
      <c r="J7" s="2">
        <v>0.24</v>
      </c>
      <c r="K7" s="2">
        <v>0</v>
      </c>
      <c r="L7" s="2">
        <v>0</v>
      </c>
      <c r="M7" s="2">
        <v>0</v>
      </c>
      <c r="N7" s="2">
        <v>22.76</v>
      </c>
      <c r="O7" s="2">
        <v>22.52</v>
      </c>
      <c r="P7" s="2">
        <v>0.24</v>
      </c>
      <c r="Q7" s="2">
        <v>0</v>
      </c>
      <c r="R7" s="2">
        <v>0</v>
      </c>
      <c r="S7" s="2">
        <v>3</v>
      </c>
      <c r="T7" s="2">
        <v>0</v>
      </c>
      <c r="U7" s="2">
        <f>Table_0[[#This Row],[Call Settle]]*10000*Table_0[[#This Row],[Open Interest Call]]</f>
        <v>0</v>
      </c>
      <c r="V7" s="2">
        <f>Table_0[[#This Row],[Put Settle]]*10000*Table_0[[#This Row],[Open Interest Put]]</f>
        <v>0</v>
      </c>
    </row>
    <row r="8" spans="1:22" x14ac:dyDescent="0.25">
      <c r="A8" s="2">
        <v>-1.1999999999999999E-3</v>
      </c>
      <c r="B8" s="2">
        <v>7.8100000000000003E-2</v>
      </c>
      <c r="C8" s="2">
        <v>7.6899999999999996E-2</v>
      </c>
      <c r="D8" s="2">
        <v>0.56000000000000005</v>
      </c>
      <c r="E8" s="2">
        <v>0</v>
      </c>
      <c r="F8" s="2">
        <v>0</v>
      </c>
      <c r="G8" s="2">
        <v>0</v>
      </c>
      <c r="H8" s="2">
        <v>20.260000000000002</v>
      </c>
      <c r="I8" s="2">
        <v>20.079999999999998</v>
      </c>
      <c r="J8" s="2">
        <v>0.18</v>
      </c>
      <c r="K8" s="2">
        <v>0</v>
      </c>
      <c r="L8" s="2">
        <v>0</v>
      </c>
      <c r="M8" s="2">
        <v>0</v>
      </c>
      <c r="N8" s="2">
        <v>20.260000000000002</v>
      </c>
      <c r="O8" s="2">
        <v>20.079999999999998</v>
      </c>
      <c r="P8" s="2">
        <v>0.18</v>
      </c>
      <c r="Q8" s="2">
        <v>0</v>
      </c>
      <c r="R8" s="2">
        <v>0</v>
      </c>
      <c r="S8" s="2">
        <v>12</v>
      </c>
      <c r="T8" s="2">
        <v>0</v>
      </c>
      <c r="U8" s="2">
        <f>Table_0[[#This Row],[Call Settle]]*10000*Table_0[[#This Row],[Open Interest Call]]</f>
        <v>0</v>
      </c>
      <c r="V8" s="2">
        <f>Table_0[[#This Row],[Put Settle]]*10000*Table_0[[#This Row],[Open Interest Put]]</f>
        <v>0</v>
      </c>
    </row>
    <row r="9" spans="1:22" x14ac:dyDescent="0.25">
      <c r="A9" s="2">
        <v>-1.1999999999999999E-3</v>
      </c>
      <c r="B9" s="2">
        <v>6.8199999999999997E-2</v>
      </c>
      <c r="C9" s="2">
        <v>6.7000000000000004E-2</v>
      </c>
      <c r="D9" s="2">
        <v>0.56999999999999995</v>
      </c>
      <c r="E9" s="2">
        <v>0</v>
      </c>
      <c r="F9" s="2">
        <v>0</v>
      </c>
      <c r="G9" s="2">
        <v>0</v>
      </c>
      <c r="H9" s="2">
        <v>17.77</v>
      </c>
      <c r="I9" s="2">
        <v>17.649999999999999</v>
      </c>
      <c r="J9" s="2">
        <v>0.12</v>
      </c>
      <c r="K9" s="2">
        <v>0</v>
      </c>
      <c r="L9" s="2">
        <v>0</v>
      </c>
      <c r="M9" s="2">
        <v>0</v>
      </c>
      <c r="N9" s="2">
        <v>17.77</v>
      </c>
      <c r="O9" s="2">
        <v>17.649999999999999</v>
      </c>
      <c r="P9" s="2">
        <v>0.12</v>
      </c>
      <c r="Q9" s="2">
        <v>0</v>
      </c>
      <c r="R9" s="2">
        <v>0</v>
      </c>
      <c r="S9" s="2">
        <v>5</v>
      </c>
      <c r="T9" s="2">
        <v>1</v>
      </c>
      <c r="U9" s="2">
        <f>Table_0[[#This Row],[Call Settle]]*10000*Table_0[[#This Row],[Open Interest Call]]</f>
        <v>0</v>
      </c>
      <c r="V9" s="2">
        <f>Table_0[[#This Row],[Put Settle]]*10000*Table_0[[#This Row],[Open Interest Put]]</f>
        <v>0</v>
      </c>
    </row>
    <row r="10" spans="1:22" x14ac:dyDescent="0.25">
      <c r="A10" s="2">
        <v>-1.1999999999999999E-3</v>
      </c>
      <c r="B10" s="2">
        <v>5.8200000000000002E-2</v>
      </c>
      <c r="C10" s="2">
        <v>5.7000000000000002E-2</v>
      </c>
      <c r="D10" s="2">
        <v>0.57999999999999996</v>
      </c>
      <c r="E10" s="2">
        <v>0</v>
      </c>
      <c r="F10" s="2">
        <v>1E-4</v>
      </c>
      <c r="G10" s="2">
        <v>-1E-4</v>
      </c>
      <c r="H10" s="2">
        <v>15.28</v>
      </c>
      <c r="I10" s="2">
        <v>15.21</v>
      </c>
      <c r="J10" s="2">
        <v>0.06</v>
      </c>
      <c r="K10" s="2">
        <v>0</v>
      </c>
      <c r="L10" s="2">
        <v>0</v>
      </c>
      <c r="M10" s="2">
        <v>0</v>
      </c>
      <c r="N10" s="2">
        <v>15.28</v>
      </c>
      <c r="O10" s="2">
        <v>15.21</v>
      </c>
      <c r="P10" s="2">
        <v>0.06</v>
      </c>
      <c r="Q10" s="2">
        <v>0</v>
      </c>
      <c r="R10" s="2">
        <v>0</v>
      </c>
      <c r="S10" s="2">
        <v>21</v>
      </c>
      <c r="T10" s="2">
        <v>0</v>
      </c>
      <c r="U10" s="2">
        <f>Table_0[[#This Row],[Call Settle]]*10000*Table_0[[#This Row],[Open Interest Call]]</f>
        <v>0</v>
      </c>
      <c r="V10" s="2">
        <f>Table_0[[#This Row],[Put Settle]]*10000*Table_0[[#This Row],[Open Interest Put]]</f>
        <v>0</v>
      </c>
    </row>
    <row r="11" spans="1:22" x14ac:dyDescent="0.25">
      <c r="A11" s="2">
        <v>-1.2999999999999999E-3</v>
      </c>
      <c r="B11" s="2">
        <v>5.33E-2</v>
      </c>
      <c r="C11" s="2">
        <v>5.1999999999999998E-2</v>
      </c>
      <c r="D11" s="2">
        <v>0.58499999999999996</v>
      </c>
      <c r="E11" s="2">
        <v>1E-4</v>
      </c>
      <c r="F11" s="2">
        <v>1E-4</v>
      </c>
      <c r="G11" s="2">
        <v>0</v>
      </c>
      <c r="H11" s="2">
        <v>14.03</v>
      </c>
      <c r="I11" s="2">
        <v>14</v>
      </c>
      <c r="J11" s="2">
        <v>0.03</v>
      </c>
      <c r="K11" s="2">
        <v>0</v>
      </c>
      <c r="L11" s="2">
        <v>0</v>
      </c>
      <c r="M11" s="2">
        <v>0</v>
      </c>
      <c r="N11" s="2">
        <v>14.03</v>
      </c>
      <c r="O11" s="2">
        <v>14</v>
      </c>
      <c r="P11" s="2">
        <v>0.03</v>
      </c>
      <c r="Q11" s="2">
        <v>0</v>
      </c>
      <c r="R11" s="2">
        <v>0</v>
      </c>
      <c r="S11" s="2">
        <v>0</v>
      </c>
      <c r="T11" s="2">
        <v>0</v>
      </c>
      <c r="U11" s="2">
        <f>Table_0[[#This Row],[Call Settle]]*10000*Table_0[[#This Row],[Open Interest Call]]</f>
        <v>0</v>
      </c>
      <c r="V11" s="2">
        <f>Table_0[[#This Row],[Put Settle]]*10000*Table_0[[#This Row],[Open Interest Put]]</f>
        <v>0</v>
      </c>
    </row>
    <row r="12" spans="1:22" x14ac:dyDescent="0.25">
      <c r="A12" s="2">
        <v>-1.1999999999999999E-3</v>
      </c>
      <c r="B12" s="2">
        <v>4.8300000000000003E-2</v>
      </c>
      <c r="C12" s="2">
        <v>4.7100000000000003E-2</v>
      </c>
      <c r="D12" s="2">
        <v>0.59</v>
      </c>
      <c r="E12" s="2">
        <v>1E-4</v>
      </c>
      <c r="F12" s="2">
        <v>1E-4</v>
      </c>
      <c r="G12" s="2">
        <v>-1E-4</v>
      </c>
      <c r="H12" s="2">
        <v>12.79</v>
      </c>
      <c r="I12" s="2">
        <v>13.96</v>
      </c>
      <c r="J12" s="2">
        <v>-1.17</v>
      </c>
      <c r="K12" s="2">
        <v>0</v>
      </c>
      <c r="L12" s="2">
        <v>0</v>
      </c>
      <c r="M12" s="2">
        <v>0</v>
      </c>
      <c r="N12" s="2">
        <v>12.79</v>
      </c>
      <c r="O12" s="2">
        <v>13.96</v>
      </c>
      <c r="P12" s="2">
        <v>-1.17</v>
      </c>
      <c r="Q12" s="2">
        <v>0</v>
      </c>
      <c r="R12" s="2">
        <v>0</v>
      </c>
      <c r="S12" s="2">
        <v>152</v>
      </c>
      <c r="T12" s="2">
        <v>0</v>
      </c>
      <c r="U12" s="2">
        <f>Table_0[[#This Row],[Call Settle]]*10000*Table_0[[#This Row],[Open Interest Call]]</f>
        <v>0</v>
      </c>
      <c r="V12" s="2">
        <f>Table_0[[#This Row],[Put Settle]]*10000*Table_0[[#This Row],[Open Interest Put]]</f>
        <v>152</v>
      </c>
    </row>
    <row r="13" spans="1:22" x14ac:dyDescent="0.25">
      <c r="A13" s="2">
        <v>-1.2999999999999999E-3</v>
      </c>
      <c r="B13" s="2">
        <v>4.3400000000000001E-2</v>
      </c>
      <c r="C13" s="2">
        <v>4.2099999999999999E-2</v>
      </c>
      <c r="D13" s="2">
        <v>0.59499999999999997</v>
      </c>
      <c r="E13" s="2">
        <v>1E-4</v>
      </c>
      <c r="F13" s="2">
        <v>2.0000000000000001E-4</v>
      </c>
      <c r="G13" s="2">
        <v>-1E-4</v>
      </c>
      <c r="H13" s="2">
        <v>12.63</v>
      </c>
      <c r="I13" s="2">
        <v>13.41</v>
      </c>
      <c r="J13" s="2">
        <v>-0.78</v>
      </c>
      <c r="K13" s="2">
        <v>0</v>
      </c>
      <c r="L13" s="2">
        <v>0</v>
      </c>
      <c r="M13" s="2">
        <v>0</v>
      </c>
      <c r="N13" s="2">
        <v>12.63</v>
      </c>
      <c r="O13" s="2">
        <v>13.41</v>
      </c>
      <c r="P13" s="2">
        <v>-0.78</v>
      </c>
      <c r="Q13" s="2">
        <v>0</v>
      </c>
      <c r="R13" s="2">
        <v>0</v>
      </c>
      <c r="S13" s="2">
        <v>54</v>
      </c>
      <c r="T13" s="2">
        <v>11</v>
      </c>
      <c r="U13" s="2">
        <f>Table_0[[#This Row],[Call Settle]]*10000*Table_0[[#This Row],[Open Interest Call]]</f>
        <v>0</v>
      </c>
      <c r="V13" s="2">
        <f>Table_0[[#This Row],[Put Settle]]*10000*Table_0[[#This Row],[Open Interest Put]]</f>
        <v>54</v>
      </c>
    </row>
    <row r="14" spans="1:22" x14ac:dyDescent="0.25">
      <c r="A14" s="2">
        <v>-1.1999999999999999E-3</v>
      </c>
      <c r="B14" s="2">
        <v>3.8399999999999997E-2</v>
      </c>
      <c r="C14" s="2">
        <v>3.7199999999999997E-2</v>
      </c>
      <c r="D14" s="2">
        <v>0.6</v>
      </c>
      <c r="E14" s="2">
        <v>2.0000000000000001E-4</v>
      </c>
      <c r="F14" s="2">
        <v>2.0000000000000001E-4</v>
      </c>
      <c r="G14" s="2">
        <v>-1E-4</v>
      </c>
      <c r="H14" s="2">
        <v>11.99</v>
      </c>
      <c r="I14" s="2">
        <v>12.61</v>
      </c>
      <c r="J14" s="2">
        <v>-0.62</v>
      </c>
      <c r="K14" s="2">
        <v>0</v>
      </c>
      <c r="L14" s="2">
        <v>0</v>
      </c>
      <c r="M14" s="2">
        <v>0</v>
      </c>
      <c r="N14" s="2">
        <v>11.99</v>
      </c>
      <c r="O14" s="2">
        <v>12.61</v>
      </c>
      <c r="P14" s="2">
        <v>-0.62</v>
      </c>
      <c r="Q14" s="2">
        <v>0</v>
      </c>
      <c r="R14" s="2">
        <v>0</v>
      </c>
      <c r="S14" s="2">
        <v>99</v>
      </c>
      <c r="T14" s="2">
        <v>0</v>
      </c>
      <c r="U14" s="2">
        <f>Table_0[[#This Row],[Call Settle]]*10000*Table_0[[#This Row],[Open Interest Call]]</f>
        <v>0</v>
      </c>
      <c r="V14" s="2">
        <f>Table_0[[#This Row],[Put Settle]]*10000*Table_0[[#This Row],[Open Interest Put]]</f>
        <v>198</v>
      </c>
    </row>
    <row r="15" spans="1:22" x14ac:dyDescent="0.25">
      <c r="A15" s="2">
        <v>-1.2999999999999999E-3</v>
      </c>
      <c r="B15" s="2">
        <v>3.3599999999999998E-2</v>
      </c>
      <c r="C15" s="2">
        <v>3.2300000000000002E-2</v>
      </c>
      <c r="D15" s="2">
        <v>0.60499999999999998</v>
      </c>
      <c r="E15" s="2">
        <v>2.9999999999999997E-4</v>
      </c>
      <c r="F15" s="2">
        <v>2.9999999999999997E-4</v>
      </c>
      <c r="G15" s="2">
        <v>-1E-4</v>
      </c>
      <c r="H15" s="2">
        <v>11.53</v>
      </c>
      <c r="I15" s="2">
        <v>12.01</v>
      </c>
      <c r="J15" s="2">
        <v>-0.48</v>
      </c>
      <c r="K15" s="2">
        <v>0</v>
      </c>
      <c r="L15" s="2">
        <v>0</v>
      </c>
      <c r="M15" s="2">
        <v>0</v>
      </c>
      <c r="N15" s="2">
        <v>11.53</v>
      </c>
      <c r="O15" s="2">
        <v>12.01</v>
      </c>
      <c r="P15" s="2">
        <v>-0.48</v>
      </c>
      <c r="Q15" s="2">
        <v>0</v>
      </c>
      <c r="R15" s="2">
        <v>0</v>
      </c>
      <c r="S15" s="2">
        <v>200</v>
      </c>
      <c r="T15" s="2">
        <v>0</v>
      </c>
      <c r="U15" s="2">
        <f>Table_0[[#This Row],[Call Settle]]*10000*Table_0[[#This Row],[Open Interest Call]]</f>
        <v>0</v>
      </c>
      <c r="V15" s="2">
        <f>Table_0[[#This Row],[Put Settle]]*10000*Table_0[[#This Row],[Open Interest Put]]</f>
        <v>599.99999999999989</v>
      </c>
    </row>
    <row r="16" spans="1:22" x14ac:dyDescent="0.25">
      <c r="A16" s="2">
        <v>-1.1999999999999999E-3</v>
      </c>
      <c r="B16" s="2">
        <v>2.87E-2</v>
      </c>
      <c r="C16" s="2">
        <v>2.75E-2</v>
      </c>
      <c r="D16" s="2">
        <v>0.61</v>
      </c>
      <c r="E16" s="2">
        <v>4.0000000000000002E-4</v>
      </c>
      <c r="F16" s="2">
        <v>5.0000000000000001E-4</v>
      </c>
      <c r="G16" s="2">
        <v>-1E-4</v>
      </c>
      <c r="H16" s="2">
        <v>10.98</v>
      </c>
      <c r="I16" s="2">
        <v>11.39</v>
      </c>
      <c r="J16" s="2">
        <v>-0.41</v>
      </c>
      <c r="K16" s="2">
        <v>0</v>
      </c>
      <c r="L16" s="2">
        <v>0</v>
      </c>
      <c r="M16" s="2">
        <v>0</v>
      </c>
      <c r="N16" s="2">
        <v>10.98</v>
      </c>
      <c r="O16" s="2">
        <v>11.39</v>
      </c>
      <c r="P16" s="2">
        <v>-0.41</v>
      </c>
      <c r="Q16" s="2">
        <v>0</v>
      </c>
      <c r="R16" s="2">
        <v>0</v>
      </c>
      <c r="S16" s="2">
        <v>357</v>
      </c>
      <c r="T16" s="2">
        <v>-14</v>
      </c>
      <c r="U16" s="2">
        <f>Table_0[[#This Row],[Call Settle]]*10000*Table_0[[#This Row],[Open Interest Call]]</f>
        <v>0</v>
      </c>
      <c r="V16" s="2">
        <f>Table_0[[#This Row],[Put Settle]]*10000*Table_0[[#This Row],[Open Interest Put]]</f>
        <v>1428</v>
      </c>
    </row>
    <row r="17" spans="1:22" x14ac:dyDescent="0.25">
      <c r="A17" s="2">
        <v>-1.2999999999999999E-3</v>
      </c>
      <c r="B17" s="2">
        <v>2.4E-2</v>
      </c>
      <c r="C17" s="2">
        <v>2.2700000000000001E-2</v>
      </c>
      <c r="D17" s="2">
        <v>0.61499999999999999</v>
      </c>
      <c r="E17" s="2">
        <v>5.9999999999999995E-4</v>
      </c>
      <c r="F17" s="2">
        <v>6.9999999999999999E-4</v>
      </c>
      <c r="G17" s="2">
        <v>-1E-4</v>
      </c>
      <c r="H17" s="2">
        <v>10.25</v>
      </c>
      <c r="I17" s="2">
        <v>10.83</v>
      </c>
      <c r="J17" s="2">
        <v>-0.59</v>
      </c>
      <c r="K17" s="2">
        <v>0</v>
      </c>
      <c r="L17" s="2">
        <v>0</v>
      </c>
      <c r="M17" s="2">
        <v>0</v>
      </c>
      <c r="N17" s="2">
        <v>10.25</v>
      </c>
      <c r="O17" s="2">
        <v>10.83</v>
      </c>
      <c r="P17" s="2">
        <v>-0.59</v>
      </c>
      <c r="Q17" s="2">
        <v>0</v>
      </c>
      <c r="R17" s="2">
        <v>0</v>
      </c>
      <c r="S17" s="2">
        <v>269</v>
      </c>
      <c r="T17" s="2">
        <v>1</v>
      </c>
      <c r="U17" s="2">
        <f>Table_0[[#This Row],[Call Settle]]*10000*Table_0[[#This Row],[Open Interest Call]]</f>
        <v>0</v>
      </c>
      <c r="V17" s="2">
        <f>Table_0[[#This Row],[Put Settle]]*10000*Table_0[[#This Row],[Open Interest Put]]</f>
        <v>1613.9999999999998</v>
      </c>
    </row>
    <row r="18" spans="1:22" x14ac:dyDescent="0.25">
      <c r="A18" s="2">
        <v>-1.2999999999999999E-3</v>
      </c>
      <c r="B18" s="2">
        <v>2.1700000000000001E-2</v>
      </c>
      <c r="C18" s="2">
        <v>2.0400000000000001E-2</v>
      </c>
      <c r="D18" s="2">
        <v>0.61750000000000005</v>
      </c>
      <c r="E18" s="2">
        <v>8.0000000000000004E-4</v>
      </c>
      <c r="F18" s="2">
        <v>8.9999999999999998E-4</v>
      </c>
      <c r="G18" s="2">
        <v>-1E-4</v>
      </c>
      <c r="H18" s="2">
        <v>10.09</v>
      </c>
      <c r="I18" s="2">
        <v>10.65</v>
      </c>
      <c r="J18" s="2">
        <v>-0.55000000000000004</v>
      </c>
      <c r="K18" s="2">
        <v>0</v>
      </c>
      <c r="L18" s="2">
        <v>0</v>
      </c>
      <c r="M18" s="2">
        <v>0</v>
      </c>
      <c r="N18" s="2">
        <v>10.09</v>
      </c>
      <c r="O18" s="2">
        <v>10.65</v>
      </c>
      <c r="P18" s="2">
        <v>-0.55000000000000004</v>
      </c>
      <c r="Q18" s="2">
        <v>0</v>
      </c>
      <c r="R18" s="2">
        <v>0</v>
      </c>
      <c r="S18" s="2">
        <v>62</v>
      </c>
      <c r="T18" s="2">
        <v>62</v>
      </c>
      <c r="U18" s="2">
        <f>Table_0[[#This Row],[Call Settle]]*10000*Table_0[[#This Row],[Open Interest Call]]</f>
        <v>0</v>
      </c>
      <c r="V18" s="2">
        <f>Table_0[[#This Row],[Put Settle]]*10000*Table_0[[#This Row],[Open Interest Put]]</f>
        <v>496</v>
      </c>
    </row>
    <row r="19" spans="1:22" x14ac:dyDescent="0.25">
      <c r="A19" s="2">
        <v>-1.2999999999999999E-3</v>
      </c>
      <c r="B19" s="2">
        <v>1.95E-2</v>
      </c>
      <c r="C19" s="2">
        <v>1.8200000000000001E-2</v>
      </c>
      <c r="D19" s="2">
        <v>0.62</v>
      </c>
      <c r="E19" s="2">
        <v>1.1000000000000001E-3</v>
      </c>
      <c r="F19" s="2">
        <v>1.1999999999999999E-3</v>
      </c>
      <c r="G19" s="2">
        <v>-1E-4</v>
      </c>
      <c r="H19" s="2">
        <v>10.06</v>
      </c>
      <c r="I19" s="2">
        <v>10.59</v>
      </c>
      <c r="J19" s="2">
        <v>-0.53</v>
      </c>
      <c r="K19" s="2">
        <v>0</v>
      </c>
      <c r="L19" s="2">
        <v>0</v>
      </c>
      <c r="M19" s="2">
        <v>0</v>
      </c>
      <c r="N19" s="2">
        <v>10.06</v>
      </c>
      <c r="O19" s="2">
        <v>10.59</v>
      </c>
      <c r="P19" s="2">
        <v>-0.53</v>
      </c>
      <c r="Q19" s="2">
        <v>2</v>
      </c>
      <c r="R19" s="2">
        <v>1</v>
      </c>
      <c r="S19" s="2">
        <v>585</v>
      </c>
      <c r="T19" s="2">
        <v>8</v>
      </c>
      <c r="U19" s="2">
        <f>Table_0[[#This Row],[Call Settle]]*10000*Table_0[[#This Row],[Open Interest Call]]</f>
        <v>364</v>
      </c>
      <c r="V19" s="2">
        <f>Table_0[[#This Row],[Put Settle]]*10000*Table_0[[#This Row],[Open Interest Put]]</f>
        <v>6435</v>
      </c>
    </row>
    <row r="20" spans="1:22" x14ac:dyDescent="0.25">
      <c r="A20" s="2">
        <v>-1.1999999999999999E-3</v>
      </c>
      <c r="B20" s="2">
        <v>1.7299999999999999E-2</v>
      </c>
      <c r="C20" s="2">
        <v>1.61E-2</v>
      </c>
      <c r="D20" s="2">
        <v>0.62250000000000005</v>
      </c>
      <c r="E20" s="2">
        <v>1.4E-3</v>
      </c>
      <c r="F20" s="2">
        <v>1.5E-3</v>
      </c>
      <c r="G20" s="2">
        <v>-1E-4</v>
      </c>
      <c r="H20" s="2">
        <v>9.82</v>
      </c>
      <c r="I20" s="2">
        <v>10.35</v>
      </c>
      <c r="J20" s="2">
        <v>-0.53</v>
      </c>
      <c r="K20" s="2">
        <v>0</v>
      </c>
      <c r="L20" s="2">
        <v>0</v>
      </c>
      <c r="M20" s="2">
        <v>0</v>
      </c>
      <c r="N20" s="2">
        <v>9.82</v>
      </c>
      <c r="O20" s="2">
        <v>10.35</v>
      </c>
      <c r="P20" s="2">
        <v>-0.53</v>
      </c>
      <c r="Q20" s="2">
        <v>0</v>
      </c>
      <c r="R20" s="2">
        <v>0</v>
      </c>
      <c r="S20" s="2">
        <v>4</v>
      </c>
      <c r="T20" s="2">
        <v>1</v>
      </c>
      <c r="U20" s="2">
        <f>Table_0[[#This Row],[Call Settle]]*10000*Table_0[[#This Row],[Open Interest Call]]</f>
        <v>0</v>
      </c>
      <c r="V20" s="2">
        <f>Table_0[[#This Row],[Put Settle]]*10000*Table_0[[#This Row],[Open Interest Put]]</f>
        <v>56</v>
      </c>
    </row>
    <row r="21" spans="1:22" x14ac:dyDescent="0.25">
      <c r="A21" s="2">
        <v>-1.1999999999999999E-3</v>
      </c>
      <c r="B21" s="2">
        <v>1.52E-2</v>
      </c>
      <c r="C21" s="2">
        <v>1.4E-2</v>
      </c>
      <c r="D21" s="2">
        <v>0.625</v>
      </c>
      <c r="E21" s="2">
        <v>1.9E-3</v>
      </c>
      <c r="F21" s="2">
        <v>1.9E-3</v>
      </c>
      <c r="G21" s="2">
        <v>0</v>
      </c>
      <c r="H21" s="2">
        <v>9.84</v>
      </c>
      <c r="I21" s="2">
        <v>10.17</v>
      </c>
      <c r="J21" s="2">
        <v>-0.33</v>
      </c>
      <c r="K21" s="2">
        <v>0</v>
      </c>
      <c r="L21" s="2">
        <v>0</v>
      </c>
      <c r="M21" s="2">
        <v>0</v>
      </c>
      <c r="N21" s="2">
        <v>9.84</v>
      </c>
      <c r="O21" s="2">
        <v>10.17</v>
      </c>
      <c r="P21" s="2">
        <v>-0.33</v>
      </c>
      <c r="Q21" s="2">
        <v>8</v>
      </c>
      <c r="R21" s="2">
        <v>0</v>
      </c>
      <c r="S21" s="2">
        <v>438</v>
      </c>
      <c r="T21" s="2">
        <v>3</v>
      </c>
      <c r="U21" s="2">
        <f>Table_0[[#This Row],[Call Settle]]*10000*Table_0[[#This Row],[Open Interest Call]]</f>
        <v>1120</v>
      </c>
      <c r="V21" s="2">
        <f>Table_0[[#This Row],[Put Settle]]*10000*Table_0[[#This Row],[Open Interest Put]]</f>
        <v>8322</v>
      </c>
    </row>
    <row r="22" spans="1:22" x14ac:dyDescent="0.25">
      <c r="A22" s="2">
        <v>-1.2999999999999999E-3</v>
      </c>
      <c r="B22" s="2">
        <v>1.3299999999999999E-2</v>
      </c>
      <c r="C22" s="2">
        <v>1.2E-2</v>
      </c>
      <c r="D22" s="2">
        <v>0.62749999999999995</v>
      </c>
      <c r="E22" s="2">
        <v>2.3999999999999998E-3</v>
      </c>
      <c r="F22" s="2">
        <v>2.3999999999999998E-3</v>
      </c>
      <c r="G22" s="2">
        <v>0</v>
      </c>
      <c r="H22" s="2">
        <v>9.6300000000000008</v>
      </c>
      <c r="I22" s="2">
        <v>10.01</v>
      </c>
      <c r="J22" s="2">
        <v>-0.38</v>
      </c>
      <c r="K22" s="2">
        <v>0</v>
      </c>
      <c r="L22" s="2">
        <v>0</v>
      </c>
      <c r="M22" s="2">
        <v>0</v>
      </c>
      <c r="N22" s="2">
        <v>9.6300000000000008</v>
      </c>
      <c r="O22" s="2">
        <v>10.01</v>
      </c>
      <c r="P22" s="2">
        <v>-0.38</v>
      </c>
      <c r="Q22" s="2">
        <v>0</v>
      </c>
      <c r="R22" s="2">
        <v>0</v>
      </c>
      <c r="S22" s="2">
        <v>52</v>
      </c>
      <c r="T22" s="2">
        <v>0</v>
      </c>
      <c r="U22" s="2">
        <f>Table_0[[#This Row],[Call Settle]]*10000*Table_0[[#This Row],[Open Interest Call]]</f>
        <v>0</v>
      </c>
      <c r="V22" s="2">
        <f>Table_0[[#This Row],[Put Settle]]*10000*Table_0[[#This Row],[Open Interest Put]]</f>
        <v>1247.9999999999998</v>
      </c>
    </row>
    <row r="23" spans="1:22" x14ac:dyDescent="0.25">
      <c r="A23" s="2">
        <v>-1.1999999999999999E-3</v>
      </c>
      <c r="B23" s="2">
        <v>1.14E-2</v>
      </c>
      <c r="C23" s="2">
        <v>1.0200000000000001E-2</v>
      </c>
      <c r="D23" s="2">
        <v>0.63</v>
      </c>
      <c r="E23" s="2">
        <v>3.0999999999999999E-3</v>
      </c>
      <c r="F23" s="2">
        <v>3.0999999999999999E-3</v>
      </c>
      <c r="G23" s="2">
        <v>0</v>
      </c>
      <c r="H23" s="2">
        <v>9.57</v>
      </c>
      <c r="I23" s="2">
        <v>10.01</v>
      </c>
      <c r="J23" s="2">
        <v>-0.44</v>
      </c>
      <c r="K23" s="2">
        <v>0</v>
      </c>
      <c r="L23" s="2">
        <v>0</v>
      </c>
      <c r="M23" s="2">
        <v>0</v>
      </c>
      <c r="N23" s="2">
        <v>9.57</v>
      </c>
      <c r="O23" s="2">
        <v>10.01</v>
      </c>
      <c r="P23" s="2">
        <v>-0.44</v>
      </c>
      <c r="Q23" s="2">
        <v>1</v>
      </c>
      <c r="R23" s="2">
        <v>0</v>
      </c>
      <c r="S23" s="2">
        <v>377</v>
      </c>
      <c r="T23" s="2">
        <v>-2</v>
      </c>
      <c r="U23" s="2">
        <f>Table_0[[#This Row],[Call Settle]]*10000*Table_0[[#This Row],[Open Interest Call]]</f>
        <v>102.00000000000001</v>
      </c>
      <c r="V23" s="2">
        <f>Table_0[[#This Row],[Put Settle]]*10000*Table_0[[#This Row],[Open Interest Put]]</f>
        <v>11687</v>
      </c>
    </row>
    <row r="24" spans="1:22" x14ac:dyDescent="0.25">
      <c r="A24" s="2">
        <v>-1.1999999999999999E-3</v>
      </c>
      <c r="B24" s="2">
        <v>9.7000000000000003E-3</v>
      </c>
      <c r="C24" s="2">
        <v>8.5000000000000006E-3</v>
      </c>
      <c r="D24" s="2">
        <v>0.63249999999999995</v>
      </c>
      <c r="E24" s="2">
        <v>3.8999999999999998E-3</v>
      </c>
      <c r="F24" s="2">
        <v>3.8E-3</v>
      </c>
      <c r="G24" s="2">
        <v>1E-4</v>
      </c>
      <c r="H24" s="2">
        <v>9.44</v>
      </c>
      <c r="I24" s="2">
        <v>9.7899999999999991</v>
      </c>
      <c r="J24" s="2">
        <v>-0.35</v>
      </c>
      <c r="K24" s="2">
        <v>0</v>
      </c>
      <c r="L24" s="2">
        <v>0</v>
      </c>
      <c r="M24" s="2">
        <v>0</v>
      </c>
      <c r="N24" s="2">
        <v>9.44</v>
      </c>
      <c r="O24" s="2">
        <v>9.7899999999999991</v>
      </c>
      <c r="P24" s="2">
        <v>-0.35</v>
      </c>
      <c r="Q24" s="2">
        <v>2</v>
      </c>
      <c r="R24" s="2">
        <v>2</v>
      </c>
      <c r="S24" s="2">
        <v>62</v>
      </c>
      <c r="T24" s="2">
        <v>11</v>
      </c>
      <c r="U24" s="2">
        <f>Table_0[[#This Row],[Call Settle]]*10000*Table_0[[#This Row],[Open Interest Call]]</f>
        <v>170</v>
      </c>
      <c r="V24" s="2">
        <f>Table_0[[#This Row],[Put Settle]]*10000*Table_0[[#This Row],[Open Interest Put]]</f>
        <v>2418</v>
      </c>
    </row>
    <row r="25" spans="1:22" x14ac:dyDescent="0.25">
      <c r="A25" s="2">
        <v>-1.1999999999999999E-3</v>
      </c>
      <c r="B25" s="2">
        <v>8.0999999999999996E-3</v>
      </c>
      <c r="C25" s="2">
        <v>6.8999999999999999E-3</v>
      </c>
      <c r="D25" s="2">
        <v>0.63500000000000001</v>
      </c>
      <c r="E25" s="2">
        <v>4.7999999999999996E-3</v>
      </c>
      <c r="F25" s="2">
        <v>4.7000000000000002E-3</v>
      </c>
      <c r="G25" s="2">
        <v>1E-4</v>
      </c>
      <c r="H25" s="2">
        <v>9.23</v>
      </c>
      <c r="I25" s="2">
        <v>9.67</v>
      </c>
      <c r="J25" s="2">
        <v>-0.45</v>
      </c>
      <c r="K25" s="2">
        <v>0</v>
      </c>
      <c r="L25" s="2">
        <v>0</v>
      </c>
      <c r="M25" s="2">
        <v>0</v>
      </c>
      <c r="N25" s="2">
        <v>9.23</v>
      </c>
      <c r="O25" s="2">
        <v>9.67</v>
      </c>
      <c r="P25" s="2">
        <v>-0.45</v>
      </c>
      <c r="Q25" s="2">
        <v>1</v>
      </c>
      <c r="R25" s="2">
        <v>-2</v>
      </c>
      <c r="S25" s="2">
        <v>456</v>
      </c>
      <c r="T25" s="2">
        <v>4</v>
      </c>
      <c r="U25" s="2">
        <f>Table_0[[#This Row],[Call Settle]]*10000*Table_0[[#This Row],[Open Interest Call]]</f>
        <v>69</v>
      </c>
      <c r="V25" s="2">
        <f>Table_0[[#This Row],[Put Settle]]*10000*Table_0[[#This Row],[Open Interest Put]]</f>
        <v>21887.999999999996</v>
      </c>
    </row>
    <row r="26" spans="1:22" x14ac:dyDescent="0.25">
      <c r="A26" s="2">
        <v>-1E-3</v>
      </c>
      <c r="B26" s="2">
        <v>6.6E-3</v>
      </c>
      <c r="C26" s="2">
        <v>5.5999999999999999E-3</v>
      </c>
      <c r="D26" s="2">
        <v>0.63749999999999996</v>
      </c>
      <c r="E26" s="2">
        <v>5.8999999999999999E-3</v>
      </c>
      <c r="F26" s="2">
        <v>5.7999999999999996E-3</v>
      </c>
      <c r="G26" s="2">
        <v>1E-4</v>
      </c>
      <c r="H26" s="2">
        <v>9.11</v>
      </c>
      <c r="I26" s="2">
        <v>9.59</v>
      </c>
      <c r="J26" s="2">
        <v>-0.49</v>
      </c>
      <c r="K26" s="2">
        <v>0</v>
      </c>
      <c r="L26" s="2">
        <v>0</v>
      </c>
      <c r="M26" s="2">
        <v>0</v>
      </c>
      <c r="N26" s="2">
        <v>9.15</v>
      </c>
      <c r="O26" s="2">
        <v>9.6300000000000008</v>
      </c>
      <c r="P26" s="2">
        <v>-0.48</v>
      </c>
      <c r="Q26" s="2">
        <v>2</v>
      </c>
      <c r="R26" s="2">
        <v>1</v>
      </c>
      <c r="S26" s="2">
        <v>52</v>
      </c>
      <c r="T26" s="2">
        <v>1</v>
      </c>
      <c r="U26" s="2">
        <f>Table_0[[#This Row],[Call Settle]]*10000*Table_0[[#This Row],[Open Interest Call]]</f>
        <v>112</v>
      </c>
      <c r="V26" s="2">
        <f>Table_0[[#This Row],[Put Settle]]*10000*Table_0[[#This Row],[Open Interest Put]]</f>
        <v>3068</v>
      </c>
    </row>
    <row r="27" spans="1:22" x14ac:dyDescent="0.25">
      <c r="A27" s="2">
        <v>-1E-3</v>
      </c>
      <c r="B27" s="2">
        <v>5.4000000000000003E-3</v>
      </c>
      <c r="C27" s="2">
        <v>4.4000000000000003E-3</v>
      </c>
      <c r="D27" s="2">
        <v>0.64</v>
      </c>
      <c r="E27" s="2">
        <v>7.1999999999999998E-3</v>
      </c>
      <c r="F27" s="2">
        <v>7.0000000000000001E-3</v>
      </c>
      <c r="G27" s="2">
        <v>2.0000000000000001E-4</v>
      </c>
      <c r="H27" s="2">
        <v>9.0299999999999994</v>
      </c>
      <c r="I27" s="2">
        <v>9.57</v>
      </c>
      <c r="J27" s="2">
        <v>-0.54</v>
      </c>
      <c r="K27" s="2">
        <v>0</v>
      </c>
      <c r="L27" s="2">
        <v>0</v>
      </c>
      <c r="M27" s="2">
        <v>0</v>
      </c>
      <c r="N27" s="2">
        <v>9.0299999999999994</v>
      </c>
      <c r="O27" s="2">
        <v>9.57</v>
      </c>
      <c r="P27" s="2">
        <v>-0.54</v>
      </c>
      <c r="Q27" s="2">
        <v>63</v>
      </c>
      <c r="R27" s="2">
        <v>43</v>
      </c>
      <c r="S27" s="2">
        <v>317</v>
      </c>
      <c r="T27" s="2">
        <v>-7</v>
      </c>
      <c r="U27" s="2">
        <f>Table_0[[#This Row],[Call Settle]]*10000*Table_0[[#This Row],[Open Interest Call]]</f>
        <v>2772</v>
      </c>
      <c r="V27" s="2">
        <f>Table_0[[#This Row],[Put Settle]]*10000*Table_0[[#This Row],[Open Interest Put]]</f>
        <v>22824</v>
      </c>
    </row>
    <row r="28" spans="1:22" x14ac:dyDescent="0.25">
      <c r="A28" s="2">
        <v>-8.9999999999999998E-4</v>
      </c>
      <c r="B28" s="2">
        <v>4.3E-3</v>
      </c>
      <c r="C28" s="2">
        <v>3.3999999999999998E-3</v>
      </c>
      <c r="D28" s="2">
        <v>0.64249999999999996</v>
      </c>
      <c r="E28" s="2">
        <v>8.6999999999999994E-3</v>
      </c>
      <c r="F28" s="2">
        <v>8.3999999999999995E-3</v>
      </c>
      <c r="G28" s="2">
        <v>2.9999999999999997E-4</v>
      </c>
      <c r="H28" s="2">
        <v>8.9600000000000009</v>
      </c>
      <c r="I28" s="2">
        <v>9.49</v>
      </c>
      <c r="J28" s="2">
        <v>-0.54</v>
      </c>
      <c r="K28" s="2">
        <v>0</v>
      </c>
      <c r="L28" s="2">
        <v>0</v>
      </c>
      <c r="M28" s="2">
        <v>0</v>
      </c>
      <c r="N28" s="2">
        <v>8.9600000000000009</v>
      </c>
      <c r="O28" s="2">
        <v>9.49</v>
      </c>
      <c r="P28" s="2">
        <v>-0.54</v>
      </c>
      <c r="Q28" s="2">
        <v>1</v>
      </c>
      <c r="R28" s="2">
        <v>0</v>
      </c>
      <c r="S28" s="2">
        <v>50</v>
      </c>
      <c r="T28" s="2">
        <v>0</v>
      </c>
      <c r="U28" s="2">
        <f>Table_0[[#This Row],[Call Settle]]*10000*Table_0[[#This Row],[Open Interest Call]]</f>
        <v>34</v>
      </c>
      <c r="V28" s="2">
        <f>Table_0[[#This Row],[Put Settle]]*10000*Table_0[[#This Row],[Open Interest Put]]</f>
        <v>4350</v>
      </c>
    </row>
    <row r="29" spans="1:22" x14ac:dyDescent="0.25">
      <c r="A29" s="2">
        <v>-8.0000000000000004E-4</v>
      </c>
      <c r="B29" s="2">
        <v>3.3999999999999998E-3</v>
      </c>
      <c r="C29" s="2">
        <v>2.5999999999999999E-3</v>
      </c>
      <c r="D29" s="2">
        <v>0.64500000000000002</v>
      </c>
      <c r="E29" s="2">
        <v>1.04E-2</v>
      </c>
      <c r="F29" s="2">
        <v>0.01</v>
      </c>
      <c r="G29" s="2">
        <v>4.0000000000000002E-4</v>
      </c>
      <c r="H29" s="2">
        <v>8.94</v>
      </c>
      <c r="I29" s="2">
        <v>9.49</v>
      </c>
      <c r="J29" s="2">
        <v>-0.54</v>
      </c>
      <c r="K29" s="2">
        <v>0</v>
      </c>
      <c r="L29" s="2">
        <v>0</v>
      </c>
      <c r="M29" s="2">
        <v>0</v>
      </c>
      <c r="N29" s="2">
        <v>8.94</v>
      </c>
      <c r="O29" s="2">
        <v>9.49</v>
      </c>
      <c r="P29" s="2">
        <v>-0.54</v>
      </c>
      <c r="Q29" s="2">
        <v>168</v>
      </c>
      <c r="R29" s="2">
        <v>-1</v>
      </c>
      <c r="S29" s="2">
        <v>305</v>
      </c>
      <c r="T29" s="2">
        <v>1</v>
      </c>
      <c r="U29" s="2">
        <f>Table_0[[#This Row],[Call Settle]]*10000*Table_0[[#This Row],[Open Interest Call]]</f>
        <v>4368</v>
      </c>
      <c r="V29" s="2">
        <f>Table_0[[#This Row],[Put Settle]]*10000*Table_0[[#This Row],[Open Interest Put]]</f>
        <v>31720</v>
      </c>
    </row>
    <row r="30" spans="1:22" x14ac:dyDescent="0.25">
      <c r="A30" s="2">
        <v>-6.9999999999999999E-4</v>
      </c>
      <c r="B30" s="2">
        <v>2.5999999999999999E-3</v>
      </c>
      <c r="C30" s="2">
        <v>1.9E-3</v>
      </c>
      <c r="D30" s="2">
        <v>0.64749999999999996</v>
      </c>
      <c r="E30" s="2">
        <v>1.23E-2</v>
      </c>
      <c r="F30" s="2">
        <v>1.17E-2</v>
      </c>
      <c r="G30" s="2">
        <v>5.9999999999999995E-4</v>
      </c>
      <c r="H30" s="2">
        <v>8.83</v>
      </c>
      <c r="I30" s="2">
        <v>9.39</v>
      </c>
      <c r="J30" s="2">
        <v>-0.56000000000000005</v>
      </c>
      <c r="K30" s="2">
        <v>0</v>
      </c>
      <c r="L30" s="2">
        <v>0</v>
      </c>
      <c r="M30" s="2">
        <v>0</v>
      </c>
      <c r="N30" s="2">
        <v>8.83</v>
      </c>
      <c r="O30" s="2">
        <v>9.39</v>
      </c>
      <c r="P30" s="2">
        <v>-0.56000000000000005</v>
      </c>
      <c r="Q30" s="2">
        <v>54</v>
      </c>
      <c r="R30" s="2">
        <v>0</v>
      </c>
      <c r="S30" s="2">
        <v>0</v>
      </c>
      <c r="T30" s="2">
        <v>0</v>
      </c>
      <c r="U30" s="2">
        <f>Table_0[[#This Row],[Call Settle]]*10000*Table_0[[#This Row],[Open Interest Call]]</f>
        <v>1026</v>
      </c>
      <c r="V30" s="2">
        <f>Table_0[[#This Row],[Put Settle]]*10000*Table_0[[#This Row],[Open Interest Put]]</f>
        <v>0</v>
      </c>
    </row>
    <row r="31" spans="1:22" x14ac:dyDescent="0.25">
      <c r="A31" s="2">
        <v>-5.9999999999999995E-4</v>
      </c>
      <c r="B31" s="2">
        <v>2E-3</v>
      </c>
      <c r="C31" s="2">
        <v>1.4E-3</v>
      </c>
      <c r="D31" s="2">
        <v>0.65</v>
      </c>
      <c r="E31" s="2">
        <v>1.4200000000000001E-2</v>
      </c>
      <c r="F31" s="2">
        <v>1.3599999999999999E-2</v>
      </c>
      <c r="G31" s="2">
        <v>5.9999999999999995E-4</v>
      </c>
      <c r="H31" s="2">
        <v>8.84</v>
      </c>
      <c r="I31" s="2">
        <v>9.42</v>
      </c>
      <c r="J31" s="2">
        <v>-0.56999999999999995</v>
      </c>
      <c r="K31" s="2">
        <v>0</v>
      </c>
      <c r="L31" s="2">
        <v>0</v>
      </c>
      <c r="M31" s="2">
        <v>0</v>
      </c>
      <c r="N31" s="2">
        <v>8.84</v>
      </c>
      <c r="O31" s="2">
        <v>9.42</v>
      </c>
      <c r="P31" s="2">
        <v>-0.56999999999999995</v>
      </c>
      <c r="Q31" s="2">
        <v>346</v>
      </c>
      <c r="R31" s="2">
        <v>0</v>
      </c>
      <c r="S31" s="2">
        <v>331</v>
      </c>
      <c r="T31" s="2">
        <v>7</v>
      </c>
      <c r="U31" s="2">
        <f>Table_0[[#This Row],[Call Settle]]*10000*Table_0[[#This Row],[Open Interest Call]]</f>
        <v>4844</v>
      </c>
      <c r="V31" s="2">
        <f>Table_0[[#This Row],[Put Settle]]*10000*Table_0[[#This Row],[Open Interest Put]]</f>
        <v>47002</v>
      </c>
    </row>
    <row r="32" spans="1:22" x14ac:dyDescent="0.25">
      <c r="A32" s="2">
        <v>-5.0000000000000001E-4</v>
      </c>
      <c r="B32" s="2">
        <v>1.5E-3</v>
      </c>
      <c r="C32" s="2">
        <v>1E-3</v>
      </c>
      <c r="D32" s="2">
        <v>0.65249999999999997</v>
      </c>
      <c r="E32" s="2">
        <v>1.6299999999999999E-2</v>
      </c>
      <c r="F32" s="2">
        <v>1.5599999999999999E-2</v>
      </c>
      <c r="G32" s="2">
        <v>6.9999999999999999E-4</v>
      </c>
      <c r="H32" s="2">
        <v>8.82</v>
      </c>
      <c r="I32" s="2">
        <v>9.41</v>
      </c>
      <c r="J32" s="2">
        <v>-0.57999999999999996</v>
      </c>
      <c r="K32" s="2">
        <v>0</v>
      </c>
      <c r="L32" s="2">
        <v>0</v>
      </c>
      <c r="M32" s="2">
        <v>0</v>
      </c>
      <c r="N32" s="2">
        <v>8.82</v>
      </c>
      <c r="O32" s="2">
        <v>9.41</v>
      </c>
      <c r="P32" s="2">
        <v>-0.57999999999999996</v>
      </c>
      <c r="Q32" s="2">
        <v>53</v>
      </c>
      <c r="R32" s="2">
        <v>1</v>
      </c>
      <c r="S32" s="2">
        <v>0</v>
      </c>
      <c r="T32" s="2">
        <v>0</v>
      </c>
      <c r="U32" s="2">
        <f>Table_0[[#This Row],[Call Settle]]*10000*Table_0[[#This Row],[Open Interest Call]]</f>
        <v>530</v>
      </c>
      <c r="V32" s="2">
        <f>Table_0[[#This Row],[Put Settle]]*10000*Table_0[[#This Row],[Open Interest Put]]</f>
        <v>0</v>
      </c>
    </row>
    <row r="33" spans="1:22" x14ac:dyDescent="0.25">
      <c r="A33" s="2">
        <v>-4.0000000000000002E-4</v>
      </c>
      <c r="B33" s="2">
        <v>1.1000000000000001E-3</v>
      </c>
      <c r="C33" s="2">
        <v>6.9999999999999999E-4</v>
      </c>
      <c r="D33" s="2">
        <v>0.65500000000000003</v>
      </c>
      <c r="E33" s="2">
        <v>1.8499999999999999E-2</v>
      </c>
      <c r="F33" s="2">
        <v>1.77E-2</v>
      </c>
      <c r="G33" s="2">
        <v>8.0000000000000004E-4</v>
      </c>
      <c r="H33" s="2">
        <v>8.81</v>
      </c>
      <c r="I33" s="2">
        <v>9.3800000000000008</v>
      </c>
      <c r="J33" s="2">
        <v>-0.56999999999999995</v>
      </c>
      <c r="K33" s="2">
        <v>0</v>
      </c>
      <c r="L33" s="2">
        <v>0</v>
      </c>
      <c r="M33" s="2">
        <v>0</v>
      </c>
      <c r="N33" s="2">
        <v>8.81</v>
      </c>
      <c r="O33" s="2">
        <v>9.3800000000000008</v>
      </c>
      <c r="P33" s="2">
        <v>-0.56999999999999995</v>
      </c>
      <c r="Q33" s="2">
        <v>218</v>
      </c>
      <c r="R33" s="2">
        <v>5</v>
      </c>
      <c r="S33" s="2">
        <v>256</v>
      </c>
      <c r="T33" s="2">
        <v>0</v>
      </c>
      <c r="U33" s="2">
        <f>Table_0[[#This Row],[Call Settle]]*10000*Table_0[[#This Row],[Open Interest Call]]</f>
        <v>1526</v>
      </c>
      <c r="V33" s="2">
        <f>Table_0[[#This Row],[Put Settle]]*10000*Table_0[[#This Row],[Open Interest Put]]</f>
        <v>47360</v>
      </c>
    </row>
    <row r="34" spans="1:22" x14ac:dyDescent="0.25">
      <c r="A34" s="2">
        <v>-2.9999999999999997E-4</v>
      </c>
      <c r="B34" s="2">
        <v>8.0000000000000004E-4</v>
      </c>
      <c r="C34" s="2">
        <v>5.0000000000000001E-4</v>
      </c>
      <c r="D34" s="2">
        <v>0.65749999999999997</v>
      </c>
      <c r="E34" s="2">
        <v>2.0799999999999999E-2</v>
      </c>
      <c r="F34" s="2">
        <v>1.9900000000000001E-2</v>
      </c>
      <c r="G34" s="2">
        <v>8.9999999999999998E-4</v>
      </c>
      <c r="H34" s="2">
        <v>8.89</v>
      </c>
      <c r="I34" s="2">
        <v>9.39</v>
      </c>
      <c r="J34" s="2">
        <v>-0.5</v>
      </c>
      <c r="K34" s="2">
        <v>0</v>
      </c>
      <c r="L34" s="2">
        <v>0</v>
      </c>
      <c r="M34" s="2">
        <v>0</v>
      </c>
      <c r="N34" s="2">
        <v>8.89</v>
      </c>
      <c r="O34" s="2">
        <v>9.39</v>
      </c>
      <c r="P34" s="2">
        <v>-0.5</v>
      </c>
      <c r="Q34" s="2">
        <v>56</v>
      </c>
      <c r="R34" s="2">
        <v>0</v>
      </c>
      <c r="S34" s="2">
        <v>0</v>
      </c>
      <c r="T34" s="2">
        <v>0</v>
      </c>
      <c r="U34" s="2">
        <f>Table_0[[#This Row],[Call Settle]]*10000*Table_0[[#This Row],[Open Interest Call]]</f>
        <v>280</v>
      </c>
      <c r="V34" s="2">
        <f>Table_0[[#This Row],[Put Settle]]*10000*Table_0[[#This Row],[Open Interest Put]]</f>
        <v>0</v>
      </c>
    </row>
    <row r="35" spans="1:22" x14ac:dyDescent="0.25">
      <c r="A35" s="2">
        <v>-2.0000000000000001E-4</v>
      </c>
      <c r="B35" s="2">
        <v>5.9999999999999995E-4</v>
      </c>
      <c r="C35" s="2">
        <v>4.0000000000000002E-4</v>
      </c>
      <c r="D35" s="2">
        <v>0.66</v>
      </c>
      <c r="E35" s="2">
        <v>2.3199999999999998E-2</v>
      </c>
      <c r="F35" s="2">
        <v>2.2200000000000001E-2</v>
      </c>
      <c r="G35" s="2">
        <v>1E-3</v>
      </c>
      <c r="H35" s="2">
        <v>9.2200000000000006</v>
      </c>
      <c r="I35" s="2">
        <v>9.51</v>
      </c>
      <c r="J35" s="2">
        <v>-0.28999999999999998</v>
      </c>
      <c r="K35" s="2">
        <v>0</v>
      </c>
      <c r="L35" s="2">
        <v>0</v>
      </c>
      <c r="M35" s="2">
        <v>0</v>
      </c>
      <c r="N35" s="2">
        <v>9.2200000000000006</v>
      </c>
      <c r="O35" s="2">
        <v>9.51</v>
      </c>
      <c r="P35" s="2">
        <v>-0.28999999999999998</v>
      </c>
      <c r="Q35" s="2">
        <v>1777</v>
      </c>
      <c r="R35" s="2">
        <v>23</v>
      </c>
      <c r="S35" s="2">
        <v>153</v>
      </c>
      <c r="T35" s="2">
        <v>0</v>
      </c>
      <c r="U35" s="2">
        <f>Table_0[[#This Row],[Call Settle]]*10000*Table_0[[#This Row],[Open Interest Call]]</f>
        <v>7108</v>
      </c>
      <c r="V35" s="2">
        <f>Table_0[[#This Row],[Put Settle]]*10000*Table_0[[#This Row],[Open Interest Put]]</f>
        <v>35495.999999999993</v>
      </c>
    </row>
    <row r="36" spans="1:22" x14ac:dyDescent="0.25">
      <c r="A36" s="2">
        <v>-2.0000000000000001E-4</v>
      </c>
      <c r="B36" s="2">
        <v>5.0000000000000001E-4</v>
      </c>
      <c r="C36" s="2">
        <v>2.9999999999999997E-4</v>
      </c>
      <c r="D36" s="2">
        <v>0.66249999999999998</v>
      </c>
      <c r="E36" s="2">
        <v>2.5600000000000001E-2</v>
      </c>
      <c r="F36" s="2">
        <v>2.4500000000000001E-2</v>
      </c>
      <c r="G36" s="2">
        <v>1.1000000000000001E-3</v>
      </c>
      <c r="H36" s="2">
        <v>9.08</v>
      </c>
      <c r="I36" s="2">
        <v>9.64</v>
      </c>
      <c r="J36" s="2">
        <v>-0.56000000000000005</v>
      </c>
      <c r="K36" s="2">
        <v>0</v>
      </c>
      <c r="L36" s="2">
        <v>0</v>
      </c>
      <c r="M36" s="2">
        <v>0</v>
      </c>
      <c r="N36" s="2">
        <v>9.08</v>
      </c>
      <c r="O36" s="2">
        <v>9.64</v>
      </c>
      <c r="P36" s="2">
        <v>-0.56000000000000005</v>
      </c>
      <c r="Q36" s="2">
        <v>1</v>
      </c>
      <c r="R36" s="2">
        <v>1</v>
      </c>
      <c r="S36" s="2">
        <v>0</v>
      </c>
      <c r="T36" s="2">
        <v>0</v>
      </c>
      <c r="U36" s="2">
        <f>Table_0[[#This Row],[Call Settle]]*10000*Table_0[[#This Row],[Open Interest Call]]</f>
        <v>2.9999999999999996</v>
      </c>
      <c r="V36" s="2">
        <f>Table_0[[#This Row],[Put Settle]]*10000*Table_0[[#This Row],[Open Interest Put]]</f>
        <v>0</v>
      </c>
    </row>
    <row r="37" spans="1:22" x14ac:dyDescent="0.25">
      <c r="A37" s="2">
        <v>-2.0000000000000001E-4</v>
      </c>
      <c r="B37" s="2">
        <v>4.0000000000000002E-4</v>
      </c>
      <c r="C37" s="2">
        <v>2.0000000000000001E-4</v>
      </c>
      <c r="D37" s="2">
        <v>0.66500000000000004</v>
      </c>
      <c r="E37" s="2">
        <v>2.8000000000000001E-2</v>
      </c>
      <c r="F37" s="2">
        <v>2.69E-2</v>
      </c>
      <c r="G37" s="2">
        <v>1.1000000000000001E-3</v>
      </c>
      <c r="H37" s="2">
        <v>9.39</v>
      </c>
      <c r="I37" s="2">
        <v>9.85</v>
      </c>
      <c r="J37" s="2">
        <v>-0.46</v>
      </c>
      <c r="K37" s="2">
        <v>0</v>
      </c>
      <c r="L37" s="2">
        <v>0</v>
      </c>
      <c r="M37" s="2">
        <v>0</v>
      </c>
      <c r="N37" s="2">
        <v>9.39</v>
      </c>
      <c r="O37" s="2">
        <v>9.85</v>
      </c>
      <c r="P37" s="2">
        <v>-0.46</v>
      </c>
      <c r="Q37" s="2">
        <v>507</v>
      </c>
      <c r="R37" s="2">
        <v>-100</v>
      </c>
      <c r="S37" s="2">
        <v>23</v>
      </c>
      <c r="T37" s="2">
        <v>0</v>
      </c>
      <c r="U37" s="2">
        <f>Table_0[[#This Row],[Call Settle]]*10000*Table_0[[#This Row],[Open Interest Call]]</f>
        <v>1014</v>
      </c>
      <c r="V37" s="2">
        <f>Table_0[[#This Row],[Put Settle]]*10000*Table_0[[#This Row],[Open Interest Put]]</f>
        <v>6440</v>
      </c>
    </row>
    <row r="38" spans="1:22" x14ac:dyDescent="0.25">
      <c r="A38" s="2">
        <v>-1E-4</v>
      </c>
      <c r="B38" s="2">
        <v>2.0000000000000001E-4</v>
      </c>
      <c r="C38" s="2">
        <v>1E-4</v>
      </c>
      <c r="D38" s="2">
        <v>0.67</v>
      </c>
      <c r="E38" s="2">
        <v>3.2899999999999999E-2</v>
      </c>
      <c r="F38" s="2">
        <v>3.1699999999999999E-2</v>
      </c>
      <c r="G38" s="2">
        <v>1.1999999999999999E-3</v>
      </c>
      <c r="H38" s="2">
        <v>9.61</v>
      </c>
      <c r="I38" s="2">
        <v>10.17</v>
      </c>
      <c r="J38" s="2">
        <v>-0.55000000000000004</v>
      </c>
      <c r="K38" s="2">
        <v>0</v>
      </c>
      <c r="L38" s="2">
        <v>0</v>
      </c>
      <c r="M38" s="2">
        <v>0</v>
      </c>
      <c r="N38" s="2">
        <v>9.61</v>
      </c>
      <c r="O38" s="2">
        <v>10.17</v>
      </c>
      <c r="P38" s="2">
        <v>-0.55000000000000004</v>
      </c>
      <c r="Q38" s="2">
        <v>1837</v>
      </c>
      <c r="R38" s="2">
        <v>-3</v>
      </c>
      <c r="S38" s="2">
        <v>261</v>
      </c>
      <c r="T38" s="2">
        <v>0</v>
      </c>
      <c r="U38" s="2">
        <f>Table_0[[#This Row],[Call Settle]]*10000*Table_0[[#This Row],[Open Interest Call]]</f>
        <v>1837</v>
      </c>
      <c r="V38" s="2">
        <f>Table_0[[#This Row],[Put Settle]]*10000*Table_0[[#This Row],[Open Interest Put]]</f>
        <v>85869</v>
      </c>
    </row>
    <row r="39" spans="1:22" x14ac:dyDescent="0.25">
      <c r="A39" s="2">
        <v>-1E-4</v>
      </c>
      <c r="B39" s="2">
        <v>1E-4</v>
      </c>
      <c r="C39" s="2">
        <v>1E-4</v>
      </c>
      <c r="D39" s="2">
        <v>0.67500000000000004</v>
      </c>
      <c r="E39" s="2">
        <v>3.78E-2</v>
      </c>
      <c r="F39" s="2">
        <v>3.6700000000000003E-2</v>
      </c>
      <c r="G39" s="2">
        <v>1.1000000000000001E-3</v>
      </c>
      <c r="H39" s="2">
        <v>9.86</v>
      </c>
      <c r="I39" s="2">
        <v>10.28</v>
      </c>
      <c r="J39" s="2">
        <v>-0.43</v>
      </c>
      <c r="K39" s="2">
        <v>0</v>
      </c>
      <c r="L39" s="2">
        <v>0</v>
      </c>
      <c r="M39" s="2">
        <v>0</v>
      </c>
      <c r="N39" s="2">
        <v>9.86</v>
      </c>
      <c r="O39" s="2">
        <v>10.28</v>
      </c>
      <c r="P39" s="2">
        <v>-0.43</v>
      </c>
      <c r="Q39" s="2">
        <v>220</v>
      </c>
      <c r="R39" s="2">
        <v>0</v>
      </c>
      <c r="S39" s="2">
        <v>11</v>
      </c>
      <c r="T39" s="2">
        <v>0</v>
      </c>
      <c r="U39" s="2">
        <f>Table_0[[#This Row],[Call Settle]]*10000*Table_0[[#This Row],[Open Interest Call]]</f>
        <v>220</v>
      </c>
      <c r="V39" s="2">
        <f>Table_0[[#This Row],[Put Settle]]*10000*Table_0[[#This Row],[Open Interest Put]]</f>
        <v>4158</v>
      </c>
    </row>
    <row r="40" spans="1:22" x14ac:dyDescent="0.25">
      <c r="A40" s="2">
        <v>0</v>
      </c>
      <c r="B40" s="2">
        <v>1E-4</v>
      </c>
      <c r="C40" s="2">
        <v>1E-4</v>
      </c>
      <c r="D40" s="2">
        <v>0.68</v>
      </c>
      <c r="E40" s="2">
        <v>4.2799999999999998E-2</v>
      </c>
      <c r="F40" s="2">
        <v>4.1599999999999998E-2</v>
      </c>
      <c r="G40" s="2">
        <v>1.1999999999999999E-3</v>
      </c>
      <c r="H40" s="2">
        <v>10.95</v>
      </c>
      <c r="I40" s="2">
        <v>10.44</v>
      </c>
      <c r="J40" s="2">
        <v>0.51</v>
      </c>
      <c r="K40" s="2">
        <v>0</v>
      </c>
      <c r="L40" s="2">
        <v>0</v>
      </c>
      <c r="M40" s="2">
        <v>0</v>
      </c>
      <c r="N40" s="2">
        <v>10.95</v>
      </c>
      <c r="O40" s="2">
        <v>10.44</v>
      </c>
      <c r="P40" s="2">
        <v>0.51</v>
      </c>
      <c r="Q40" s="2">
        <v>461</v>
      </c>
      <c r="R40" s="2">
        <v>-2</v>
      </c>
      <c r="S40" s="2">
        <v>7</v>
      </c>
      <c r="T40" s="2">
        <v>0</v>
      </c>
      <c r="U40" s="2">
        <f>Table_0[[#This Row],[Call Settle]]*10000*Table_0[[#This Row],[Open Interest Call]]</f>
        <v>461</v>
      </c>
      <c r="V40" s="2">
        <f>Table_0[[#This Row],[Put Settle]]*10000*Table_0[[#This Row],[Open Interest Put]]</f>
        <v>2996</v>
      </c>
    </row>
    <row r="41" spans="1:22" x14ac:dyDescent="0.25">
      <c r="A41" s="2">
        <v>0</v>
      </c>
      <c r="B41" s="2">
        <v>1E-4</v>
      </c>
      <c r="C41" s="2">
        <v>1E-4</v>
      </c>
      <c r="D41" s="2">
        <v>0.68500000000000005</v>
      </c>
      <c r="E41" s="2">
        <v>4.7699999999999999E-2</v>
      </c>
      <c r="F41" s="2">
        <v>4.6600000000000003E-2</v>
      </c>
      <c r="G41" s="2">
        <v>1.1000000000000001E-3</v>
      </c>
      <c r="H41" s="2">
        <v>12.02</v>
      </c>
      <c r="I41" s="2">
        <v>11.49</v>
      </c>
      <c r="J41" s="2">
        <v>0.53</v>
      </c>
      <c r="K41" s="2">
        <v>0</v>
      </c>
      <c r="L41" s="2">
        <v>0</v>
      </c>
      <c r="M41" s="2">
        <v>0</v>
      </c>
      <c r="N41" s="2">
        <v>12.02</v>
      </c>
      <c r="O41" s="2">
        <v>11.49</v>
      </c>
      <c r="P41" s="2">
        <v>0.53</v>
      </c>
      <c r="Q41" s="2">
        <v>414</v>
      </c>
      <c r="R41" s="2">
        <v>-1</v>
      </c>
      <c r="S41" s="2">
        <v>16</v>
      </c>
      <c r="T41" s="2">
        <v>0</v>
      </c>
      <c r="U41" s="2">
        <f>Table_0[[#This Row],[Call Settle]]*10000*Table_0[[#This Row],[Open Interest Call]]</f>
        <v>414</v>
      </c>
      <c r="V41" s="2">
        <f>Table_0[[#This Row],[Put Settle]]*10000*Table_0[[#This Row],[Open Interest Put]]</f>
        <v>7632</v>
      </c>
    </row>
    <row r="42" spans="1:22" x14ac:dyDescent="0.25">
      <c r="A42" s="2">
        <v>-1E-4</v>
      </c>
      <c r="B42" s="2">
        <v>1E-4</v>
      </c>
      <c r="C42" s="2">
        <v>0</v>
      </c>
      <c r="D42" s="2">
        <v>0.69</v>
      </c>
      <c r="E42" s="2">
        <v>5.2699999999999997E-2</v>
      </c>
      <c r="F42" s="2">
        <v>5.1499999999999997E-2</v>
      </c>
      <c r="G42" s="2">
        <v>1.1999999999999999E-3</v>
      </c>
      <c r="H42" s="2">
        <v>13.09</v>
      </c>
      <c r="I42" s="2">
        <v>12.53</v>
      </c>
      <c r="J42" s="2">
        <v>0.56999999999999995</v>
      </c>
      <c r="K42" s="2">
        <v>0</v>
      </c>
      <c r="L42" s="2">
        <v>0</v>
      </c>
      <c r="M42" s="2">
        <v>0</v>
      </c>
      <c r="N42" s="2">
        <v>13.09</v>
      </c>
      <c r="O42" s="2">
        <v>12.53</v>
      </c>
      <c r="P42" s="2">
        <v>0.56999999999999995</v>
      </c>
      <c r="Q42" s="2">
        <v>223</v>
      </c>
      <c r="R42" s="2">
        <v>0</v>
      </c>
      <c r="S42" s="2">
        <v>1</v>
      </c>
      <c r="T42" s="2">
        <v>0</v>
      </c>
      <c r="U42" s="2">
        <f>Table_0[[#This Row],[Call Settle]]*10000*Table_0[[#This Row],[Open Interest Call]]</f>
        <v>0</v>
      </c>
      <c r="V42" s="2">
        <f>Table_0[[#This Row],[Put Settle]]*10000*Table_0[[#This Row],[Open Interest Put]]</f>
        <v>527</v>
      </c>
    </row>
    <row r="43" spans="1:22" x14ac:dyDescent="0.25">
      <c r="A43" s="2">
        <v>-1E-4</v>
      </c>
      <c r="B43" s="2">
        <v>1E-4</v>
      </c>
      <c r="C43" s="2">
        <v>0</v>
      </c>
      <c r="D43" s="2">
        <v>0.69499999999999995</v>
      </c>
      <c r="E43" s="2">
        <v>5.7700000000000001E-2</v>
      </c>
      <c r="F43" s="2">
        <v>5.6500000000000002E-2</v>
      </c>
      <c r="G43" s="2">
        <v>1.1999999999999999E-3</v>
      </c>
      <c r="H43" s="2">
        <v>14.16</v>
      </c>
      <c r="I43" s="2">
        <v>13.54</v>
      </c>
      <c r="J43" s="2">
        <v>0.62</v>
      </c>
      <c r="K43" s="2">
        <v>0</v>
      </c>
      <c r="L43" s="2">
        <v>0</v>
      </c>
      <c r="M43" s="2">
        <v>0</v>
      </c>
      <c r="N43" s="2">
        <v>14.16</v>
      </c>
      <c r="O43" s="2">
        <v>13.54</v>
      </c>
      <c r="P43" s="2">
        <v>0.62</v>
      </c>
      <c r="Q43" s="2">
        <v>793</v>
      </c>
      <c r="R43" s="2">
        <v>-10</v>
      </c>
      <c r="S43" s="2">
        <v>29</v>
      </c>
      <c r="T43" s="2">
        <v>0</v>
      </c>
      <c r="U43" s="2">
        <f>Table_0[[#This Row],[Call Settle]]*10000*Table_0[[#This Row],[Open Interest Call]]</f>
        <v>0</v>
      </c>
      <c r="V43" s="2">
        <f>Table_0[[#This Row],[Put Settle]]*10000*Table_0[[#This Row],[Open Interest Put]]</f>
        <v>16733</v>
      </c>
    </row>
    <row r="44" spans="1:22" x14ac:dyDescent="0.25">
      <c r="A44" s="2">
        <v>-1E-4</v>
      </c>
      <c r="B44" s="2">
        <v>1E-4</v>
      </c>
      <c r="C44" s="2">
        <v>0</v>
      </c>
      <c r="D44" s="2">
        <v>0.7</v>
      </c>
      <c r="E44" s="2">
        <v>6.2700000000000006E-2</v>
      </c>
      <c r="F44" s="2">
        <v>6.1499999999999999E-2</v>
      </c>
      <c r="G44" s="2">
        <v>1.1999999999999999E-3</v>
      </c>
      <c r="H44" s="2">
        <v>15.24</v>
      </c>
      <c r="I44" s="2">
        <v>14.54</v>
      </c>
      <c r="J44" s="2">
        <v>0.69</v>
      </c>
      <c r="K44" s="2">
        <v>0</v>
      </c>
      <c r="L44" s="2">
        <v>0</v>
      </c>
      <c r="M44" s="2">
        <v>0</v>
      </c>
      <c r="N44" s="2">
        <v>15.24</v>
      </c>
      <c r="O44" s="2">
        <v>14.54</v>
      </c>
      <c r="P44" s="2">
        <v>0.69</v>
      </c>
      <c r="Q44" s="2">
        <v>702</v>
      </c>
      <c r="R44" s="2">
        <v>0</v>
      </c>
      <c r="S44" s="2">
        <v>6</v>
      </c>
      <c r="T44" s="2">
        <v>0</v>
      </c>
      <c r="U44" s="2">
        <f>Table_0[[#This Row],[Call Settle]]*10000*Table_0[[#This Row],[Open Interest Call]]</f>
        <v>0</v>
      </c>
      <c r="V44" s="2">
        <f>Table_0[[#This Row],[Put Settle]]*10000*Table_0[[#This Row],[Open Interest Put]]</f>
        <v>3762.0000000000009</v>
      </c>
    </row>
    <row r="45" spans="1:22" x14ac:dyDescent="0.25">
      <c r="A45" s="2">
        <v>0</v>
      </c>
      <c r="B45" s="2">
        <v>0</v>
      </c>
      <c r="C45" s="2">
        <v>0</v>
      </c>
      <c r="D45" s="2">
        <v>0.70499999999999996</v>
      </c>
      <c r="E45" s="2">
        <v>6.7699999999999996E-2</v>
      </c>
      <c r="F45" s="2">
        <v>6.6500000000000004E-2</v>
      </c>
      <c r="G45" s="2">
        <v>1.1999999999999999E-3</v>
      </c>
      <c r="H45" s="2">
        <v>16.309999999999999</v>
      </c>
      <c r="I45" s="2">
        <v>15.54</v>
      </c>
      <c r="J45" s="2">
        <v>0.77</v>
      </c>
      <c r="K45" s="2">
        <v>0</v>
      </c>
      <c r="L45" s="2">
        <v>0</v>
      </c>
      <c r="M45" s="2">
        <v>0</v>
      </c>
      <c r="N45" s="2">
        <v>16.309999999999999</v>
      </c>
      <c r="O45" s="2">
        <v>15.54</v>
      </c>
      <c r="P45" s="2">
        <v>0.77</v>
      </c>
      <c r="Q45" s="2">
        <v>473</v>
      </c>
      <c r="R45" s="2">
        <v>0</v>
      </c>
      <c r="S45" s="2">
        <v>0</v>
      </c>
      <c r="T45" s="2">
        <v>0</v>
      </c>
      <c r="U45" s="2">
        <f>Table_0[[#This Row],[Call Settle]]*10000*Table_0[[#This Row],[Open Interest Call]]</f>
        <v>0</v>
      </c>
      <c r="V45" s="2">
        <f>Table_0[[#This Row],[Put Settle]]*10000*Table_0[[#This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0.71</v>
      </c>
      <c r="E46" s="2">
        <v>7.2599999999999998E-2</v>
      </c>
      <c r="F46" s="2">
        <v>7.1400000000000005E-2</v>
      </c>
      <c r="G46" s="2">
        <v>1.1999999999999999E-3</v>
      </c>
      <c r="H46" s="2">
        <v>17.38</v>
      </c>
      <c r="I46" s="2">
        <v>16.54</v>
      </c>
      <c r="J46" s="2">
        <v>0.84</v>
      </c>
      <c r="K46" s="2">
        <v>0</v>
      </c>
      <c r="L46" s="2">
        <v>0</v>
      </c>
      <c r="M46" s="2">
        <v>0</v>
      </c>
      <c r="N46" s="2">
        <v>17.38</v>
      </c>
      <c r="O46" s="2">
        <v>16.54</v>
      </c>
      <c r="P46" s="2">
        <v>0.84</v>
      </c>
      <c r="Q46" s="2">
        <v>562</v>
      </c>
      <c r="R46" s="2">
        <v>0</v>
      </c>
      <c r="S46" s="2">
        <v>0</v>
      </c>
      <c r="T46" s="2">
        <v>0</v>
      </c>
      <c r="U46" s="2">
        <f>Table_0[[#This Row],[Call Settle]]*10000*Table_0[[#This Row],[Open Interest Call]]</f>
        <v>0</v>
      </c>
      <c r="V46" s="2">
        <f>Table_0[[#This Row],[Put Settle]]*10000*Table_0[[#This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0.71499999999999997</v>
      </c>
      <c r="E47" s="2">
        <v>7.7600000000000002E-2</v>
      </c>
      <c r="F47" s="2">
        <v>7.6399999999999996E-2</v>
      </c>
      <c r="G47" s="2">
        <v>1.1999999999999999E-3</v>
      </c>
      <c r="H47" s="2">
        <v>18.45</v>
      </c>
      <c r="I47" s="2">
        <v>17.54</v>
      </c>
      <c r="J47" s="2">
        <v>0.91</v>
      </c>
      <c r="K47" s="2">
        <v>0</v>
      </c>
      <c r="L47" s="2">
        <v>0</v>
      </c>
      <c r="M47" s="2">
        <v>0</v>
      </c>
      <c r="N47" s="2">
        <v>18.45</v>
      </c>
      <c r="O47" s="2">
        <v>17.54</v>
      </c>
      <c r="P47" s="2">
        <v>0.91</v>
      </c>
      <c r="Q47" s="2">
        <v>84</v>
      </c>
      <c r="R47" s="2">
        <v>0</v>
      </c>
      <c r="S47" s="2">
        <v>0</v>
      </c>
      <c r="T47" s="2">
        <v>0</v>
      </c>
      <c r="U47" s="2">
        <f>Table_0[[#This Row],[Call Settle]]*10000*Table_0[[#This Row],[Open Interest Call]]</f>
        <v>0</v>
      </c>
      <c r="V47" s="2">
        <f>Table_0[[#This Row],[Put Settle]]*10000*Table_0[[#This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0.72</v>
      </c>
      <c r="E48" s="2">
        <v>8.2600000000000007E-2</v>
      </c>
      <c r="F48" s="2">
        <v>8.14E-2</v>
      </c>
      <c r="G48" s="2">
        <v>1.1999999999999999E-3</v>
      </c>
      <c r="H48" s="2">
        <v>19.52</v>
      </c>
      <c r="I48" s="2">
        <v>18.54</v>
      </c>
      <c r="J48" s="2">
        <v>0.98</v>
      </c>
      <c r="K48" s="2">
        <v>0</v>
      </c>
      <c r="L48" s="2">
        <v>0</v>
      </c>
      <c r="M48" s="2">
        <v>0</v>
      </c>
      <c r="N48" s="2">
        <v>19.52</v>
      </c>
      <c r="O48" s="2">
        <v>18.54</v>
      </c>
      <c r="P48" s="2">
        <v>0.98</v>
      </c>
      <c r="Q48" s="2">
        <v>63</v>
      </c>
      <c r="R48" s="2">
        <v>0</v>
      </c>
      <c r="S48" s="2">
        <v>1</v>
      </c>
      <c r="T48" s="2">
        <v>0</v>
      </c>
      <c r="U48" s="2">
        <f>Table_0[[#This Row],[Call Settle]]*10000*Table_0[[#This Row],[Open Interest Call]]</f>
        <v>0</v>
      </c>
      <c r="V48" s="2">
        <f>Table_0[[#This Row],[Put Settle]]*10000*Table_0[[#This Row],[Open Interest Put]]</f>
        <v>826.00000000000011</v>
      </c>
    </row>
    <row r="49" spans="1:22" x14ac:dyDescent="0.25">
      <c r="A49" s="2">
        <v>0</v>
      </c>
      <c r="B49" s="2">
        <v>0</v>
      </c>
      <c r="C49" s="2">
        <v>0</v>
      </c>
      <c r="D49" s="2">
        <v>0.72499999999999998</v>
      </c>
      <c r="E49" s="2">
        <v>8.7599999999999997E-2</v>
      </c>
      <c r="F49" s="2">
        <v>8.6400000000000005E-2</v>
      </c>
      <c r="G49" s="2">
        <v>1.1999999999999999E-3</v>
      </c>
      <c r="H49" s="2">
        <v>20.59</v>
      </c>
      <c r="I49" s="2">
        <v>19.54</v>
      </c>
      <c r="J49" s="2">
        <v>1.05</v>
      </c>
      <c r="K49" s="2">
        <v>0</v>
      </c>
      <c r="L49" s="2">
        <v>0</v>
      </c>
      <c r="M49" s="2">
        <v>0</v>
      </c>
      <c r="N49" s="2">
        <v>20.59</v>
      </c>
      <c r="O49" s="2">
        <v>19.54</v>
      </c>
      <c r="P49" s="2">
        <v>1.05</v>
      </c>
      <c r="Q49" s="2">
        <v>88</v>
      </c>
      <c r="R49" s="2">
        <v>0</v>
      </c>
      <c r="S49" s="2">
        <v>0</v>
      </c>
      <c r="T49" s="2">
        <v>0</v>
      </c>
      <c r="U49" s="2">
        <f>Table_0[[#This Row],[Call Settle]]*10000*Table_0[[#This Row],[Open Interest Call]]</f>
        <v>0</v>
      </c>
      <c r="V49" s="2">
        <f>Table_0[[#This Row],[Put Settle]]*10000*Table_0[[#This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0.73</v>
      </c>
      <c r="E50" s="2">
        <v>9.2600000000000002E-2</v>
      </c>
      <c r="F50" s="2">
        <v>9.1399999999999995E-2</v>
      </c>
      <c r="G50" s="2">
        <v>1.1999999999999999E-3</v>
      </c>
      <c r="H50" s="2">
        <v>21.66</v>
      </c>
      <c r="I50" s="2">
        <v>20.54</v>
      </c>
      <c r="J50" s="2">
        <v>1.1299999999999999</v>
      </c>
      <c r="K50" s="2">
        <v>0</v>
      </c>
      <c r="L50" s="2">
        <v>0</v>
      </c>
      <c r="M50" s="2">
        <v>0</v>
      </c>
      <c r="N50" s="2">
        <v>21.66</v>
      </c>
      <c r="O50" s="2">
        <v>20.54</v>
      </c>
      <c r="P50" s="2">
        <v>1.1299999999999999</v>
      </c>
      <c r="Q50" s="2">
        <v>373</v>
      </c>
      <c r="R50" s="2">
        <v>-2</v>
      </c>
      <c r="S50" s="2">
        <v>0</v>
      </c>
      <c r="T50" s="2">
        <v>0</v>
      </c>
      <c r="U50" s="2">
        <f>Table_0[[#This Row],[Call Settle]]*10000*Table_0[[#This Row],[Open Interest Call]]</f>
        <v>0</v>
      </c>
      <c r="V50" s="2">
        <f>Table_0[[#This Row],[Put Settle]]*10000*Table_0[[#This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0.73499999999999999</v>
      </c>
      <c r="E51" s="2">
        <v>9.7600000000000006E-2</v>
      </c>
      <c r="F51" s="2">
        <v>9.64E-2</v>
      </c>
      <c r="G51" s="2">
        <v>1.1999999999999999E-3</v>
      </c>
      <c r="H51" s="2">
        <v>22.73</v>
      </c>
      <c r="I51" s="2">
        <v>21.54</v>
      </c>
      <c r="J51" s="2">
        <v>1.2</v>
      </c>
      <c r="K51" s="2">
        <v>0</v>
      </c>
      <c r="L51" s="2">
        <v>0</v>
      </c>
      <c r="M51" s="2">
        <v>0</v>
      </c>
      <c r="N51" s="2">
        <v>22.73</v>
      </c>
      <c r="O51" s="2">
        <v>21.54</v>
      </c>
      <c r="P51" s="2">
        <v>1.2</v>
      </c>
      <c r="Q51" s="2">
        <v>49</v>
      </c>
      <c r="R51" s="2">
        <v>0</v>
      </c>
      <c r="S51" s="2">
        <v>0</v>
      </c>
      <c r="T51" s="2">
        <v>0</v>
      </c>
      <c r="U51" s="2">
        <f>Table_0[[#This Row],[Call Settle]]*10000*Table_0[[#This Row],[Open Interest Call]]</f>
        <v>0</v>
      </c>
      <c r="V51" s="2">
        <f>Table_0[[#This Row],[Put Settle]]*10000*Table_0[[#This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0.74</v>
      </c>
      <c r="E52" s="2">
        <v>0.1026</v>
      </c>
      <c r="F52" s="2">
        <v>0.1014</v>
      </c>
      <c r="G52" s="2">
        <v>1.1999999999999999E-3</v>
      </c>
      <c r="H52" s="2">
        <v>23.81</v>
      </c>
      <c r="I52" s="2">
        <v>22.54</v>
      </c>
      <c r="J52" s="2">
        <v>1.27</v>
      </c>
      <c r="K52" s="2">
        <v>0</v>
      </c>
      <c r="L52" s="2">
        <v>0</v>
      </c>
      <c r="M52" s="2">
        <v>0</v>
      </c>
      <c r="N52" s="2">
        <v>23.81</v>
      </c>
      <c r="O52" s="2">
        <v>22.54</v>
      </c>
      <c r="P52" s="2">
        <v>1.27</v>
      </c>
      <c r="Q52" s="2">
        <v>31</v>
      </c>
      <c r="R52" s="2">
        <v>0</v>
      </c>
      <c r="S52" s="2">
        <v>0</v>
      </c>
      <c r="T52" s="2">
        <v>0</v>
      </c>
      <c r="U52" s="2">
        <f>Table_0[[#This Row],[Call Settle]]*10000*Table_0[[#This Row],[Open Interest Call]]</f>
        <v>0</v>
      </c>
      <c r="V52" s="2">
        <f>Table_0[[#This Row],[Put Settle]]*10000*Table_0[[#This Row],[Open Interest Put]]</f>
        <v>0</v>
      </c>
    </row>
    <row r="53" spans="1:22" x14ac:dyDescent="0.25">
      <c r="A53" s="2">
        <v>0</v>
      </c>
      <c r="B53" s="2">
        <v>0</v>
      </c>
      <c r="C53" s="2">
        <v>0</v>
      </c>
      <c r="D53" s="2">
        <v>0.75</v>
      </c>
      <c r="E53" s="2">
        <v>0.1125</v>
      </c>
      <c r="F53" s="2">
        <v>0.1113</v>
      </c>
      <c r="G53" s="2">
        <v>1.1999999999999999E-3</v>
      </c>
      <c r="H53" s="2">
        <v>25.95</v>
      </c>
      <c r="I53" s="2">
        <v>24.53</v>
      </c>
      <c r="J53" s="2">
        <v>1.41</v>
      </c>
      <c r="K53" s="2">
        <v>0</v>
      </c>
      <c r="L53" s="2">
        <v>0</v>
      </c>
      <c r="M53" s="2">
        <v>0</v>
      </c>
      <c r="N53" s="2">
        <v>25.95</v>
      </c>
      <c r="O53" s="2">
        <v>24.53</v>
      </c>
      <c r="P53" s="2">
        <v>1.41</v>
      </c>
      <c r="Q53" s="2">
        <v>20</v>
      </c>
      <c r="R53" s="2">
        <v>0</v>
      </c>
      <c r="S53" s="2">
        <v>0</v>
      </c>
      <c r="T53" s="2">
        <v>0</v>
      </c>
      <c r="U53" s="2">
        <f>Table_0[[#This Row],[Call Settle]]*10000*Table_0[[#This Row],[Open Interest Call]]</f>
        <v>0</v>
      </c>
      <c r="V53" s="2">
        <f>Table_0[[#This Row],[Put Settle]]*10000*Table_0[[#This Row],[Open Interest Put]]</f>
        <v>0</v>
      </c>
    </row>
    <row r="54" spans="1:22" x14ac:dyDescent="0.25">
      <c r="A54" s="2">
        <v>0</v>
      </c>
      <c r="B54" s="2">
        <v>0</v>
      </c>
      <c r="C54" s="2">
        <v>0</v>
      </c>
      <c r="D54" s="2">
        <v>0.76</v>
      </c>
      <c r="E54" s="2">
        <v>0.1225</v>
      </c>
      <c r="F54" s="2">
        <v>0.12130000000000001</v>
      </c>
      <c r="G54" s="2">
        <v>1.1999999999999999E-3</v>
      </c>
      <c r="H54" s="2">
        <v>28.09</v>
      </c>
      <c r="I54" s="2">
        <v>26.53</v>
      </c>
      <c r="J54" s="2">
        <v>1.56</v>
      </c>
      <c r="K54" s="2">
        <v>0</v>
      </c>
      <c r="L54" s="2">
        <v>0</v>
      </c>
      <c r="M54" s="2">
        <v>0</v>
      </c>
      <c r="N54" s="2">
        <v>28.09</v>
      </c>
      <c r="O54" s="2">
        <v>26.53</v>
      </c>
      <c r="P54" s="2">
        <v>1.56</v>
      </c>
      <c r="Q54" s="2">
        <v>2</v>
      </c>
      <c r="R54" s="2">
        <v>0</v>
      </c>
      <c r="S54" s="2">
        <v>0</v>
      </c>
      <c r="T54" s="2">
        <v>0</v>
      </c>
      <c r="U54" s="2">
        <f>Table_0[[#This Row],[Call Settle]]*10000*Table_0[[#This Row],[Open Interest Call]]</f>
        <v>0</v>
      </c>
      <c r="V54" s="2">
        <f>Table_0[[#This Row],[Put Settle]]*10000*Table_0[[#This Row],[Open Interest Put]]</f>
        <v>0</v>
      </c>
    </row>
    <row r="55" spans="1:22" x14ac:dyDescent="0.25">
      <c r="A55" s="2">
        <v>0</v>
      </c>
      <c r="B55" s="2">
        <v>0</v>
      </c>
      <c r="C55" s="2">
        <v>0</v>
      </c>
      <c r="D55" s="2">
        <v>0.77</v>
      </c>
      <c r="E55" s="2">
        <v>0.13250000000000001</v>
      </c>
      <c r="F55" s="2">
        <v>0.1313</v>
      </c>
      <c r="G55" s="2">
        <v>1.1999999999999999E-3</v>
      </c>
      <c r="H55" s="2">
        <v>30.23</v>
      </c>
      <c r="I55" s="2">
        <v>28.53</v>
      </c>
      <c r="J55" s="2">
        <v>1.7</v>
      </c>
      <c r="K55" s="2">
        <v>0</v>
      </c>
      <c r="L55" s="2">
        <v>0</v>
      </c>
      <c r="M55" s="2">
        <v>0</v>
      </c>
      <c r="N55" s="2">
        <v>30.23</v>
      </c>
      <c r="O55" s="2">
        <v>28.53</v>
      </c>
      <c r="P55" s="2">
        <v>1.7</v>
      </c>
      <c r="Q55" s="2">
        <v>4</v>
      </c>
      <c r="R55" s="2">
        <v>0</v>
      </c>
      <c r="S55" s="2">
        <v>0</v>
      </c>
      <c r="T55" s="2">
        <v>0</v>
      </c>
      <c r="U55" s="2">
        <f>Table_0[[#This Row],[Call Settle]]*10000*Table_0[[#This Row],[Open Interest Call]]</f>
        <v>0</v>
      </c>
      <c r="V55" s="2">
        <f>Table_0[[#This Row],[Put Settle]]*10000*Table_0[[#This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0.78</v>
      </c>
      <c r="E56" s="2">
        <v>0.1424</v>
      </c>
      <c r="F56" s="2">
        <v>0.14119999999999999</v>
      </c>
      <c r="G56" s="2">
        <v>1.1999999999999999E-3</v>
      </c>
      <c r="H56" s="2">
        <v>32.380000000000003</v>
      </c>
      <c r="I56" s="2">
        <v>30.53</v>
      </c>
      <c r="J56" s="2">
        <v>1.85</v>
      </c>
      <c r="K56" s="2">
        <v>0</v>
      </c>
      <c r="L56" s="2">
        <v>0</v>
      </c>
      <c r="M56" s="2">
        <v>0</v>
      </c>
      <c r="N56" s="2">
        <v>32.380000000000003</v>
      </c>
      <c r="O56" s="2">
        <v>30.53</v>
      </c>
      <c r="P56" s="2">
        <v>1.85</v>
      </c>
      <c r="Q56" s="2">
        <v>0</v>
      </c>
      <c r="R56" s="2">
        <v>0</v>
      </c>
      <c r="S56" s="2">
        <v>0</v>
      </c>
      <c r="T56" s="2">
        <v>0</v>
      </c>
      <c r="U56" s="2">
        <f>Table_0[[#This Row],[Call Settle]]*10000*Table_0[[#This Row],[Open Interest Call]]</f>
        <v>0</v>
      </c>
      <c r="V56" s="2">
        <f>Table_0[[#This Row],[Put Settle]]*10000*Table_0[[#This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0.79</v>
      </c>
      <c r="E57" s="2">
        <v>0.15240000000000001</v>
      </c>
      <c r="F57" s="2">
        <v>0.1512</v>
      </c>
      <c r="G57" s="2">
        <v>1.1999999999999999E-3</v>
      </c>
      <c r="H57" s="2">
        <v>34.520000000000003</v>
      </c>
      <c r="I57" s="2">
        <v>32.53</v>
      </c>
      <c r="J57" s="2">
        <v>1.99</v>
      </c>
      <c r="K57" s="2">
        <v>0</v>
      </c>
      <c r="L57" s="2">
        <v>0</v>
      </c>
      <c r="M57" s="2">
        <v>0</v>
      </c>
      <c r="N57" s="2">
        <v>34.520000000000003</v>
      </c>
      <c r="O57" s="2">
        <v>32.53</v>
      </c>
      <c r="P57" s="2">
        <v>1.99</v>
      </c>
      <c r="Q57" s="2">
        <v>0</v>
      </c>
      <c r="R57" s="2">
        <v>0</v>
      </c>
      <c r="S57" s="2">
        <v>0</v>
      </c>
      <c r="T57" s="2">
        <v>0</v>
      </c>
      <c r="U57" s="2">
        <f>Table_0[[#This Row],[Call Settle]]*10000*Table_0[[#This Row],[Open Interest Call]]</f>
        <v>0</v>
      </c>
      <c r="V57" s="2">
        <f>Table_0[[#This Row],[Put Settle]]*10000*Table_0[[#This Row],[Open Interest Put]]</f>
        <v>0</v>
      </c>
    </row>
    <row r="58" spans="1:22" x14ac:dyDescent="0.25">
      <c r="A58" s="2">
        <v>0</v>
      </c>
      <c r="B58" s="2">
        <v>0</v>
      </c>
      <c r="C58" s="2">
        <v>0</v>
      </c>
      <c r="D58" s="2">
        <v>0.8</v>
      </c>
      <c r="E58" s="2">
        <v>0.16239999999999999</v>
      </c>
      <c r="F58" s="2">
        <v>0.16120000000000001</v>
      </c>
      <c r="G58" s="2">
        <v>1.1999999999999999E-3</v>
      </c>
      <c r="H58" s="2">
        <v>36.659999999999997</v>
      </c>
      <c r="I58" s="2">
        <v>34.53</v>
      </c>
      <c r="J58" s="2">
        <v>2.13</v>
      </c>
      <c r="K58" s="2">
        <v>0</v>
      </c>
      <c r="L58" s="2">
        <v>0</v>
      </c>
      <c r="M58" s="2">
        <v>0</v>
      </c>
      <c r="N58" s="2">
        <v>36.659999999999997</v>
      </c>
      <c r="O58" s="2">
        <v>34.53</v>
      </c>
      <c r="P58" s="2">
        <v>2.13</v>
      </c>
      <c r="Q58" s="2">
        <v>10</v>
      </c>
      <c r="R58" s="2">
        <v>0</v>
      </c>
      <c r="S58" s="2">
        <v>0</v>
      </c>
      <c r="T58" s="2">
        <v>0</v>
      </c>
      <c r="U58" s="2">
        <f>Table_0[[#This Row],[Call Settle]]*10000*Table_0[[#This Row],[Open Interest Call]]</f>
        <v>0</v>
      </c>
      <c r="V58" s="2">
        <f>Table_0[[#This Row],[Put Settle]]*10000*Table_0[[#This Row],[Open Interest Put]]</f>
        <v>0</v>
      </c>
    </row>
    <row r="59" spans="1:22" x14ac:dyDescent="0.25">
      <c r="A59" s="2">
        <v>0</v>
      </c>
      <c r="B59" s="2">
        <v>0</v>
      </c>
      <c r="C59" s="2">
        <v>0</v>
      </c>
      <c r="D59" s="2">
        <v>0.81</v>
      </c>
      <c r="E59" s="2">
        <v>0.1724</v>
      </c>
      <c r="F59" s="2">
        <v>0.1711</v>
      </c>
      <c r="G59" s="2">
        <v>1.2999999999999999E-3</v>
      </c>
      <c r="H59" s="2">
        <v>38.799999999999997</v>
      </c>
      <c r="I59" s="2">
        <v>36.53</v>
      </c>
      <c r="J59" s="2">
        <v>2.2799999999999998</v>
      </c>
      <c r="K59" s="2">
        <v>0</v>
      </c>
      <c r="L59" s="2">
        <v>0</v>
      </c>
      <c r="M59" s="2">
        <v>0</v>
      </c>
      <c r="N59" s="2">
        <v>38.799999999999997</v>
      </c>
      <c r="O59" s="2">
        <v>36.53</v>
      </c>
      <c r="P59" s="2">
        <v>2.2799999999999998</v>
      </c>
      <c r="Q59" s="2">
        <v>0</v>
      </c>
      <c r="R59" s="2">
        <v>0</v>
      </c>
      <c r="S59" s="2">
        <v>0</v>
      </c>
      <c r="T59" s="2">
        <v>0</v>
      </c>
      <c r="U59" s="2">
        <f>Table_0[[#This Row],[Call Settle]]*10000*Table_0[[#This Row],[Open Interest Call]]</f>
        <v>0</v>
      </c>
      <c r="V59" s="2">
        <f>Table_0[[#This Row],[Put Settle]]*10000*Table_0[[#This Row],[Open Interest Put]]</f>
        <v>0</v>
      </c>
    </row>
    <row r="60" spans="1:22" x14ac:dyDescent="0.25">
      <c r="A60" s="2">
        <v>0</v>
      </c>
      <c r="B60" s="2">
        <v>0</v>
      </c>
      <c r="C60" s="2">
        <v>0</v>
      </c>
      <c r="D60" s="2">
        <v>0.82</v>
      </c>
      <c r="E60" s="2">
        <v>0.18229999999999999</v>
      </c>
      <c r="F60" s="2">
        <v>0.18110000000000001</v>
      </c>
      <c r="G60" s="2">
        <v>1.1999999999999999E-3</v>
      </c>
      <c r="H60" s="2">
        <v>40.950000000000003</v>
      </c>
      <c r="I60" s="2">
        <v>38.520000000000003</v>
      </c>
      <c r="J60" s="2">
        <v>2.42</v>
      </c>
      <c r="K60" s="2">
        <v>0</v>
      </c>
      <c r="L60" s="2">
        <v>0</v>
      </c>
      <c r="M60" s="2">
        <v>0</v>
      </c>
      <c r="N60" s="2">
        <v>40.950000000000003</v>
      </c>
      <c r="O60" s="2">
        <v>38.520000000000003</v>
      </c>
      <c r="P60" s="2">
        <v>2.42</v>
      </c>
      <c r="Q60" s="2">
        <v>0</v>
      </c>
      <c r="R60" s="2">
        <v>0</v>
      </c>
      <c r="S60" s="2">
        <v>0</v>
      </c>
      <c r="T60" s="2">
        <v>0</v>
      </c>
      <c r="U60" s="2">
        <f>Table_0[[#This Row],[Call Settle]]*10000*Table_0[[#This Row],[Open Interest Call]]</f>
        <v>0</v>
      </c>
      <c r="V60" s="2">
        <f>Table_0[[#This Row],[Put Settle]]*10000*Table_0[[#This Row],[Open Interest Put]]</f>
        <v>0</v>
      </c>
    </row>
    <row r="61" spans="1:22" x14ac:dyDescent="0.25">
      <c r="A61" s="2">
        <v>0</v>
      </c>
      <c r="B61" s="2">
        <v>0</v>
      </c>
      <c r="C61" s="2">
        <v>0</v>
      </c>
      <c r="D61" s="2">
        <v>0.83</v>
      </c>
      <c r="E61" s="2">
        <v>0.1923</v>
      </c>
      <c r="F61" s="2">
        <v>0.19109999999999999</v>
      </c>
      <c r="G61" s="2">
        <v>1.1999999999999999E-3</v>
      </c>
      <c r="H61" s="2">
        <v>43.09</v>
      </c>
      <c r="I61" s="2">
        <v>40.520000000000003</v>
      </c>
      <c r="J61" s="2">
        <v>2.56</v>
      </c>
      <c r="K61" s="2">
        <v>0</v>
      </c>
      <c r="L61" s="2">
        <v>0</v>
      </c>
      <c r="M61" s="2">
        <v>0</v>
      </c>
      <c r="N61" s="2">
        <v>43.09</v>
      </c>
      <c r="O61" s="2">
        <v>40.520000000000003</v>
      </c>
      <c r="P61" s="2">
        <v>2.56</v>
      </c>
      <c r="Q61" s="2">
        <v>0</v>
      </c>
      <c r="R61" s="2">
        <v>0</v>
      </c>
      <c r="S61" s="2">
        <v>0</v>
      </c>
      <c r="T61" s="2">
        <v>0</v>
      </c>
      <c r="U61" s="2">
        <f>Table_0[[#This Row],[Call Settle]]*10000*Table_0[[#This Row],[Open Interest Call]]</f>
        <v>0</v>
      </c>
      <c r="V61" s="2">
        <f>Table_0[[#This Row],[Put Settle]]*10000*Table_0[[#This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0.84</v>
      </c>
      <c r="E62" s="2">
        <v>0.20230000000000001</v>
      </c>
      <c r="F62" s="2">
        <v>0.2011</v>
      </c>
      <c r="G62" s="2">
        <v>1.1999999999999999E-3</v>
      </c>
      <c r="H62" s="2">
        <v>45.23</v>
      </c>
      <c r="I62" s="2">
        <v>42.52</v>
      </c>
      <c r="J62" s="2">
        <v>2.71</v>
      </c>
      <c r="K62" s="2">
        <v>0</v>
      </c>
      <c r="L62" s="2">
        <v>0</v>
      </c>
      <c r="M62" s="2">
        <v>0</v>
      </c>
      <c r="N62" s="2">
        <v>45.23</v>
      </c>
      <c r="O62" s="2">
        <v>42.52</v>
      </c>
      <c r="P62" s="2">
        <v>2.71</v>
      </c>
      <c r="Q62" s="2">
        <v>0</v>
      </c>
      <c r="R62" s="2">
        <v>0</v>
      </c>
      <c r="S62" s="2">
        <v>0</v>
      </c>
      <c r="T62" s="2">
        <v>0</v>
      </c>
      <c r="U62" s="2">
        <f>Table_0[[#This Row],[Call Settle]]*10000*Table_0[[#This Row],[Open Interest Call]]</f>
        <v>0</v>
      </c>
      <c r="V62" s="2">
        <f>Table_0[[#This Row],[Put Settle]]*10000*Table_0[[#This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-3.5000000000000001E-3</v>
      </c>
      <c r="B2" s="2">
        <v>0.15679999999999999</v>
      </c>
      <c r="C2" s="2">
        <v>0.15329999999999999</v>
      </c>
      <c r="D2" s="2">
        <v>0.9</v>
      </c>
      <c r="E2" s="2">
        <v>0</v>
      </c>
      <c r="F2" s="2">
        <v>0</v>
      </c>
      <c r="G2" s="2">
        <v>0</v>
      </c>
      <c r="H2" s="2">
        <v>10.01</v>
      </c>
      <c r="I2" s="2">
        <v>10.27</v>
      </c>
      <c r="J2" s="2">
        <v>-0.26</v>
      </c>
      <c r="K2" s="2">
        <v>0</v>
      </c>
      <c r="L2" s="2">
        <v>0</v>
      </c>
      <c r="M2" s="2">
        <v>0</v>
      </c>
      <c r="N2" s="2">
        <v>10.01</v>
      </c>
      <c r="O2" s="2">
        <v>10.27</v>
      </c>
      <c r="P2" s="2">
        <v>-0.26</v>
      </c>
      <c r="Q2" s="2">
        <v>0</v>
      </c>
      <c r="R2" s="2">
        <v>0</v>
      </c>
      <c r="S2" s="2">
        <v>0</v>
      </c>
      <c r="T2" s="2">
        <v>0</v>
      </c>
      <c r="U2" s="2">
        <f>Table_0__19[[#This Row],[Call Settle]]*10000*Table_0__19[[#This Row],[Open Interest Call]]</f>
        <v>0</v>
      </c>
      <c r="V2" s="2">
        <f>Table_0__19[[#This Row],[Put Settle]]*10000*Table_0__19[[#This Row],[Open Interest Put]]</f>
        <v>0</v>
      </c>
    </row>
    <row r="3" spans="1:22" x14ac:dyDescent="0.25">
      <c r="A3" s="2">
        <v>-3.5999999999999999E-3</v>
      </c>
      <c r="B3" s="2">
        <v>0.1469</v>
      </c>
      <c r="C3" s="2">
        <v>0.14330000000000001</v>
      </c>
      <c r="D3" s="2">
        <v>0.91</v>
      </c>
      <c r="E3" s="2">
        <v>0</v>
      </c>
      <c r="F3" s="2">
        <v>0</v>
      </c>
      <c r="G3" s="2">
        <v>0</v>
      </c>
      <c r="H3" s="2">
        <v>10.01</v>
      </c>
      <c r="I3" s="2">
        <v>10.27</v>
      </c>
      <c r="J3" s="2">
        <v>-0.26</v>
      </c>
      <c r="K3" s="2">
        <v>0</v>
      </c>
      <c r="L3" s="2">
        <v>0</v>
      </c>
      <c r="M3" s="2">
        <v>0</v>
      </c>
      <c r="N3" s="2">
        <v>10.01</v>
      </c>
      <c r="O3" s="2">
        <v>10.27</v>
      </c>
      <c r="P3" s="2">
        <v>-0.26</v>
      </c>
      <c r="Q3" s="2">
        <v>0</v>
      </c>
      <c r="R3" s="2">
        <v>0</v>
      </c>
      <c r="S3" s="2">
        <v>0</v>
      </c>
      <c r="T3" s="2">
        <v>0</v>
      </c>
      <c r="U3" s="2">
        <f>Table_0__19[[#This Row],[Call Settle]]*10000*Table_0__19[[#This Row],[Open Interest Call]]</f>
        <v>0</v>
      </c>
      <c r="V3" s="2">
        <f>Table_0__19[[#This Row],[Put Settle]]*10000*Table_0__19[[#This Row],[Open Interest Put]]</f>
        <v>0</v>
      </c>
    </row>
    <row r="4" spans="1:22" x14ac:dyDescent="0.25">
      <c r="A4" s="2">
        <v>-3.5999999999999999E-3</v>
      </c>
      <c r="B4" s="2">
        <v>0.13689999999999999</v>
      </c>
      <c r="C4" s="2">
        <v>0.1333</v>
      </c>
      <c r="D4" s="2">
        <v>0.92</v>
      </c>
      <c r="E4" s="2">
        <v>0</v>
      </c>
      <c r="F4" s="2">
        <v>0</v>
      </c>
      <c r="G4" s="2">
        <v>0</v>
      </c>
      <c r="H4" s="2">
        <v>10.01</v>
      </c>
      <c r="I4" s="2">
        <v>10.27</v>
      </c>
      <c r="J4" s="2">
        <v>-0.26</v>
      </c>
      <c r="K4" s="2">
        <v>0</v>
      </c>
      <c r="L4" s="2">
        <v>0</v>
      </c>
      <c r="M4" s="2">
        <v>0</v>
      </c>
      <c r="N4" s="2">
        <v>10.01</v>
      </c>
      <c r="O4" s="2">
        <v>10.27</v>
      </c>
      <c r="P4" s="2">
        <v>-0.26</v>
      </c>
      <c r="Q4" s="2">
        <v>0</v>
      </c>
      <c r="R4" s="2">
        <v>0</v>
      </c>
      <c r="S4" s="2">
        <v>0</v>
      </c>
      <c r="T4" s="2">
        <v>0</v>
      </c>
      <c r="U4" s="2">
        <f>Table_0__19[[#This Row],[Call Settle]]*10000*Table_0__19[[#This Row],[Open Interest Call]]</f>
        <v>0</v>
      </c>
      <c r="V4" s="2">
        <f>Table_0__19[[#This Row],[Put Settle]]*10000*Table_0__19[[#This Row],[Open Interest Put]]</f>
        <v>0</v>
      </c>
    </row>
    <row r="5" spans="1:22" x14ac:dyDescent="0.25">
      <c r="A5" s="2">
        <v>-3.5000000000000001E-3</v>
      </c>
      <c r="B5" s="2">
        <v>0.12690000000000001</v>
      </c>
      <c r="C5" s="2">
        <v>0.1234</v>
      </c>
      <c r="D5" s="2">
        <v>0.93</v>
      </c>
      <c r="E5" s="2">
        <v>0</v>
      </c>
      <c r="F5" s="2">
        <v>0</v>
      </c>
      <c r="G5" s="2">
        <v>0</v>
      </c>
      <c r="H5" s="2">
        <v>10.01</v>
      </c>
      <c r="I5" s="2">
        <v>10.27</v>
      </c>
      <c r="J5" s="2">
        <v>-0.26</v>
      </c>
      <c r="K5" s="2">
        <v>0</v>
      </c>
      <c r="L5" s="2">
        <v>0</v>
      </c>
      <c r="M5" s="2">
        <v>0</v>
      </c>
      <c r="N5" s="2">
        <v>10.01</v>
      </c>
      <c r="O5" s="2">
        <v>10.27</v>
      </c>
      <c r="P5" s="2">
        <v>-0.26</v>
      </c>
      <c r="Q5" s="2">
        <v>0</v>
      </c>
      <c r="R5" s="2">
        <v>0</v>
      </c>
      <c r="S5" s="2">
        <v>0</v>
      </c>
      <c r="T5" s="2">
        <v>0</v>
      </c>
      <c r="U5" s="2">
        <f>Table_0__19[[#This Row],[Call Settle]]*10000*Table_0__19[[#This Row],[Open Interest Call]]</f>
        <v>0</v>
      </c>
      <c r="V5" s="2">
        <f>Table_0__19[[#This Row],[Put Settle]]*10000*Table_0__19[[#This Row],[Open Interest Put]]</f>
        <v>0</v>
      </c>
    </row>
    <row r="6" spans="1:22" x14ac:dyDescent="0.25">
      <c r="A6" s="2">
        <v>-3.5999999999999999E-3</v>
      </c>
      <c r="B6" s="2">
        <v>0.11700000000000001</v>
      </c>
      <c r="C6" s="2">
        <v>0.1134</v>
      </c>
      <c r="D6" s="2">
        <v>0.94</v>
      </c>
      <c r="E6" s="2">
        <v>0</v>
      </c>
      <c r="F6" s="2">
        <v>0</v>
      </c>
      <c r="G6" s="2">
        <v>0</v>
      </c>
      <c r="H6" s="2">
        <v>10.01</v>
      </c>
      <c r="I6" s="2">
        <v>10.27</v>
      </c>
      <c r="J6" s="2">
        <v>-0.26</v>
      </c>
      <c r="K6" s="2">
        <v>0</v>
      </c>
      <c r="L6" s="2">
        <v>0</v>
      </c>
      <c r="M6" s="2">
        <v>0</v>
      </c>
      <c r="N6" s="2">
        <v>10.01</v>
      </c>
      <c r="O6" s="2">
        <v>10.27</v>
      </c>
      <c r="P6" s="2">
        <v>-0.26</v>
      </c>
      <c r="Q6" s="2">
        <v>0</v>
      </c>
      <c r="R6" s="2">
        <v>0</v>
      </c>
      <c r="S6" s="2">
        <v>20</v>
      </c>
      <c r="T6" s="2">
        <v>0</v>
      </c>
      <c r="U6" s="2">
        <f>Table_0__19[[#This Row],[Call Settle]]*10000*Table_0__19[[#This Row],[Open Interest Call]]</f>
        <v>0</v>
      </c>
      <c r="V6" s="2">
        <f>Table_0__19[[#This Row],[Put Settle]]*10000*Table_0__19[[#This Row],[Open Interest Put]]</f>
        <v>0</v>
      </c>
    </row>
    <row r="7" spans="1:22" x14ac:dyDescent="0.25">
      <c r="A7" s="2">
        <v>-3.5999999999999999E-3</v>
      </c>
      <c r="B7" s="2">
        <v>0.107</v>
      </c>
      <c r="C7" s="2">
        <v>0.10340000000000001</v>
      </c>
      <c r="D7" s="2">
        <v>0.95</v>
      </c>
      <c r="E7" s="2">
        <v>0</v>
      </c>
      <c r="F7" s="2">
        <v>0</v>
      </c>
      <c r="G7" s="2">
        <v>0</v>
      </c>
      <c r="H7" s="2">
        <v>10.01</v>
      </c>
      <c r="I7" s="2">
        <v>10.27</v>
      </c>
      <c r="J7" s="2">
        <v>-0.26</v>
      </c>
      <c r="K7" s="2">
        <v>0</v>
      </c>
      <c r="L7" s="2">
        <v>0</v>
      </c>
      <c r="M7" s="2">
        <v>0</v>
      </c>
      <c r="N7" s="2">
        <v>10.01</v>
      </c>
      <c r="O7" s="2">
        <v>10.27</v>
      </c>
      <c r="P7" s="2">
        <v>-0.26</v>
      </c>
      <c r="Q7" s="2">
        <v>1</v>
      </c>
      <c r="R7" s="2">
        <v>0</v>
      </c>
      <c r="S7" s="2">
        <v>1</v>
      </c>
      <c r="T7" s="2">
        <v>0</v>
      </c>
      <c r="U7" s="2">
        <f>Table_0__19[[#This Row],[Call Settle]]*10000*Table_0__19[[#This Row],[Open Interest Call]]</f>
        <v>1034</v>
      </c>
      <c r="V7" s="2">
        <f>Table_0__19[[#This Row],[Put Settle]]*10000*Table_0__19[[#This Row],[Open Interest Put]]</f>
        <v>0</v>
      </c>
    </row>
    <row r="8" spans="1:22" x14ac:dyDescent="0.25">
      <c r="A8" s="2">
        <v>-3.5999999999999999E-3</v>
      </c>
      <c r="B8" s="2">
        <v>9.7000000000000003E-2</v>
      </c>
      <c r="C8" s="2">
        <v>9.3399999999999997E-2</v>
      </c>
      <c r="D8" s="2">
        <v>0.96</v>
      </c>
      <c r="E8" s="2">
        <v>0</v>
      </c>
      <c r="F8" s="2">
        <v>0</v>
      </c>
      <c r="G8" s="2">
        <v>0</v>
      </c>
      <c r="H8" s="2">
        <v>10.01</v>
      </c>
      <c r="I8" s="2">
        <v>10.27</v>
      </c>
      <c r="J8" s="2">
        <v>-0.26</v>
      </c>
      <c r="K8" s="2">
        <v>0</v>
      </c>
      <c r="L8" s="2">
        <v>0</v>
      </c>
      <c r="M8" s="2">
        <v>0</v>
      </c>
      <c r="N8" s="2">
        <v>10.01</v>
      </c>
      <c r="O8" s="2">
        <v>10.27</v>
      </c>
      <c r="P8" s="2">
        <v>-0.26</v>
      </c>
      <c r="Q8" s="2">
        <v>0</v>
      </c>
      <c r="R8" s="2">
        <v>0</v>
      </c>
      <c r="S8" s="2">
        <v>804</v>
      </c>
      <c r="T8" s="2">
        <v>0</v>
      </c>
      <c r="U8" s="2">
        <f>Table_0__19[[#This Row],[Call Settle]]*10000*Table_0__19[[#This Row],[Open Interest Call]]</f>
        <v>0</v>
      </c>
      <c r="V8" s="2">
        <f>Table_0__19[[#This Row],[Put Settle]]*10000*Table_0__19[[#This Row],[Open Interest Put]]</f>
        <v>0</v>
      </c>
    </row>
    <row r="9" spans="1:22" x14ac:dyDescent="0.25">
      <c r="A9" s="2">
        <v>-3.5000000000000001E-3</v>
      </c>
      <c r="B9" s="2">
        <v>8.6999999999999994E-2</v>
      </c>
      <c r="C9" s="2">
        <v>8.3500000000000005E-2</v>
      </c>
      <c r="D9" s="2">
        <v>0.97</v>
      </c>
      <c r="E9" s="2">
        <v>0</v>
      </c>
      <c r="F9" s="2">
        <v>0</v>
      </c>
      <c r="G9" s="2">
        <v>0</v>
      </c>
      <c r="H9" s="2">
        <v>10.01</v>
      </c>
      <c r="I9" s="2">
        <v>10.27</v>
      </c>
      <c r="J9" s="2">
        <v>-0.26</v>
      </c>
      <c r="K9" s="2">
        <v>0</v>
      </c>
      <c r="L9" s="2">
        <v>0</v>
      </c>
      <c r="M9" s="2">
        <v>0</v>
      </c>
      <c r="N9" s="2">
        <v>10.01</v>
      </c>
      <c r="O9" s="2">
        <v>10.27</v>
      </c>
      <c r="P9" s="2">
        <v>-0.26</v>
      </c>
      <c r="Q9" s="2">
        <v>0</v>
      </c>
      <c r="R9" s="2">
        <v>0</v>
      </c>
      <c r="S9" s="2">
        <v>236</v>
      </c>
      <c r="T9" s="2">
        <v>0</v>
      </c>
      <c r="U9" s="2">
        <f>Table_0__19[[#This Row],[Call Settle]]*10000*Table_0__19[[#This Row],[Open Interest Call]]</f>
        <v>0</v>
      </c>
      <c r="V9" s="2">
        <f>Table_0__19[[#This Row],[Put Settle]]*10000*Table_0__19[[#This Row],[Open Interest Put]]</f>
        <v>0</v>
      </c>
    </row>
    <row r="10" spans="1:22" x14ac:dyDescent="0.25">
      <c r="A10" s="2">
        <v>-3.5999999999999999E-3</v>
      </c>
      <c r="B10" s="2">
        <v>7.7100000000000002E-2</v>
      </c>
      <c r="C10" s="2">
        <v>7.3499999999999996E-2</v>
      </c>
      <c r="D10" s="2">
        <v>0.98</v>
      </c>
      <c r="E10" s="2">
        <v>0</v>
      </c>
      <c r="F10" s="2">
        <v>0</v>
      </c>
      <c r="G10" s="2">
        <v>0</v>
      </c>
      <c r="H10" s="2">
        <v>10.01</v>
      </c>
      <c r="I10" s="2">
        <v>10.27</v>
      </c>
      <c r="J10" s="2">
        <v>-0.26</v>
      </c>
      <c r="K10" s="2">
        <v>0</v>
      </c>
      <c r="L10" s="2">
        <v>0</v>
      </c>
      <c r="M10" s="2">
        <v>0</v>
      </c>
      <c r="N10" s="2">
        <v>10.01</v>
      </c>
      <c r="O10" s="2">
        <v>10.27</v>
      </c>
      <c r="P10" s="2">
        <v>-0.26</v>
      </c>
      <c r="Q10" s="2">
        <v>0</v>
      </c>
      <c r="R10" s="2">
        <v>0</v>
      </c>
      <c r="S10" s="2">
        <v>212</v>
      </c>
      <c r="T10" s="2">
        <v>0</v>
      </c>
      <c r="U10" s="2">
        <f>Table_0__19[[#This Row],[Call Settle]]*10000*Table_0__19[[#This Row],[Open Interest Call]]</f>
        <v>0</v>
      </c>
      <c r="V10" s="2">
        <f>Table_0__19[[#This Row],[Put Settle]]*10000*Table_0__19[[#This Row],[Open Interest Put]]</f>
        <v>0</v>
      </c>
    </row>
    <row r="11" spans="1:22" x14ac:dyDescent="0.25">
      <c r="A11" s="2">
        <v>-3.5999999999999999E-3</v>
      </c>
      <c r="B11" s="2">
        <v>6.7199999999999996E-2</v>
      </c>
      <c r="C11" s="2">
        <v>6.3600000000000004E-2</v>
      </c>
      <c r="D11" s="2">
        <v>0.99</v>
      </c>
      <c r="E11" s="2">
        <v>1E-4</v>
      </c>
      <c r="F11" s="2">
        <v>1E-4</v>
      </c>
      <c r="G11" s="2">
        <v>0</v>
      </c>
      <c r="H11" s="2">
        <v>10.01</v>
      </c>
      <c r="I11" s="2">
        <v>10.27</v>
      </c>
      <c r="J11" s="2">
        <v>-0.26</v>
      </c>
      <c r="K11" s="2">
        <v>0</v>
      </c>
      <c r="L11" s="2">
        <v>0</v>
      </c>
      <c r="M11" s="2">
        <v>0</v>
      </c>
      <c r="N11" s="2">
        <v>10.01</v>
      </c>
      <c r="O11" s="2">
        <v>10.27</v>
      </c>
      <c r="P11" s="2">
        <v>-0.26</v>
      </c>
      <c r="Q11" s="2">
        <v>6</v>
      </c>
      <c r="R11" s="2">
        <v>0</v>
      </c>
      <c r="S11" s="2">
        <v>552</v>
      </c>
      <c r="T11" s="2">
        <v>0</v>
      </c>
      <c r="U11" s="2">
        <f>Table_0__19[[#This Row],[Call Settle]]*10000*Table_0__19[[#This Row],[Open Interest Call]]</f>
        <v>3816</v>
      </c>
      <c r="V11" s="2">
        <f>Table_0__19[[#This Row],[Put Settle]]*10000*Table_0__19[[#This Row],[Open Interest Put]]</f>
        <v>552</v>
      </c>
    </row>
    <row r="12" spans="1:22" x14ac:dyDescent="0.25">
      <c r="A12" s="2">
        <v>-3.5999999999999999E-3</v>
      </c>
      <c r="B12" s="2">
        <v>6.2199999999999998E-2</v>
      </c>
      <c r="C12" s="2">
        <v>5.8599999999999999E-2</v>
      </c>
      <c r="D12" s="2">
        <v>0.995</v>
      </c>
      <c r="E12" s="2">
        <v>1E-4</v>
      </c>
      <c r="F12" s="2">
        <v>1E-4</v>
      </c>
      <c r="G12" s="2">
        <v>0</v>
      </c>
      <c r="H12" s="2">
        <v>10.119999999999999</v>
      </c>
      <c r="I12" s="2">
        <v>10.41</v>
      </c>
      <c r="J12" s="2">
        <v>-0.28999999999999998</v>
      </c>
      <c r="K12" s="2">
        <v>0</v>
      </c>
      <c r="L12" s="2">
        <v>0</v>
      </c>
      <c r="M12" s="2">
        <v>0</v>
      </c>
      <c r="N12" s="2">
        <v>10.119999999999999</v>
      </c>
      <c r="O12" s="2">
        <v>10.41</v>
      </c>
      <c r="P12" s="2">
        <v>-0.28999999999999998</v>
      </c>
      <c r="Q12" s="2">
        <v>3</v>
      </c>
      <c r="R12" s="2">
        <v>0</v>
      </c>
      <c r="S12" s="2">
        <v>28</v>
      </c>
      <c r="T12" s="2">
        <v>0</v>
      </c>
      <c r="U12" s="2">
        <f>Table_0__19[[#This Row],[Call Settle]]*10000*Table_0__19[[#This Row],[Open Interest Call]]</f>
        <v>1758</v>
      </c>
      <c r="V12" s="2">
        <f>Table_0__19[[#This Row],[Put Settle]]*10000*Table_0__19[[#This Row],[Open Interest Put]]</f>
        <v>28</v>
      </c>
    </row>
    <row r="13" spans="1:22" x14ac:dyDescent="0.25">
      <c r="A13" s="2">
        <v>-3.5999999999999999E-3</v>
      </c>
      <c r="B13" s="2">
        <v>5.7299999999999997E-2</v>
      </c>
      <c r="C13" s="2">
        <v>5.3699999999999998E-2</v>
      </c>
      <c r="D13" s="2">
        <v>1</v>
      </c>
      <c r="E13" s="2">
        <v>2.0000000000000001E-4</v>
      </c>
      <c r="F13" s="2">
        <v>2.0000000000000001E-4</v>
      </c>
      <c r="G13" s="2">
        <v>0</v>
      </c>
      <c r="H13" s="2">
        <v>9.8800000000000008</v>
      </c>
      <c r="I13" s="2">
        <v>10.199999999999999</v>
      </c>
      <c r="J13" s="2">
        <v>-0.32</v>
      </c>
      <c r="K13" s="2">
        <v>0</v>
      </c>
      <c r="L13" s="2">
        <v>0</v>
      </c>
      <c r="M13" s="2">
        <v>0</v>
      </c>
      <c r="N13" s="2">
        <v>9.8800000000000008</v>
      </c>
      <c r="O13" s="2">
        <v>10.199999999999999</v>
      </c>
      <c r="P13" s="2">
        <v>-0.32</v>
      </c>
      <c r="Q13" s="2">
        <v>5</v>
      </c>
      <c r="R13" s="2">
        <v>0</v>
      </c>
      <c r="S13" s="2">
        <v>1189</v>
      </c>
      <c r="T13" s="2">
        <v>8</v>
      </c>
      <c r="U13" s="2">
        <f>Table_0__19[[#This Row],[Call Settle]]*10000*Table_0__19[[#This Row],[Open Interest Call]]</f>
        <v>2685</v>
      </c>
      <c r="V13" s="2">
        <f>Table_0__19[[#This Row],[Put Settle]]*10000*Table_0__19[[#This Row],[Open Interest Put]]</f>
        <v>2378</v>
      </c>
    </row>
    <row r="14" spans="1:22" x14ac:dyDescent="0.25">
      <c r="A14" s="2">
        <v>-3.5999999999999999E-3</v>
      </c>
      <c r="B14" s="2">
        <v>5.2400000000000002E-2</v>
      </c>
      <c r="C14" s="2">
        <v>4.8800000000000003E-2</v>
      </c>
      <c r="D14" s="2">
        <v>1.0049999999999999</v>
      </c>
      <c r="E14" s="2">
        <v>2.0000000000000001E-4</v>
      </c>
      <c r="F14" s="2">
        <v>2.9999999999999997E-4</v>
      </c>
      <c r="G14" s="2">
        <v>-1E-4</v>
      </c>
      <c r="H14" s="2">
        <v>9.4700000000000006</v>
      </c>
      <c r="I14" s="2">
        <v>10.18</v>
      </c>
      <c r="J14" s="2">
        <v>-0.71</v>
      </c>
      <c r="K14" s="2">
        <v>0</v>
      </c>
      <c r="L14" s="2">
        <v>0</v>
      </c>
      <c r="M14" s="2">
        <v>0</v>
      </c>
      <c r="N14" s="2">
        <v>9.4700000000000006</v>
      </c>
      <c r="O14" s="2">
        <v>10.18</v>
      </c>
      <c r="P14" s="2">
        <v>-0.71</v>
      </c>
      <c r="Q14" s="2">
        <v>0</v>
      </c>
      <c r="R14" s="2">
        <v>0</v>
      </c>
      <c r="S14" s="2">
        <v>563</v>
      </c>
      <c r="T14" s="2">
        <v>399</v>
      </c>
      <c r="U14" s="2">
        <f>Table_0__19[[#This Row],[Call Settle]]*10000*Table_0__19[[#This Row],[Open Interest Call]]</f>
        <v>0</v>
      </c>
      <c r="V14" s="2">
        <f>Table_0__19[[#This Row],[Put Settle]]*10000*Table_0__19[[#This Row],[Open Interest Put]]</f>
        <v>1126</v>
      </c>
    </row>
    <row r="15" spans="1:22" x14ac:dyDescent="0.25">
      <c r="A15" s="2">
        <v>-3.5999999999999999E-3</v>
      </c>
      <c r="B15" s="2">
        <v>4.7500000000000001E-2</v>
      </c>
      <c r="C15" s="2">
        <v>4.3900000000000002E-2</v>
      </c>
      <c r="D15" s="2">
        <v>1.01</v>
      </c>
      <c r="E15" s="2">
        <v>2.9999999999999997E-4</v>
      </c>
      <c r="F15" s="2">
        <v>4.0000000000000002E-4</v>
      </c>
      <c r="G15" s="2">
        <v>-1E-4</v>
      </c>
      <c r="H15" s="2">
        <v>9.23</v>
      </c>
      <c r="I15" s="2">
        <v>9.8800000000000008</v>
      </c>
      <c r="J15" s="2">
        <v>-0.66</v>
      </c>
      <c r="K15" s="2">
        <v>0</v>
      </c>
      <c r="L15" s="2">
        <v>0</v>
      </c>
      <c r="M15" s="2">
        <v>0</v>
      </c>
      <c r="N15" s="2">
        <v>9.23</v>
      </c>
      <c r="O15" s="2">
        <v>9.8800000000000008</v>
      </c>
      <c r="P15" s="2">
        <v>-0.66</v>
      </c>
      <c r="Q15" s="2">
        <v>78</v>
      </c>
      <c r="R15" s="2">
        <v>0</v>
      </c>
      <c r="S15" s="2">
        <v>691</v>
      </c>
      <c r="T15" s="2">
        <v>0</v>
      </c>
      <c r="U15" s="2">
        <f>Table_0__19[[#This Row],[Call Settle]]*10000*Table_0__19[[#This Row],[Open Interest Call]]</f>
        <v>34242</v>
      </c>
      <c r="V15" s="2">
        <f>Table_0__19[[#This Row],[Put Settle]]*10000*Table_0__19[[#This Row],[Open Interest Put]]</f>
        <v>2072.9999999999995</v>
      </c>
    </row>
    <row r="16" spans="1:22" x14ac:dyDescent="0.25">
      <c r="A16" s="2">
        <v>-3.5999999999999999E-3</v>
      </c>
      <c r="B16" s="2">
        <v>4.2599999999999999E-2</v>
      </c>
      <c r="C16" s="2">
        <v>3.9E-2</v>
      </c>
      <c r="D16" s="2">
        <v>1.0149999999999999</v>
      </c>
      <c r="E16" s="2">
        <v>4.0000000000000002E-4</v>
      </c>
      <c r="F16" s="2">
        <v>5.0000000000000001E-4</v>
      </c>
      <c r="G16" s="2">
        <v>-1E-4</v>
      </c>
      <c r="H16" s="2">
        <v>8.7799999999999994</v>
      </c>
      <c r="I16" s="2">
        <v>9.43</v>
      </c>
      <c r="J16" s="2">
        <v>-0.65</v>
      </c>
      <c r="K16" s="2">
        <v>0</v>
      </c>
      <c r="L16" s="2">
        <v>0</v>
      </c>
      <c r="M16" s="2">
        <v>0</v>
      </c>
      <c r="N16" s="2">
        <v>8.7799999999999994</v>
      </c>
      <c r="O16" s="2">
        <v>9.43</v>
      </c>
      <c r="P16" s="2">
        <v>-0.65</v>
      </c>
      <c r="Q16" s="2">
        <v>0</v>
      </c>
      <c r="R16" s="2">
        <v>0</v>
      </c>
      <c r="S16" s="2">
        <v>2948</v>
      </c>
      <c r="T16" s="2">
        <v>-2</v>
      </c>
      <c r="U16" s="2">
        <f>Table_0__19[[#This Row],[Call Settle]]*10000*Table_0__19[[#This Row],[Open Interest Call]]</f>
        <v>0</v>
      </c>
      <c r="V16" s="2">
        <f>Table_0__19[[#This Row],[Put Settle]]*10000*Table_0__19[[#This Row],[Open Interest Put]]</f>
        <v>11792</v>
      </c>
    </row>
    <row r="17" spans="1:22" x14ac:dyDescent="0.25">
      <c r="A17" s="2">
        <v>-3.5999999999999999E-3</v>
      </c>
      <c r="B17" s="2">
        <v>3.78E-2</v>
      </c>
      <c r="C17" s="2">
        <v>3.4200000000000001E-2</v>
      </c>
      <c r="D17" s="2">
        <v>1.02</v>
      </c>
      <c r="E17" s="2">
        <v>5.9999999999999995E-4</v>
      </c>
      <c r="F17" s="2">
        <v>5.9999999999999995E-4</v>
      </c>
      <c r="G17" s="2">
        <v>0</v>
      </c>
      <c r="H17" s="2">
        <v>8.5399999999999991</v>
      </c>
      <c r="I17" s="2">
        <v>9.0299999999999994</v>
      </c>
      <c r="J17" s="2">
        <v>-0.49</v>
      </c>
      <c r="K17" s="2">
        <v>0</v>
      </c>
      <c r="L17" s="2">
        <v>0</v>
      </c>
      <c r="M17" s="2">
        <v>0</v>
      </c>
      <c r="N17" s="2">
        <v>8.5399999999999991</v>
      </c>
      <c r="O17" s="2">
        <v>9.0299999999999994</v>
      </c>
      <c r="P17" s="2">
        <v>-0.49</v>
      </c>
      <c r="Q17" s="2">
        <v>44</v>
      </c>
      <c r="R17" s="2">
        <v>-6</v>
      </c>
      <c r="S17" s="2">
        <v>3582</v>
      </c>
      <c r="T17" s="2">
        <v>-5</v>
      </c>
      <c r="U17" s="2">
        <f>Table_0__19[[#This Row],[Call Settle]]*10000*Table_0__19[[#This Row],[Open Interest Call]]</f>
        <v>15048</v>
      </c>
      <c r="V17" s="2">
        <f>Table_0__19[[#This Row],[Put Settle]]*10000*Table_0__19[[#This Row],[Open Interest Put]]</f>
        <v>21491.999999999996</v>
      </c>
    </row>
    <row r="18" spans="1:22" x14ac:dyDescent="0.25">
      <c r="A18" s="2">
        <v>-3.5999999999999999E-3</v>
      </c>
      <c r="B18" s="2">
        <v>3.3099999999999997E-2</v>
      </c>
      <c r="C18" s="2">
        <v>2.9499999999999998E-2</v>
      </c>
      <c r="D18" s="2">
        <v>1.0249999999999999</v>
      </c>
      <c r="E18" s="2">
        <v>8.9999999999999998E-4</v>
      </c>
      <c r="F18" s="2">
        <v>8.9999999999999998E-4</v>
      </c>
      <c r="G18" s="2">
        <v>0</v>
      </c>
      <c r="H18" s="2">
        <v>8.3000000000000007</v>
      </c>
      <c r="I18" s="2">
        <v>8.86</v>
      </c>
      <c r="J18" s="2">
        <v>-0.56000000000000005</v>
      </c>
      <c r="K18" s="2">
        <v>0</v>
      </c>
      <c r="L18" s="2">
        <v>0</v>
      </c>
      <c r="M18" s="2">
        <v>0</v>
      </c>
      <c r="N18" s="2">
        <v>8.3000000000000007</v>
      </c>
      <c r="O18" s="2">
        <v>8.86</v>
      </c>
      <c r="P18" s="2">
        <v>-0.56000000000000005</v>
      </c>
      <c r="Q18" s="2">
        <v>1</v>
      </c>
      <c r="R18" s="2">
        <v>0</v>
      </c>
      <c r="S18" s="2">
        <v>898</v>
      </c>
      <c r="T18" s="2">
        <v>27</v>
      </c>
      <c r="U18" s="2">
        <f>Table_0__19[[#This Row],[Call Settle]]*10000*Table_0__19[[#This Row],[Open Interest Call]]</f>
        <v>295</v>
      </c>
      <c r="V18" s="2">
        <f>Table_0__19[[#This Row],[Put Settle]]*10000*Table_0__19[[#This Row],[Open Interest Put]]</f>
        <v>8082</v>
      </c>
    </row>
    <row r="19" spans="1:22" x14ac:dyDescent="0.25">
      <c r="A19" s="2">
        <v>-3.5000000000000001E-3</v>
      </c>
      <c r="B19" s="2">
        <v>2.8500000000000001E-2</v>
      </c>
      <c r="C19" s="2">
        <v>2.5000000000000001E-2</v>
      </c>
      <c r="D19" s="2">
        <v>1.03</v>
      </c>
      <c r="E19" s="2">
        <v>1.4E-3</v>
      </c>
      <c r="F19" s="2">
        <v>1.2999999999999999E-3</v>
      </c>
      <c r="G19" s="2">
        <v>1E-4</v>
      </c>
      <c r="H19" s="2">
        <v>8.18</v>
      </c>
      <c r="I19" s="2">
        <v>8.6300000000000008</v>
      </c>
      <c r="J19" s="2">
        <v>-0.45</v>
      </c>
      <c r="K19" s="2">
        <v>0</v>
      </c>
      <c r="L19" s="2">
        <v>0</v>
      </c>
      <c r="M19" s="2">
        <v>0</v>
      </c>
      <c r="N19" s="2">
        <v>8.18</v>
      </c>
      <c r="O19" s="2">
        <v>8.6300000000000008</v>
      </c>
      <c r="P19" s="2">
        <v>-0.45</v>
      </c>
      <c r="Q19" s="2">
        <v>3</v>
      </c>
      <c r="R19" s="2">
        <v>0</v>
      </c>
      <c r="S19" s="2">
        <v>10326</v>
      </c>
      <c r="T19" s="2">
        <v>40</v>
      </c>
      <c r="U19" s="2">
        <f>Table_0__19[[#This Row],[Call Settle]]*10000*Table_0__19[[#This Row],[Open Interest Call]]</f>
        <v>750</v>
      </c>
      <c r="V19" s="2">
        <f>Table_0__19[[#This Row],[Put Settle]]*10000*Table_0__19[[#This Row],[Open Interest Put]]</f>
        <v>144564</v>
      </c>
    </row>
    <row r="20" spans="1:22" x14ac:dyDescent="0.25">
      <c r="A20" s="2">
        <v>-3.3999999999999998E-3</v>
      </c>
      <c r="B20" s="2">
        <v>2.41E-2</v>
      </c>
      <c r="C20" s="2">
        <v>2.07E-2</v>
      </c>
      <c r="D20" s="2">
        <v>1.0349999999999999</v>
      </c>
      <c r="E20" s="2">
        <v>2.0999999999999999E-3</v>
      </c>
      <c r="F20" s="2">
        <v>1.8E-3</v>
      </c>
      <c r="G20" s="2">
        <v>2.9999999999999997E-4</v>
      </c>
      <c r="H20" s="2">
        <v>8.02</v>
      </c>
      <c r="I20" s="2">
        <v>8.3000000000000007</v>
      </c>
      <c r="J20" s="2">
        <v>-0.28000000000000003</v>
      </c>
      <c r="K20" s="2">
        <v>0</v>
      </c>
      <c r="L20" s="2">
        <v>0</v>
      </c>
      <c r="M20" s="2">
        <v>0</v>
      </c>
      <c r="N20" s="2">
        <v>8.02</v>
      </c>
      <c r="O20" s="2">
        <v>8.3000000000000007</v>
      </c>
      <c r="P20" s="2">
        <v>-0.28000000000000003</v>
      </c>
      <c r="Q20" s="2">
        <v>14</v>
      </c>
      <c r="R20" s="2">
        <v>0</v>
      </c>
      <c r="S20" s="2">
        <v>3157</v>
      </c>
      <c r="T20" s="2">
        <v>9</v>
      </c>
      <c r="U20" s="2">
        <f>Table_0__19[[#This Row],[Call Settle]]*10000*Table_0__19[[#This Row],[Open Interest Call]]</f>
        <v>2898</v>
      </c>
      <c r="V20" s="2">
        <f>Table_0__19[[#This Row],[Put Settle]]*10000*Table_0__19[[#This Row],[Open Interest Put]]</f>
        <v>66297</v>
      </c>
    </row>
    <row r="21" spans="1:22" x14ac:dyDescent="0.25">
      <c r="A21" s="2">
        <v>1.8700000000000001E-2</v>
      </c>
      <c r="B21" s="2">
        <v>0</v>
      </c>
      <c r="C21" s="2">
        <v>1.8700000000000001E-2</v>
      </c>
      <c r="D21" s="2">
        <v>1.0375000000000001</v>
      </c>
      <c r="E21" s="2">
        <v>2.5000000000000001E-3</v>
      </c>
      <c r="F21" s="2">
        <v>0</v>
      </c>
      <c r="G21" s="2">
        <v>2.5000000000000001E-3</v>
      </c>
      <c r="H21" s="2">
        <v>7.88</v>
      </c>
      <c r="I21" s="2">
        <v>0</v>
      </c>
      <c r="J21" s="2">
        <v>7.88</v>
      </c>
      <c r="K21" s="2">
        <v>0</v>
      </c>
      <c r="L21" s="2">
        <v>0</v>
      </c>
      <c r="M21" s="2">
        <v>0</v>
      </c>
      <c r="N21" s="2">
        <v>7.88</v>
      </c>
      <c r="O21" s="2">
        <v>0</v>
      </c>
      <c r="P21" s="2">
        <v>7.88</v>
      </c>
      <c r="Q21" s="2">
        <v>0</v>
      </c>
      <c r="R21" s="2">
        <v>0</v>
      </c>
      <c r="S21" s="2">
        <v>0</v>
      </c>
      <c r="T21" s="2">
        <v>0</v>
      </c>
      <c r="U21" s="2">
        <f>Table_0__19[[#This Row],[Call Settle]]*10000*Table_0__19[[#This Row],[Open Interest Call]]</f>
        <v>0</v>
      </c>
      <c r="V21" s="2">
        <f>Table_0__19[[#This Row],[Put Settle]]*10000*Table_0__19[[#This Row],[Open Interest Put]]</f>
        <v>0</v>
      </c>
    </row>
    <row r="22" spans="1:22" x14ac:dyDescent="0.25">
      <c r="A22" s="2">
        <v>-3.0999999999999999E-3</v>
      </c>
      <c r="B22" s="2">
        <v>1.9900000000000001E-2</v>
      </c>
      <c r="C22" s="2">
        <v>1.6799999999999999E-2</v>
      </c>
      <c r="D22" s="2">
        <v>1.04</v>
      </c>
      <c r="E22" s="2">
        <v>3.0999999999999999E-3</v>
      </c>
      <c r="F22" s="2">
        <v>2.7000000000000001E-3</v>
      </c>
      <c r="G22" s="2">
        <v>4.0000000000000002E-4</v>
      </c>
      <c r="H22" s="2">
        <v>7.89</v>
      </c>
      <c r="I22" s="2">
        <v>8.25</v>
      </c>
      <c r="J22" s="2">
        <v>-0.36</v>
      </c>
      <c r="K22" s="2">
        <v>0</v>
      </c>
      <c r="L22" s="2">
        <v>0</v>
      </c>
      <c r="M22" s="2">
        <v>0</v>
      </c>
      <c r="N22" s="2">
        <v>7.89</v>
      </c>
      <c r="O22" s="2">
        <v>8.25</v>
      </c>
      <c r="P22" s="2">
        <v>-0.36</v>
      </c>
      <c r="Q22" s="2">
        <v>75</v>
      </c>
      <c r="R22" s="2">
        <v>0</v>
      </c>
      <c r="S22" s="2">
        <v>6148</v>
      </c>
      <c r="T22" s="2">
        <v>19</v>
      </c>
      <c r="U22" s="2">
        <f>Table_0__19[[#This Row],[Call Settle]]*10000*Table_0__19[[#This Row],[Open Interest Call]]</f>
        <v>12600</v>
      </c>
      <c r="V22" s="2">
        <f>Table_0__19[[#This Row],[Put Settle]]*10000*Table_0__19[[#This Row],[Open Interest Put]]</f>
        <v>190588</v>
      </c>
    </row>
    <row r="23" spans="1:22" x14ac:dyDescent="0.25">
      <c r="A23" s="2">
        <v>-3.0000000000000001E-3</v>
      </c>
      <c r="B23" s="2">
        <v>1.7899999999999999E-2</v>
      </c>
      <c r="C23" s="2">
        <v>1.49E-2</v>
      </c>
      <c r="D23" s="2">
        <v>1.0425</v>
      </c>
      <c r="E23" s="2">
        <v>3.7000000000000002E-3</v>
      </c>
      <c r="F23" s="2">
        <v>3.2000000000000002E-3</v>
      </c>
      <c r="G23" s="2">
        <v>5.0000000000000001E-4</v>
      </c>
      <c r="H23" s="2">
        <v>7.79</v>
      </c>
      <c r="I23" s="2">
        <v>8.14</v>
      </c>
      <c r="J23" s="2">
        <v>-0.35</v>
      </c>
      <c r="K23" s="2">
        <v>0</v>
      </c>
      <c r="L23" s="2">
        <v>0</v>
      </c>
      <c r="M23" s="2">
        <v>0</v>
      </c>
      <c r="N23" s="2">
        <v>7.79</v>
      </c>
      <c r="O23" s="2">
        <v>8.14</v>
      </c>
      <c r="P23" s="2">
        <v>-0.35</v>
      </c>
      <c r="Q23" s="2">
        <v>0</v>
      </c>
      <c r="R23" s="2">
        <v>0</v>
      </c>
      <c r="S23" s="2">
        <v>289</v>
      </c>
      <c r="T23" s="2">
        <v>76</v>
      </c>
      <c r="U23" s="2">
        <f>Table_0__19[[#This Row],[Call Settle]]*10000*Table_0__19[[#This Row],[Open Interest Call]]</f>
        <v>0</v>
      </c>
      <c r="V23" s="2">
        <f>Table_0__19[[#This Row],[Put Settle]]*10000*Table_0__19[[#This Row],[Open Interest Put]]</f>
        <v>10693</v>
      </c>
    </row>
    <row r="24" spans="1:22" x14ac:dyDescent="0.25">
      <c r="A24" s="2">
        <v>-2.8999999999999998E-3</v>
      </c>
      <c r="B24" s="2">
        <v>1.61E-2</v>
      </c>
      <c r="C24" s="2">
        <v>1.32E-2</v>
      </c>
      <c r="D24" s="2">
        <v>1.0449999999999999</v>
      </c>
      <c r="E24" s="2">
        <v>4.4999999999999997E-3</v>
      </c>
      <c r="F24" s="2">
        <v>3.8E-3</v>
      </c>
      <c r="G24" s="2">
        <v>6.9999999999999999E-4</v>
      </c>
      <c r="H24" s="2">
        <v>7.81</v>
      </c>
      <c r="I24" s="2">
        <v>8.06</v>
      </c>
      <c r="J24" s="2">
        <v>-0.25</v>
      </c>
      <c r="K24" s="2">
        <v>0</v>
      </c>
      <c r="L24" s="2">
        <v>0</v>
      </c>
      <c r="M24" s="2">
        <v>0</v>
      </c>
      <c r="N24" s="2">
        <v>7.81</v>
      </c>
      <c r="O24" s="2">
        <v>8.06</v>
      </c>
      <c r="P24" s="2">
        <v>-0.25</v>
      </c>
      <c r="Q24" s="2">
        <v>1137</v>
      </c>
      <c r="R24" s="2">
        <v>0</v>
      </c>
      <c r="S24" s="2">
        <v>5261</v>
      </c>
      <c r="T24" s="2">
        <v>-24</v>
      </c>
      <c r="U24" s="2">
        <f>Table_0__19[[#This Row],[Call Settle]]*10000*Table_0__19[[#This Row],[Open Interest Call]]</f>
        <v>150084</v>
      </c>
      <c r="V24" s="2">
        <f>Table_0__19[[#This Row],[Put Settle]]*10000*Table_0__19[[#This Row],[Open Interest Put]]</f>
        <v>236745</v>
      </c>
    </row>
    <row r="25" spans="1:22" x14ac:dyDescent="0.25">
      <c r="A25" s="2">
        <v>-2.7000000000000001E-3</v>
      </c>
      <c r="B25" s="2">
        <v>1.4200000000000001E-2</v>
      </c>
      <c r="C25" s="2">
        <v>1.15E-2</v>
      </c>
      <c r="D25" s="2">
        <v>1.0475000000000001</v>
      </c>
      <c r="E25" s="2">
        <v>5.3E-3</v>
      </c>
      <c r="F25" s="2">
        <v>4.4999999999999997E-3</v>
      </c>
      <c r="G25" s="2">
        <v>8.0000000000000004E-4</v>
      </c>
      <c r="H25" s="2">
        <v>7.71</v>
      </c>
      <c r="I25" s="2">
        <v>7.99</v>
      </c>
      <c r="J25" s="2">
        <v>-0.28999999999999998</v>
      </c>
      <c r="K25" s="2">
        <v>0</v>
      </c>
      <c r="L25" s="2">
        <v>0</v>
      </c>
      <c r="M25" s="2">
        <v>0</v>
      </c>
      <c r="N25" s="2">
        <v>7.71</v>
      </c>
      <c r="O25" s="2">
        <v>7.99</v>
      </c>
      <c r="P25" s="2">
        <v>-0.28999999999999998</v>
      </c>
      <c r="Q25" s="2">
        <v>0</v>
      </c>
      <c r="R25" s="2">
        <v>0</v>
      </c>
      <c r="S25" s="2">
        <v>27</v>
      </c>
      <c r="T25" s="2">
        <v>22</v>
      </c>
      <c r="U25" s="2">
        <f>Table_0__19[[#This Row],[Call Settle]]*10000*Table_0__19[[#This Row],[Open Interest Call]]</f>
        <v>0</v>
      </c>
      <c r="V25" s="2">
        <f>Table_0__19[[#This Row],[Put Settle]]*10000*Table_0__19[[#This Row],[Open Interest Put]]</f>
        <v>1431</v>
      </c>
    </row>
    <row r="26" spans="1:22" x14ac:dyDescent="0.25">
      <c r="A26" s="2">
        <v>-2.5000000000000001E-3</v>
      </c>
      <c r="B26" s="2">
        <v>1.2500000000000001E-2</v>
      </c>
      <c r="C26" s="2">
        <v>0.01</v>
      </c>
      <c r="D26" s="2">
        <v>1.05</v>
      </c>
      <c r="E26" s="2">
        <v>6.3E-3</v>
      </c>
      <c r="F26" s="2">
        <v>5.3E-3</v>
      </c>
      <c r="G26" s="2">
        <v>1E-3</v>
      </c>
      <c r="H26" s="2">
        <v>7.69</v>
      </c>
      <c r="I26" s="2">
        <v>7.93</v>
      </c>
      <c r="J26" s="2">
        <v>-0.23</v>
      </c>
      <c r="K26" s="2">
        <v>0</v>
      </c>
      <c r="L26" s="2">
        <v>0</v>
      </c>
      <c r="M26" s="2">
        <v>0</v>
      </c>
      <c r="N26" s="2">
        <v>7.69</v>
      </c>
      <c r="O26" s="2">
        <v>7.93</v>
      </c>
      <c r="P26" s="2">
        <v>-0.23</v>
      </c>
      <c r="Q26" s="2">
        <v>277</v>
      </c>
      <c r="R26" s="2">
        <v>0</v>
      </c>
      <c r="S26" s="2">
        <v>3633</v>
      </c>
      <c r="T26" s="2">
        <v>427</v>
      </c>
      <c r="U26" s="2">
        <f>Table_0__19[[#This Row],[Call Settle]]*10000*Table_0__19[[#This Row],[Open Interest Call]]</f>
        <v>27700</v>
      </c>
      <c r="V26" s="2">
        <f>Table_0__19[[#This Row],[Put Settle]]*10000*Table_0__19[[#This Row],[Open Interest Put]]</f>
        <v>228879</v>
      </c>
    </row>
    <row r="27" spans="1:22" x14ac:dyDescent="0.25">
      <c r="A27" s="2">
        <v>-2.3999999999999998E-3</v>
      </c>
      <c r="B27" s="2">
        <v>1.0999999999999999E-2</v>
      </c>
      <c r="C27" s="2">
        <v>8.6E-3</v>
      </c>
      <c r="D27" s="2">
        <v>1.0525</v>
      </c>
      <c r="E27" s="2">
        <v>7.4000000000000003E-3</v>
      </c>
      <c r="F27" s="2">
        <v>6.1999999999999998E-3</v>
      </c>
      <c r="G27" s="2">
        <v>1.1999999999999999E-3</v>
      </c>
      <c r="H27" s="2">
        <v>7.66</v>
      </c>
      <c r="I27" s="2">
        <v>7.85</v>
      </c>
      <c r="J27" s="2">
        <v>-0.19</v>
      </c>
      <c r="K27" s="2">
        <v>0</v>
      </c>
      <c r="L27" s="2">
        <v>0</v>
      </c>
      <c r="M27" s="2">
        <v>0</v>
      </c>
      <c r="N27" s="2">
        <v>7.66</v>
      </c>
      <c r="O27" s="2">
        <v>7.85</v>
      </c>
      <c r="P27" s="2">
        <v>-0.19</v>
      </c>
      <c r="Q27" s="2">
        <v>1</v>
      </c>
      <c r="R27" s="2">
        <v>0</v>
      </c>
      <c r="S27" s="2">
        <v>677</v>
      </c>
      <c r="T27" s="2">
        <v>2</v>
      </c>
      <c r="U27" s="2">
        <f>Table_0__19[[#This Row],[Call Settle]]*10000*Table_0__19[[#This Row],[Open Interest Call]]</f>
        <v>86</v>
      </c>
      <c r="V27" s="2">
        <f>Table_0__19[[#This Row],[Put Settle]]*10000*Table_0__19[[#This Row],[Open Interest Put]]</f>
        <v>50098</v>
      </c>
    </row>
    <row r="28" spans="1:22" x14ac:dyDescent="0.25">
      <c r="A28" s="2">
        <v>-2.2000000000000001E-3</v>
      </c>
      <c r="B28" s="2">
        <v>9.4999999999999998E-3</v>
      </c>
      <c r="C28" s="2">
        <v>7.3000000000000001E-3</v>
      </c>
      <c r="D28" s="2">
        <v>1.0549999999999999</v>
      </c>
      <c r="E28" s="2">
        <v>8.6E-3</v>
      </c>
      <c r="F28" s="2">
        <v>7.1999999999999998E-3</v>
      </c>
      <c r="G28" s="2">
        <v>1.4E-3</v>
      </c>
      <c r="H28" s="2">
        <v>7.6</v>
      </c>
      <c r="I28" s="2">
        <v>7.77</v>
      </c>
      <c r="J28" s="2">
        <v>-0.17</v>
      </c>
      <c r="K28" s="2">
        <v>0</v>
      </c>
      <c r="L28" s="2">
        <v>0</v>
      </c>
      <c r="M28" s="2">
        <v>0</v>
      </c>
      <c r="N28" s="2">
        <v>7.6</v>
      </c>
      <c r="O28" s="2">
        <v>7.77</v>
      </c>
      <c r="P28" s="2">
        <v>-0.17</v>
      </c>
      <c r="Q28" s="2">
        <v>1244</v>
      </c>
      <c r="R28" s="2">
        <v>333</v>
      </c>
      <c r="S28" s="2">
        <v>6885</v>
      </c>
      <c r="T28" s="2">
        <v>10</v>
      </c>
      <c r="U28" s="2">
        <f>Table_0__19[[#This Row],[Call Settle]]*10000*Table_0__19[[#This Row],[Open Interest Call]]</f>
        <v>90812</v>
      </c>
      <c r="V28" s="2">
        <f>Table_0__19[[#This Row],[Put Settle]]*10000*Table_0__19[[#This Row],[Open Interest Put]]</f>
        <v>592110</v>
      </c>
    </row>
    <row r="29" spans="1:22" x14ac:dyDescent="0.25">
      <c r="A29" s="2">
        <v>-2E-3</v>
      </c>
      <c r="B29" s="2">
        <v>8.2000000000000007E-3</v>
      </c>
      <c r="C29" s="2">
        <v>6.1999999999999998E-3</v>
      </c>
      <c r="D29" s="2">
        <v>1.0575000000000001</v>
      </c>
      <c r="E29" s="2">
        <v>0.01</v>
      </c>
      <c r="F29" s="2">
        <v>8.3999999999999995E-3</v>
      </c>
      <c r="G29" s="2">
        <v>1.6000000000000001E-3</v>
      </c>
      <c r="H29" s="2">
        <v>7.61</v>
      </c>
      <c r="I29" s="2">
        <v>7.76</v>
      </c>
      <c r="J29" s="2">
        <v>-0.15</v>
      </c>
      <c r="K29" s="2">
        <v>0</v>
      </c>
      <c r="L29" s="2">
        <v>0</v>
      </c>
      <c r="M29" s="2">
        <v>0</v>
      </c>
      <c r="N29" s="2">
        <v>7.61</v>
      </c>
      <c r="O29" s="2">
        <v>7.76</v>
      </c>
      <c r="P29" s="2">
        <v>-0.15</v>
      </c>
      <c r="Q29" s="2">
        <v>47</v>
      </c>
      <c r="R29" s="2">
        <v>3</v>
      </c>
      <c r="S29" s="2">
        <v>687</v>
      </c>
      <c r="T29" s="2">
        <v>-5</v>
      </c>
      <c r="U29" s="2">
        <f>Table_0__19[[#This Row],[Call Settle]]*10000*Table_0__19[[#This Row],[Open Interest Call]]</f>
        <v>2914</v>
      </c>
      <c r="V29" s="2">
        <f>Table_0__19[[#This Row],[Put Settle]]*10000*Table_0__19[[#This Row],[Open Interest Put]]</f>
        <v>68700</v>
      </c>
    </row>
    <row r="30" spans="1:22" x14ac:dyDescent="0.25">
      <c r="A30" s="2">
        <v>-1.8E-3</v>
      </c>
      <c r="B30" s="2">
        <v>7.0000000000000001E-3</v>
      </c>
      <c r="C30" s="2">
        <v>5.1999999999999998E-3</v>
      </c>
      <c r="D30" s="2">
        <v>1.06</v>
      </c>
      <c r="E30" s="2">
        <v>1.15E-2</v>
      </c>
      <c r="F30" s="2">
        <v>9.7000000000000003E-3</v>
      </c>
      <c r="G30" s="2">
        <v>1.8E-3</v>
      </c>
      <c r="H30" s="2">
        <v>7.6</v>
      </c>
      <c r="I30" s="2">
        <v>7.73</v>
      </c>
      <c r="J30" s="2">
        <v>-0.13</v>
      </c>
      <c r="K30" s="2">
        <v>0</v>
      </c>
      <c r="L30" s="2">
        <v>0</v>
      </c>
      <c r="M30" s="2">
        <v>0</v>
      </c>
      <c r="N30" s="2">
        <v>7.6</v>
      </c>
      <c r="O30" s="2">
        <v>7.73</v>
      </c>
      <c r="P30" s="2">
        <v>-0.13</v>
      </c>
      <c r="Q30" s="2">
        <v>562</v>
      </c>
      <c r="R30" s="2">
        <v>7</v>
      </c>
      <c r="S30" s="2">
        <v>10078</v>
      </c>
      <c r="T30" s="2">
        <v>5</v>
      </c>
      <c r="U30" s="2">
        <f>Table_0__19[[#This Row],[Call Settle]]*10000*Table_0__19[[#This Row],[Open Interest Call]]</f>
        <v>29224</v>
      </c>
      <c r="V30" s="2">
        <f>Table_0__19[[#This Row],[Put Settle]]*10000*Table_0__19[[#This Row],[Open Interest Put]]</f>
        <v>1158970</v>
      </c>
    </row>
    <row r="31" spans="1:22" x14ac:dyDescent="0.25">
      <c r="A31" s="2">
        <v>-1.6000000000000001E-3</v>
      </c>
      <c r="B31" s="2">
        <v>5.8999999999999999E-3</v>
      </c>
      <c r="C31" s="2">
        <v>4.3E-3</v>
      </c>
      <c r="D31" s="2">
        <v>1.0625</v>
      </c>
      <c r="E31" s="2">
        <v>1.3100000000000001E-2</v>
      </c>
      <c r="F31" s="2">
        <v>1.11E-2</v>
      </c>
      <c r="G31" s="2">
        <v>2E-3</v>
      </c>
      <c r="H31" s="2">
        <v>7.57</v>
      </c>
      <c r="I31" s="2">
        <v>7.68</v>
      </c>
      <c r="J31" s="2">
        <v>-0.11</v>
      </c>
      <c r="K31" s="2">
        <v>0</v>
      </c>
      <c r="L31" s="2">
        <v>0</v>
      </c>
      <c r="M31" s="2">
        <v>0</v>
      </c>
      <c r="N31" s="2">
        <v>7.57</v>
      </c>
      <c r="O31" s="2">
        <v>7.68</v>
      </c>
      <c r="P31" s="2">
        <v>-0.11</v>
      </c>
      <c r="Q31" s="2">
        <v>8</v>
      </c>
      <c r="R31" s="2">
        <v>5</v>
      </c>
      <c r="S31" s="2">
        <v>32</v>
      </c>
      <c r="T31" s="2">
        <v>0</v>
      </c>
      <c r="U31" s="2">
        <f>Table_0__19[[#This Row],[Call Settle]]*10000*Table_0__19[[#This Row],[Open Interest Call]]</f>
        <v>344</v>
      </c>
      <c r="V31" s="2">
        <f>Table_0__19[[#This Row],[Put Settle]]*10000*Table_0__19[[#This Row],[Open Interest Put]]</f>
        <v>4192</v>
      </c>
    </row>
    <row r="32" spans="1:22" x14ac:dyDescent="0.25">
      <c r="A32" s="2">
        <v>-1.4E-3</v>
      </c>
      <c r="B32" s="2">
        <v>4.8999999999999998E-3</v>
      </c>
      <c r="C32" s="2">
        <v>3.5000000000000001E-3</v>
      </c>
      <c r="D32" s="2">
        <v>1.0649999999999999</v>
      </c>
      <c r="E32" s="2">
        <v>1.4800000000000001E-2</v>
      </c>
      <c r="F32" s="2">
        <v>1.26E-2</v>
      </c>
      <c r="G32" s="2">
        <v>2.2000000000000001E-3</v>
      </c>
      <c r="H32" s="2">
        <v>7.52</v>
      </c>
      <c r="I32" s="2">
        <v>7.61</v>
      </c>
      <c r="J32" s="2">
        <v>-0.09</v>
      </c>
      <c r="K32" s="2">
        <v>0</v>
      </c>
      <c r="L32" s="2">
        <v>0</v>
      </c>
      <c r="M32" s="2">
        <v>0</v>
      </c>
      <c r="N32" s="2">
        <v>7.52</v>
      </c>
      <c r="O32" s="2">
        <v>7.61</v>
      </c>
      <c r="P32" s="2">
        <v>-0.09</v>
      </c>
      <c r="Q32" s="2">
        <v>1334</v>
      </c>
      <c r="R32" s="2">
        <v>8</v>
      </c>
      <c r="S32" s="2">
        <v>2106</v>
      </c>
      <c r="T32" s="2">
        <v>-1</v>
      </c>
      <c r="U32" s="2">
        <f>Table_0__19[[#This Row],[Call Settle]]*10000*Table_0__19[[#This Row],[Open Interest Call]]</f>
        <v>46690</v>
      </c>
      <c r="V32" s="2">
        <f>Table_0__19[[#This Row],[Put Settle]]*10000*Table_0__19[[#This Row],[Open Interest Put]]</f>
        <v>311688</v>
      </c>
    </row>
    <row r="33" spans="1:22" x14ac:dyDescent="0.25">
      <c r="A33" s="2">
        <v>-1.2999999999999999E-3</v>
      </c>
      <c r="B33" s="2">
        <v>4.1000000000000003E-3</v>
      </c>
      <c r="C33" s="2">
        <v>2.8E-3</v>
      </c>
      <c r="D33" s="2">
        <v>1.0674999999999999</v>
      </c>
      <c r="E33" s="2">
        <v>1.66E-2</v>
      </c>
      <c r="F33" s="2">
        <v>1.4200000000000001E-2</v>
      </c>
      <c r="G33" s="2">
        <v>2.3999999999999998E-3</v>
      </c>
      <c r="H33" s="2">
        <v>7.46</v>
      </c>
      <c r="I33" s="2">
        <v>7.63</v>
      </c>
      <c r="J33" s="2">
        <v>-0.17</v>
      </c>
      <c r="K33" s="2">
        <v>0</v>
      </c>
      <c r="L33" s="2">
        <v>0</v>
      </c>
      <c r="M33" s="2">
        <v>0</v>
      </c>
      <c r="N33" s="2">
        <v>7.46</v>
      </c>
      <c r="O33" s="2">
        <v>7.63</v>
      </c>
      <c r="P33" s="2">
        <v>-0.17</v>
      </c>
      <c r="Q33" s="2">
        <v>34</v>
      </c>
      <c r="R33" s="2">
        <v>19</v>
      </c>
      <c r="S33" s="2">
        <v>0</v>
      </c>
      <c r="T33" s="2">
        <v>0</v>
      </c>
      <c r="U33" s="2">
        <f>Table_0__19[[#This Row],[Call Settle]]*10000*Table_0__19[[#This Row],[Open Interest Call]]</f>
        <v>952</v>
      </c>
      <c r="V33" s="2">
        <f>Table_0__19[[#This Row],[Put Settle]]*10000*Table_0__19[[#This Row],[Open Interest Put]]</f>
        <v>0</v>
      </c>
    </row>
    <row r="34" spans="1:22" x14ac:dyDescent="0.25">
      <c r="A34" s="2">
        <v>-1.1000000000000001E-3</v>
      </c>
      <c r="B34" s="2">
        <v>3.3999999999999998E-3</v>
      </c>
      <c r="C34" s="2">
        <v>2.3E-3</v>
      </c>
      <c r="D34" s="2">
        <v>1.07</v>
      </c>
      <c r="E34" s="2">
        <v>1.8499999999999999E-2</v>
      </c>
      <c r="F34" s="2">
        <v>1.6E-2</v>
      </c>
      <c r="G34" s="2">
        <v>2.5000000000000001E-3</v>
      </c>
      <c r="H34" s="2">
        <v>7.52</v>
      </c>
      <c r="I34" s="2">
        <v>7.65</v>
      </c>
      <c r="J34" s="2">
        <v>-0.12</v>
      </c>
      <c r="K34" s="2">
        <v>0</v>
      </c>
      <c r="L34" s="2">
        <v>0</v>
      </c>
      <c r="M34" s="2">
        <v>0</v>
      </c>
      <c r="N34" s="2">
        <v>7.52</v>
      </c>
      <c r="O34" s="2">
        <v>7.65</v>
      </c>
      <c r="P34" s="2">
        <v>-0.12</v>
      </c>
      <c r="Q34" s="2">
        <v>5722</v>
      </c>
      <c r="R34" s="2">
        <v>-12</v>
      </c>
      <c r="S34" s="2">
        <v>5645</v>
      </c>
      <c r="T34" s="2">
        <v>-2</v>
      </c>
      <c r="U34" s="2">
        <f>Table_0__19[[#This Row],[Call Settle]]*10000*Table_0__19[[#This Row],[Open Interest Call]]</f>
        <v>131606</v>
      </c>
      <c r="V34" s="2">
        <f>Table_0__19[[#This Row],[Put Settle]]*10000*Table_0__19[[#This Row],[Open Interest Put]]</f>
        <v>1044325</v>
      </c>
    </row>
    <row r="35" spans="1:22" x14ac:dyDescent="0.25">
      <c r="A35" s="2">
        <v>-8.9999999999999998E-4</v>
      </c>
      <c r="B35" s="2">
        <v>2.7000000000000001E-3</v>
      </c>
      <c r="C35" s="2">
        <v>1.8E-3</v>
      </c>
      <c r="D35" s="2">
        <v>1.0725</v>
      </c>
      <c r="E35" s="2">
        <v>2.0500000000000001E-2</v>
      </c>
      <c r="F35" s="2">
        <v>1.7899999999999999E-2</v>
      </c>
      <c r="G35" s="2">
        <v>2.5999999999999999E-3</v>
      </c>
      <c r="H35" s="2">
        <v>7.47</v>
      </c>
      <c r="I35" s="2">
        <v>7.54</v>
      </c>
      <c r="J35" s="2">
        <v>-7.0000000000000007E-2</v>
      </c>
      <c r="K35" s="2">
        <v>0</v>
      </c>
      <c r="L35" s="2">
        <v>0</v>
      </c>
      <c r="M35" s="2">
        <v>0</v>
      </c>
      <c r="N35" s="2">
        <v>7.47</v>
      </c>
      <c r="O35" s="2">
        <v>7.54</v>
      </c>
      <c r="P35" s="2">
        <v>-7.0000000000000007E-2</v>
      </c>
      <c r="Q35" s="2">
        <v>35</v>
      </c>
      <c r="R35" s="2">
        <v>27</v>
      </c>
      <c r="S35" s="2">
        <v>0</v>
      </c>
      <c r="T35" s="2">
        <v>0</v>
      </c>
      <c r="U35" s="2">
        <f>Table_0__19[[#This Row],[Call Settle]]*10000*Table_0__19[[#This Row],[Open Interest Call]]</f>
        <v>630</v>
      </c>
      <c r="V35" s="2">
        <f>Table_0__19[[#This Row],[Put Settle]]*10000*Table_0__19[[#This Row],[Open Interest Put]]</f>
        <v>0</v>
      </c>
    </row>
    <row r="36" spans="1:22" x14ac:dyDescent="0.25">
      <c r="A36" s="2">
        <v>-8.0000000000000004E-4</v>
      </c>
      <c r="B36" s="2">
        <v>2.2000000000000001E-3</v>
      </c>
      <c r="C36" s="2">
        <v>1.4E-3</v>
      </c>
      <c r="D36" s="2">
        <v>1.075</v>
      </c>
      <c r="E36" s="2">
        <v>2.2599999999999999E-2</v>
      </c>
      <c r="F36" s="2">
        <v>1.9900000000000001E-2</v>
      </c>
      <c r="G36" s="2">
        <v>2.7000000000000001E-3</v>
      </c>
      <c r="H36" s="2">
        <v>7.44</v>
      </c>
      <c r="I36" s="2">
        <v>7.57</v>
      </c>
      <c r="J36" s="2">
        <v>-0.13</v>
      </c>
      <c r="K36" s="2">
        <v>0</v>
      </c>
      <c r="L36" s="2">
        <v>0</v>
      </c>
      <c r="M36" s="2">
        <v>0</v>
      </c>
      <c r="N36" s="2">
        <v>7.44</v>
      </c>
      <c r="O36" s="2">
        <v>7.57</v>
      </c>
      <c r="P36" s="2">
        <v>-0.13</v>
      </c>
      <c r="Q36" s="2">
        <v>2636</v>
      </c>
      <c r="R36" s="2">
        <v>88</v>
      </c>
      <c r="S36" s="2">
        <v>1379</v>
      </c>
      <c r="T36" s="2">
        <v>-3</v>
      </c>
      <c r="U36" s="2">
        <f>Table_0__19[[#This Row],[Call Settle]]*10000*Table_0__19[[#This Row],[Open Interest Call]]</f>
        <v>36904</v>
      </c>
      <c r="V36" s="2">
        <f>Table_0__19[[#This Row],[Put Settle]]*10000*Table_0__19[[#This Row],[Open Interest Put]]</f>
        <v>311653.99999999994</v>
      </c>
    </row>
    <row r="37" spans="1:22" x14ac:dyDescent="0.25">
      <c r="A37" s="2">
        <v>-6.9999999999999999E-4</v>
      </c>
      <c r="B37" s="2">
        <v>1.8E-3</v>
      </c>
      <c r="C37" s="2">
        <v>1.1000000000000001E-3</v>
      </c>
      <c r="D37" s="2">
        <v>1.0774999999999999</v>
      </c>
      <c r="E37" s="2">
        <v>2.4799999999999999E-2</v>
      </c>
      <c r="F37" s="2">
        <v>2.1899999999999999E-2</v>
      </c>
      <c r="G37" s="2">
        <v>2.8999999999999998E-3</v>
      </c>
      <c r="H37" s="2">
        <v>7.46</v>
      </c>
      <c r="I37" s="2">
        <v>7.62</v>
      </c>
      <c r="J37" s="2">
        <v>-0.16</v>
      </c>
      <c r="K37" s="2">
        <v>0</v>
      </c>
      <c r="L37" s="2">
        <v>0</v>
      </c>
      <c r="M37" s="2">
        <v>0</v>
      </c>
      <c r="N37" s="2">
        <v>7.46</v>
      </c>
      <c r="O37" s="2">
        <v>7.62</v>
      </c>
      <c r="P37" s="2">
        <v>-0.16</v>
      </c>
      <c r="Q37" s="2">
        <v>11</v>
      </c>
      <c r="R37" s="2">
        <v>11</v>
      </c>
      <c r="S37" s="2">
        <v>0</v>
      </c>
      <c r="T37" s="2">
        <v>0</v>
      </c>
      <c r="U37" s="2">
        <f>Table_0__19[[#This Row],[Call Settle]]*10000*Table_0__19[[#This Row],[Open Interest Call]]</f>
        <v>121</v>
      </c>
      <c r="V37" s="2">
        <f>Table_0__19[[#This Row],[Put Settle]]*10000*Table_0__19[[#This Row],[Open Interest Put]]</f>
        <v>0</v>
      </c>
    </row>
    <row r="38" spans="1:22" x14ac:dyDescent="0.25">
      <c r="A38" s="2">
        <v>-5.0000000000000001E-4</v>
      </c>
      <c r="B38" s="2">
        <v>1.4E-3</v>
      </c>
      <c r="C38" s="2">
        <v>8.9999999999999998E-4</v>
      </c>
      <c r="D38" s="2">
        <v>1.08</v>
      </c>
      <c r="E38" s="2">
        <v>2.7099999999999999E-2</v>
      </c>
      <c r="F38" s="2">
        <v>2.41E-2</v>
      </c>
      <c r="G38" s="2">
        <v>3.0000000000000001E-3</v>
      </c>
      <c r="H38" s="2">
        <v>7.58</v>
      </c>
      <c r="I38" s="2">
        <v>7.57</v>
      </c>
      <c r="J38" s="2">
        <v>0.01</v>
      </c>
      <c r="K38" s="2">
        <v>0</v>
      </c>
      <c r="L38" s="2">
        <v>0</v>
      </c>
      <c r="M38" s="2">
        <v>0</v>
      </c>
      <c r="N38" s="2">
        <v>7.58</v>
      </c>
      <c r="O38" s="2">
        <v>7.57</v>
      </c>
      <c r="P38" s="2">
        <v>0.01</v>
      </c>
      <c r="Q38" s="2">
        <v>1949</v>
      </c>
      <c r="R38" s="2">
        <v>54</v>
      </c>
      <c r="S38" s="2">
        <v>2206</v>
      </c>
      <c r="T38" s="2">
        <v>0</v>
      </c>
      <c r="U38" s="2">
        <f>Table_0__19[[#This Row],[Call Settle]]*10000*Table_0__19[[#This Row],[Open Interest Call]]</f>
        <v>17541</v>
      </c>
      <c r="V38" s="2">
        <f>Table_0__19[[#This Row],[Put Settle]]*10000*Table_0__19[[#This Row],[Open Interest Put]]</f>
        <v>597826</v>
      </c>
    </row>
    <row r="39" spans="1:22" x14ac:dyDescent="0.25">
      <c r="A39" s="2">
        <v>-4.0000000000000002E-4</v>
      </c>
      <c r="B39" s="2">
        <v>8.9999999999999998E-4</v>
      </c>
      <c r="C39" s="2">
        <v>5.0000000000000001E-4</v>
      </c>
      <c r="D39" s="2">
        <v>1.085</v>
      </c>
      <c r="E39" s="2">
        <v>3.1800000000000002E-2</v>
      </c>
      <c r="F39" s="2">
        <v>2.8500000000000001E-2</v>
      </c>
      <c r="G39" s="2">
        <v>3.3E-3</v>
      </c>
      <c r="H39" s="2">
        <v>7.51</v>
      </c>
      <c r="I39" s="2">
        <v>7.68</v>
      </c>
      <c r="J39" s="2">
        <v>-0.17</v>
      </c>
      <c r="K39" s="2">
        <v>0</v>
      </c>
      <c r="L39" s="2">
        <v>0</v>
      </c>
      <c r="M39" s="2">
        <v>0</v>
      </c>
      <c r="N39" s="2">
        <v>7.51</v>
      </c>
      <c r="O39" s="2">
        <v>7.68</v>
      </c>
      <c r="P39" s="2">
        <v>-0.17</v>
      </c>
      <c r="Q39" s="2">
        <v>1037</v>
      </c>
      <c r="R39" s="2">
        <v>88</v>
      </c>
      <c r="S39" s="2">
        <v>1146</v>
      </c>
      <c r="T39" s="2">
        <v>0</v>
      </c>
      <c r="U39" s="2">
        <f>Table_0__19[[#This Row],[Call Settle]]*10000*Table_0__19[[#This Row],[Open Interest Call]]</f>
        <v>5185</v>
      </c>
      <c r="V39" s="2">
        <f>Table_0__19[[#This Row],[Put Settle]]*10000*Table_0__19[[#This Row],[Open Interest Put]]</f>
        <v>364428</v>
      </c>
    </row>
    <row r="40" spans="1:22" x14ac:dyDescent="0.25">
      <c r="A40" s="2">
        <v>-2.0000000000000001E-4</v>
      </c>
      <c r="B40" s="2">
        <v>5.0000000000000001E-4</v>
      </c>
      <c r="C40" s="2">
        <v>4.0000000000000002E-4</v>
      </c>
      <c r="D40" s="2">
        <v>1.0900000000000001</v>
      </c>
      <c r="E40" s="2">
        <v>3.6499999999999998E-2</v>
      </c>
      <c r="F40" s="2">
        <v>3.3099999999999997E-2</v>
      </c>
      <c r="G40" s="2">
        <v>3.3999999999999998E-3</v>
      </c>
      <c r="H40" s="2">
        <v>7.85</v>
      </c>
      <c r="I40" s="2">
        <v>7.57</v>
      </c>
      <c r="J40" s="2">
        <v>0.27</v>
      </c>
      <c r="K40" s="2">
        <v>0</v>
      </c>
      <c r="L40" s="2">
        <v>0</v>
      </c>
      <c r="M40" s="2">
        <v>0</v>
      </c>
      <c r="N40" s="2">
        <v>7.85</v>
      </c>
      <c r="O40" s="2">
        <v>7.57</v>
      </c>
      <c r="P40" s="2">
        <v>0.27</v>
      </c>
      <c r="Q40" s="2">
        <v>3521</v>
      </c>
      <c r="R40" s="2">
        <v>-6</v>
      </c>
      <c r="S40" s="2">
        <v>1159</v>
      </c>
      <c r="T40" s="2">
        <v>0</v>
      </c>
      <c r="U40" s="2">
        <f>Table_0__19[[#This Row],[Call Settle]]*10000*Table_0__19[[#This Row],[Open Interest Call]]</f>
        <v>14084</v>
      </c>
      <c r="V40" s="2">
        <f>Table_0__19[[#This Row],[Put Settle]]*10000*Table_0__19[[#This Row],[Open Interest Put]]</f>
        <v>423035</v>
      </c>
    </row>
    <row r="41" spans="1:22" x14ac:dyDescent="0.25">
      <c r="A41" s="2">
        <v>-1E-4</v>
      </c>
      <c r="B41" s="2">
        <v>2.9999999999999997E-4</v>
      </c>
      <c r="C41" s="2">
        <v>2.0000000000000001E-4</v>
      </c>
      <c r="D41" s="2">
        <v>1.095</v>
      </c>
      <c r="E41" s="2">
        <v>4.1399999999999999E-2</v>
      </c>
      <c r="F41" s="2">
        <v>3.7900000000000003E-2</v>
      </c>
      <c r="G41" s="2">
        <v>3.5000000000000001E-3</v>
      </c>
      <c r="H41" s="2">
        <v>7.9</v>
      </c>
      <c r="I41" s="2">
        <v>7.67</v>
      </c>
      <c r="J41" s="2">
        <v>0.23</v>
      </c>
      <c r="K41" s="2">
        <v>0</v>
      </c>
      <c r="L41" s="2">
        <v>0</v>
      </c>
      <c r="M41" s="2">
        <v>0</v>
      </c>
      <c r="N41" s="2">
        <v>7.9</v>
      </c>
      <c r="O41" s="2">
        <v>7.67</v>
      </c>
      <c r="P41" s="2">
        <v>0.23</v>
      </c>
      <c r="Q41" s="2">
        <v>1910</v>
      </c>
      <c r="R41" s="2">
        <v>-27</v>
      </c>
      <c r="S41" s="2">
        <v>721</v>
      </c>
      <c r="T41" s="2">
        <v>0</v>
      </c>
      <c r="U41" s="2">
        <f>Table_0__19[[#This Row],[Call Settle]]*10000*Table_0__19[[#This Row],[Open Interest Call]]</f>
        <v>3820</v>
      </c>
      <c r="V41" s="2">
        <f>Table_0__19[[#This Row],[Put Settle]]*10000*Table_0__19[[#This Row],[Open Interest Put]]</f>
        <v>298494</v>
      </c>
    </row>
    <row r="42" spans="1:22" x14ac:dyDescent="0.25">
      <c r="A42" s="2">
        <v>-1E-4</v>
      </c>
      <c r="B42" s="2">
        <v>2.0000000000000001E-4</v>
      </c>
      <c r="C42" s="2">
        <v>2.0000000000000001E-4</v>
      </c>
      <c r="D42" s="2">
        <v>1.1000000000000001</v>
      </c>
      <c r="E42" s="2">
        <v>4.6300000000000001E-2</v>
      </c>
      <c r="F42" s="2">
        <v>4.2799999999999998E-2</v>
      </c>
      <c r="G42" s="2">
        <v>3.5000000000000001E-3</v>
      </c>
      <c r="H42" s="2">
        <v>8.3000000000000007</v>
      </c>
      <c r="I42" s="2">
        <v>7.92</v>
      </c>
      <c r="J42" s="2">
        <v>0.38</v>
      </c>
      <c r="K42" s="2">
        <v>0</v>
      </c>
      <c r="L42" s="2">
        <v>0</v>
      </c>
      <c r="M42" s="2">
        <v>0</v>
      </c>
      <c r="N42" s="2">
        <v>8.3000000000000007</v>
      </c>
      <c r="O42" s="2">
        <v>7.92</v>
      </c>
      <c r="P42" s="2">
        <v>0.38</v>
      </c>
      <c r="Q42" s="2">
        <v>822</v>
      </c>
      <c r="R42" s="2">
        <v>-10</v>
      </c>
      <c r="S42" s="2">
        <v>265</v>
      </c>
      <c r="T42" s="2">
        <v>11</v>
      </c>
      <c r="U42" s="2">
        <f>Table_0__19[[#This Row],[Call Settle]]*10000*Table_0__19[[#This Row],[Open Interest Call]]</f>
        <v>1644</v>
      </c>
      <c r="V42" s="2">
        <f>Table_0__19[[#This Row],[Put Settle]]*10000*Table_0__19[[#This Row],[Open Interest Put]]</f>
        <v>122695</v>
      </c>
    </row>
    <row r="43" spans="1:22" x14ac:dyDescent="0.25">
      <c r="A43" s="2">
        <v>-1E-4</v>
      </c>
      <c r="B43" s="2">
        <v>2.0000000000000001E-4</v>
      </c>
      <c r="C43" s="2">
        <v>1E-4</v>
      </c>
      <c r="D43" s="2">
        <v>1.105</v>
      </c>
      <c r="E43" s="2">
        <v>5.1299999999999998E-2</v>
      </c>
      <c r="F43" s="2">
        <v>4.7699999999999999E-2</v>
      </c>
      <c r="G43" s="2">
        <v>3.5999999999999999E-3</v>
      </c>
      <c r="H43" s="2">
        <v>8.5399999999999991</v>
      </c>
      <c r="I43" s="2">
        <v>8.3000000000000007</v>
      </c>
      <c r="J43" s="2">
        <v>0.24</v>
      </c>
      <c r="K43" s="2">
        <v>0</v>
      </c>
      <c r="L43" s="2">
        <v>0</v>
      </c>
      <c r="M43" s="2">
        <v>0</v>
      </c>
      <c r="N43" s="2">
        <v>8.5399999999999991</v>
      </c>
      <c r="O43" s="2">
        <v>8.3000000000000007</v>
      </c>
      <c r="P43" s="2">
        <v>0.24</v>
      </c>
      <c r="Q43" s="2">
        <v>1922</v>
      </c>
      <c r="R43" s="2">
        <v>-1</v>
      </c>
      <c r="S43" s="2">
        <v>340</v>
      </c>
      <c r="T43" s="2">
        <v>-33</v>
      </c>
      <c r="U43" s="2">
        <f>Table_0__19[[#This Row],[Call Settle]]*10000*Table_0__19[[#This Row],[Open Interest Call]]</f>
        <v>1922</v>
      </c>
      <c r="V43" s="2">
        <f>Table_0__19[[#This Row],[Put Settle]]*10000*Table_0__19[[#This Row],[Open Interest Put]]</f>
        <v>174420</v>
      </c>
    </row>
    <row r="44" spans="1:22" x14ac:dyDescent="0.25">
      <c r="A44" s="2">
        <v>0</v>
      </c>
      <c r="B44" s="2">
        <v>1E-4</v>
      </c>
      <c r="C44" s="2">
        <v>1E-4</v>
      </c>
      <c r="D44" s="2">
        <v>1.1100000000000001</v>
      </c>
      <c r="E44" s="2">
        <v>5.62E-2</v>
      </c>
      <c r="F44" s="2">
        <v>5.2699999999999997E-2</v>
      </c>
      <c r="G44" s="2">
        <v>3.5000000000000001E-3</v>
      </c>
      <c r="H44" s="2">
        <v>9.24</v>
      </c>
      <c r="I44" s="2">
        <v>8.52</v>
      </c>
      <c r="J44" s="2">
        <v>0.72</v>
      </c>
      <c r="K44" s="2">
        <v>0</v>
      </c>
      <c r="L44" s="2">
        <v>0</v>
      </c>
      <c r="M44" s="2">
        <v>0</v>
      </c>
      <c r="N44" s="2">
        <v>9.24</v>
      </c>
      <c r="O44" s="2">
        <v>8.52</v>
      </c>
      <c r="P44" s="2">
        <v>0.72</v>
      </c>
      <c r="Q44" s="2">
        <v>1791</v>
      </c>
      <c r="R44" s="2">
        <v>0</v>
      </c>
      <c r="S44" s="2">
        <v>926</v>
      </c>
      <c r="T44" s="2">
        <v>0</v>
      </c>
      <c r="U44" s="2">
        <f>Table_0__19[[#This Row],[Call Settle]]*10000*Table_0__19[[#This Row],[Open Interest Call]]</f>
        <v>1791</v>
      </c>
      <c r="V44" s="2">
        <f>Table_0__19[[#This Row],[Put Settle]]*10000*Table_0__19[[#This Row],[Open Interest Put]]</f>
        <v>520412</v>
      </c>
    </row>
    <row r="45" spans="1:22" x14ac:dyDescent="0.25">
      <c r="A45" s="2">
        <v>-1E-4</v>
      </c>
      <c r="B45" s="2">
        <v>1E-4</v>
      </c>
      <c r="C45" s="2">
        <v>1E-4</v>
      </c>
      <c r="D45" s="2">
        <v>1.115</v>
      </c>
      <c r="E45" s="2">
        <v>6.1199999999999997E-2</v>
      </c>
      <c r="F45" s="2">
        <v>5.7599999999999998E-2</v>
      </c>
      <c r="G45" s="2">
        <v>3.5999999999999999E-3</v>
      </c>
      <c r="H45" s="2">
        <v>9.1199999999999992</v>
      </c>
      <c r="I45" s="2">
        <v>9.1999999999999993</v>
      </c>
      <c r="J45" s="2">
        <v>-0.08</v>
      </c>
      <c r="K45" s="2">
        <v>0</v>
      </c>
      <c r="L45" s="2">
        <v>0</v>
      </c>
      <c r="M45" s="2">
        <v>0</v>
      </c>
      <c r="N45" s="2">
        <v>9.1199999999999992</v>
      </c>
      <c r="O45" s="2">
        <v>9.1999999999999993</v>
      </c>
      <c r="P45" s="2">
        <v>-0.08</v>
      </c>
      <c r="Q45" s="2">
        <v>452</v>
      </c>
      <c r="R45" s="2">
        <v>0</v>
      </c>
      <c r="S45" s="2">
        <v>349</v>
      </c>
      <c r="T45" s="2">
        <v>0</v>
      </c>
      <c r="U45" s="2">
        <f>Table_0__19[[#This Row],[Call Settle]]*10000*Table_0__19[[#This Row],[Open Interest Call]]</f>
        <v>452</v>
      </c>
      <c r="V45" s="2">
        <f>Table_0__19[[#This Row],[Put Settle]]*10000*Table_0__19[[#This Row],[Open Interest Put]]</f>
        <v>213588</v>
      </c>
    </row>
    <row r="46" spans="1:22" x14ac:dyDescent="0.25">
      <c r="A46" s="2">
        <v>-1E-4</v>
      </c>
      <c r="B46" s="2">
        <v>1E-4</v>
      </c>
      <c r="C46" s="2">
        <v>1E-4</v>
      </c>
      <c r="D46" s="2">
        <v>1.1200000000000001</v>
      </c>
      <c r="E46" s="2">
        <v>6.6199999999999995E-2</v>
      </c>
      <c r="F46" s="2">
        <v>6.2600000000000003E-2</v>
      </c>
      <c r="G46" s="2">
        <v>3.5999999999999999E-3</v>
      </c>
      <c r="H46" s="2">
        <v>9.75</v>
      </c>
      <c r="I46" s="2">
        <v>9.86</v>
      </c>
      <c r="J46" s="2">
        <v>-0.11</v>
      </c>
      <c r="K46" s="2">
        <v>0</v>
      </c>
      <c r="L46" s="2">
        <v>0</v>
      </c>
      <c r="M46" s="2">
        <v>0</v>
      </c>
      <c r="N46" s="2">
        <v>9.75</v>
      </c>
      <c r="O46" s="2">
        <v>9.86</v>
      </c>
      <c r="P46" s="2">
        <v>-0.11</v>
      </c>
      <c r="Q46" s="2">
        <v>2088</v>
      </c>
      <c r="R46" s="2">
        <v>0</v>
      </c>
      <c r="S46" s="2">
        <v>1262</v>
      </c>
      <c r="T46" s="2">
        <v>0</v>
      </c>
      <c r="U46" s="2">
        <f>Table_0__19[[#This Row],[Call Settle]]*10000*Table_0__19[[#This Row],[Open Interest Call]]</f>
        <v>2088</v>
      </c>
      <c r="V46" s="2">
        <f>Table_0__19[[#This Row],[Put Settle]]*10000*Table_0__19[[#This Row],[Open Interest Put]]</f>
        <v>835444</v>
      </c>
    </row>
    <row r="47" spans="1:22" x14ac:dyDescent="0.25">
      <c r="A47" s="2">
        <v>0</v>
      </c>
      <c r="B47" s="2">
        <v>1E-4</v>
      </c>
      <c r="C47" s="2">
        <v>1E-4</v>
      </c>
      <c r="D47" s="2">
        <v>1.125</v>
      </c>
      <c r="E47" s="2">
        <v>7.1099999999999997E-2</v>
      </c>
      <c r="F47" s="2">
        <v>6.7599999999999993E-2</v>
      </c>
      <c r="G47" s="2">
        <v>3.5000000000000001E-3</v>
      </c>
      <c r="H47" s="2">
        <v>10.38</v>
      </c>
      <c r="I47" s="2">
        <v>9.68</v>
      </c>
      <c r="J47" s="2">
        <v>0.69</v>
      </c>
      <c r="K47" s="2">
        <v>0</v>
      </c>
      <c r="L47" s="2">
        <v>0</v>
      </c>
      <c r="M47" s="2">
        <v>0</v>
      </c>
      <c r="N47" s="2">
        <v>10.38</v>
      </c>
      <c r="O47" s="2">
        <v>9.68</v>
      </c>
      <c r="P47" s="2">
        <v>0.69</v>
      </c>
      <c r="Q47" s="2">
        <v>492</v>
      </c>
      <c r="R47" s="2">
        <v>0</v>
      </c>
      <c r="S47" s="2">
        <v>488</v>
      </c>
      <c r="T47" s="2">
        <v>0</v>
      </c>
      <c r="U47" s="2">
        <f>Table_0__19[[#This Row],[Call Settle]]*10000*Table_0__19[[#This Row],[Open Interest Call]]</f>
        <v>492</v>
      </c>
      <c r="V47" s="2">
        <f>Table_0__19[[#This Row],[Put Settle]]*10000*Table_0__19[[#This Row],[Open Interest Put]]</f>
        <v>346968</v>
      </c>
    </row>
    <row r="48" spans="1:22" x14ac:dyDescent="0.25">
      <c r="A48" s="2">
        <v>-1E-4</v>
      </c>
      <c r="B48" s="2">
        <v>1E-4</v>
      </c>
      <c r="C48" s="2">
        <v>0</v>
      </c>
      <c r="D48" s="2">
        <v>1.1299999999999999</v>
      </c>
      <c r="E48" s="2">
        <v>7.6100000000000001E-2</v>
      </c>
      <c r="F48" s="2">
        <v>7.2499999999999995E-2</v>
      </c>
      <c r="G48" s="2">
        <v>3.5999999999999999E-3</v>
      </c>
      <c r="H48" s="2">
        <v>11.01</v>
      </c>
      <c r="I48" s="2">
        <v>10.29</v>
      </c>
      <c r="J48" s="2">
        <v>0.71</v>
      </c>
      <c r="K48" s="2">
        <v>0</v>
      </c>
      <c r="L48" s="2">
        <v>0</v>
      </c>
      <c r="M48" s="2">
        <v>0</v>
      </c>
      <c r="N48" s="2">
        <v>11.01</v>
      </c>
      <c r="O48" s="2">
        <v>10.29</v>
      </c>
      <c r="P48" s="2">
        <v>0.71</v>
      </c>
      <c r="Q48" s="2">
        <v>317</v>
      </c>
      <c r="R48" s="2">
        <v>0</v>
      </c>
      <c r="S48" s="2">
        <v>539</v>
      </c>
      <c r="T48" s="2">
        <v>0</v>
      </c>
      <c r="U48" s="2">
        <f>Table_0__19[[#This Row],[Call Settle]]*10000*Table_0__19[[#This Row],[Open Interest Call]]</f>
        <v>0</v>
      </c>
      <c r="V48" s="2">
        <f>Table_0__19[[#This Row],[Put Settle]]*10000*Table_0__19[[#This Row],[Open Interest Put]]</f>
        <v>410179</v>
      </c>
    </row>
    <row r="49" spans="1:22" x14ac:dyDescent="0.25">
      <c r="A49" s="2">
        <v>0</v>
      </c>
      <c r="B49" s="2">
        <v>0</v>
      </c>
      <c r="C49" s="2">
        <v>0</v>
      </c>
      <c r="D49" s="2">
        <v>1.135</v>
      </c>
      <c r="E49" s="2">
        <v>8.1100000000000005E-2</v>
      </c>
      <c r="F49" s="2">
        <v>7.7499999999999999E-2</v>
      </c>
      <c r="G49" s="2">
        <v>3.5999999999999999E-3</v>
      </c>
      <c r="H49" s="2">
        <v>11.63</v>
      </c>
      <c r="I49" s="2">
        <v>10.9</v>
      </c>
      <c r="J49" s="2">
        <v>0.73</v>
      </c>
      <c r="K49" s="2">
        <v>0</v>
      </c>
      <c r="L49" s="2">
        <v>0</v>
      </c>
      <c r="M49" s="2">
        <v>0</v>
      </c>
      <c r="N49" s="2">
        <v>11.63</v>
      </c>
      <c r="O49" s="2">
        <v>10.9</v>
      </c>
      <c r="P49" s="2">
        <v>0.73</v>
      </c>
      <c r="Q49" s="2">
        <v>545</v>
      </c>
      <c r="R49" s="2">
        <v>0</v>
      </c>
      <c r="S49" s="2">
        <v>0</v>
      </c>
      <c r="T49" s="2">
        <v>0</v>
      </c>
      <c r="U49" s="2">
        <f>Table_0__19[[#This Row],[Call Settle]]*10000*Table_0__19[[#This Row],[Open Interest Call]]</f>
        <v>0</v>
      </c>
      <c r="V49" s="2">
        <f>Table_0__19[[#This Row],[Put Settle]]*10000*Table_0__19[[#This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1.1399999999999999</v>
      </c>
      <c r="E50" s="2">
        <v>8.6099999999999996E-2</v>
      </c>
      <c r="F50" s="2">
        <v>8.2500000000000004E-2</v>
      </c>
      <c r="G50" s="2">
        <v>3.5999999999999999E-3</v>
      </c>
      <c r="H50" s="2">
        <v>12.26</v>
      </c>
      <c r="I50" s="2">
        <v>11.51</v>
      </c>
      <c r="J50" s="2">
        <v>0.75</v>
      </c>
      <c r="K50" s="2">
        <v>0</v>
      </c>
      <c r="L50" s="2">
        <v>0</v>
      </c>
      <c r="M50" s="2">
        <v>0</v>
      </c>
      <c r="N50" s="2">
        <v>12.26</v>
      </c>
      <c r="O50" s="2">
        <v>11.51</v>
      </c>
      <c r="P50" s="2">
        <v>0.75</v>
      </c>
      <c r="Q50" s="2">
        <v>149</v>
      </c>
      <c r="R50" s="2">
        <v>0</v>
      </c>
      <c r="S50" s="2">
        <v>0</v>
      </c>
      <c r="T50" s="2">
        <v>0</v>
      </c>
      <c r="U50" s="2">
        <f>Table_0__19[[#This Row],[Call Settle]]*10000*Table_0__19[[#This Row],[Open Interest Call]]</f>
        <v>0</v>
      </c>
      <c r="V50" s="2">
        <f>Table_0__19[[#This Row],[Put Settle]]*10000*Table_0__19[[#This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1.145</v>
      </c>
      <c r="E51" s="2">
        <v>9.0999999999999998E-2</v>
      </c>
      <c r="F51" s="2">
        <v>8.7400000000000005E-2</v>
      </c>
      <c r="G51" s="2">
        <v>3.5999999999999999E-3</v>
      </c>
      <c r="H51" s="2">
        <v>12.89</v>
      </c>
      <c r="I51" s="2">
        <v>12.12</v>
      </c>
      <c r="J51" s="2">
        <v>0.76</v>
      </c>
      <c r="K51" s="2">
        <v>0</v>
      </c>
      <c r="L51" s="2">
        <v>0</v>
      </c>
      <c r="M51" s="2">
        <v>0</v>
      </c>
      <c r="N51" s="2">
        <v>12.89</v>
      </c>
      <c r="O51" s="2">
        <v>12.12</v>
      </c>
      <c r="P51" s="2">
        <v>0.76</v>
      </c>
      <c r="Q51" s="2">
        <v>75</v>
      </c>
      <c r="R51" s="2">
        <v>0</v>
      </c>
      <c r="S51" s="2">
        <v>1</v>
      </c>
      <c r="T51" s="2">
        <v>0</v>
      </c>
      <c r="U51" s="2">
        <f>Table_0__19[[#This Row],[Call Settle]]*10000*Table_0__19[[#This Row],[Open Interest Call]]</f>
        <v>0</v>
      </c>
      <c r="V51" s="2">
        <f>Table_0__19[[#This Row],[Put Settle]]*10000*Table_0__19[[#This Row],[Open Interest Put]]</f>
        <v>910</v>
      </c>
    </row>
    <row r="52" spans="1:22" x14ac:dyDescent="0.25">
      <c r="A52" s="2">
        <v>0</v>
      </c>
      <c r="B52" s="2">
        <v>0</v>
      </c>
      <c r="C52" s="2">
        <v>0</v>
      </c>
      <c r="D52" s="2">
        <v>1.1499999999999999</v>
      </c>
      <c r="E52" s="2">
        <v>9.6000000000000002E-2</v>
      </c>
      <c r="F52" s="2">
        <v>9.2399999999999996E-2</v>
      </c>
      <c r="G52" s="2">
        <v>3.5999999999999999E-3</v>
      </c>
      <c r="H52" s="2">
        <v>13.51</v>
      </c>
      <c r="I52" s="2">
        <v>12.73</v>
      </c>
      <c r="J52" s="2">
        <v>0.78</v>
      </c>
      <c r="K52" s="2">
        <v>0</v>
      </c>
      <c r="L52" s="2">
        <v>0</v>
      </c>
      <c r="M52" s="2">
        <v>0</v>
      </c>
      <c r="N52" s="2">
        <v>13.51</v>
      </c>
      <c r="O52" s="2">
        <v>12.73</v>
      </c>
      <c r="P52" s="2">
        <v>0.78</v>
      </c>
      <c r="Q52" s="2">
        <v>1075</v>
      </c>
      <c r="R52" s="2">
        <v>0</v>
      </c>
      <c r="S52" s="2">
        <v>1</v>
      </c>
      <c r="T52" s="2">
        <v>0</v>
      </c>
      <c r="U52" s="2">
        <f>Table_0__19[[#This Row],[Call Settle]]*10000*Table_0__19[[#This Row],[Open Interest Call]]</f>
        <v>0</v>
      </c>
      <c r="V52" s="2">
        <f>Table_0__19[[#This Row],[Put Settle]]*10000*Table_0__19[[#This Row],[Open Interest Put]]</f>
        <v>960</v>
      </c>
    </row>
    <row r="53" spans="1:22" x14ac:dyDescent="0.25">
      <c r="A53" s="2">
        <v>0</v>
      </c>
      <c r="B53" s="2">
        <v>0</v>
      </c>
      <c r="C53" s="2">
        <v>0</v>
      </c>
      <c r="D53" s="2">
        <v>1.155</v>
      </c>
      <c r="E53" s="2">
        <v>0.10100000000000001</v>
      </c>
      <c r="F53" s="2">
        <v>9.74E-2</v>
      </c>
      <c r="G53" s="2">
        <v>3.5999999999999999E-3</v>
      </c>
      <c r="H53" s="2">
        <v>14.14</v>
      </c>
      <c r="I53" s="2">
        <v>13.34</v>
      </c>
      <c r="J53" s="2">
        <v>0.8</v>
      </c>
      <c r="K53" s="2">
        <v>0</v>
      </c>
      <c r="L53" s="2">
        <v>0</v>
      </c>
      <c r="M53" s="2">
        <v>0</v>
      </c>
      <c r="N53" s="2">
        <v>14.14</v>
      </c>
      <c r="O53" s="2">
        <v>13.34</v>
      </c>
      <c r="P53" s="2">
        <v>0.8</v>
      </c>
      <c r="Q53" s="2">
        <v>344</v>
      </c>
      <c r="R53" s="2">
        <v>0</v>
      </c>
      <c r="S53" s="2">
        <v>0</v>
      </c>
      <c r="T53" s="2">
        <v>0</v>
      </c>
      <c r="U53" s="2">
        <f>Table_0__19[[#This Row],[Call Settle]]*10000*Table_0__19[[#This Row],[Open Interest Call]]</f>
        <v>0</v>
      </c>
      <c r="V53" s="2">
        <f>Table_0__19[[#This Row],[Put Settle]]*10000*Table_0__19[[#This Row],[Open Interest Put]]</f>
        <v>0</v>
      </c>
    </row>
    <row r="54" spans="1:22" x14ac:dyDescent="0.25">
      <c r="A54" s="2">
        <v>0</v>
      </c>
      <c r="B54" s="2">
        <v>0</v>
      </c>
      <c r="C54" s="2">
        <v>0</v>
      </c>
      <c r="D54" s="2">
        <v>1.1599999999999999</v>
      </c>
      <c r="E54" s="2">
        <v>0.106</v>
      </c>
      <c r="F54" s="2">
        <v>0.1024</v>
      </c>
      <c r="G54" s="2">
        <v>3.5999999999999999E-3</v>
      </c>
      <c r="H54" s="2">
        <v>14.77</v>
      </c>
      <c r="I54" s="2">
        <v>13.95</v>
      </c>
      <c r="J54" s="2">
        <v>0.82</v>
      </c>
      <c r="K54" s="2">
        <v>0</v>
      </c>
      <c r="L54" s="2">
        <v>0</v>
      </c>
      <c r="M54" s="2">
        <v>0</v>
      </c>
      <c r="N54" s="2">
        <v>14.77</v>
      </c>
      <c r="O54" s="2">
        <v>13.95</v>
      </c>
      <c r="P54" s="2">
        <v>0.82</v>
      </c>
      <c r="Q54" s="2">
        <v>88</v>
      </c>
      <c r="R54" s="2">
        <v>0</v>
      </c>
      <c r="S54" s="2">
        <v>0</v>
      </c>
      <c r="T54" s="2">
        <v>0</v>
      </c>
      <c r="U54" s="2">
        <f>Table_0__19[[#This Row],[Call Settle]]*10000*Table_0__19[[#This Row],[Open Interest Call]]</f>
        <v>0</v>
      </c>
      <c r="V54" s="2">
        <f>Table_0__19[[#This Row],[Put Settle]]*10000*Table_0__19[[#This Row],[Open Interest Put]]</f>
        <v>0</v>
      </c>
    </row>
    <row r="55" spans="1:22" x14ac:dyDescent="0.25">
      <c r="A55" s="2">
        <v>0</v>
      </c>
      <c r="B55" s="2">
        <v>0</v>
      </c>
      <c r="C55" s="2">
        <v>0</v>
      </c>
      <c r="D55" s="2">
        <v>1.165</v>
      </c>
      <c r="E55" s="2">
        <v>0.111</v>
      </c>
      <c r="F55" s="2">
        <v>0.1074</v>
      </c>
      <c r="G55" s="2">
        <v>3.5999999999999999E-3</v>
      </c>
      <c r="H55" s="2">
        <v>15.39</v>
      </c>
      <c r="I55" s="2">
        <v>14.56</v>
      </c>
      <c r="J55" s="2">
        <v>0.83</v>
      </c>
      <c r="K55" s="2">
        <v>0</v>
      </c>
      <c r="L55" s="2">
        <v>0</v>
      </c>
      <c r="M55" s="2">
        <v>0</v>
      </c>
      <c r="N55" s="2">
        <v>15.39</v>
      </c>
      <c r="O55" s="2">
        <v>14.56</v>
      </c>
      <c r="P55" s="2">
        <v>0.83</v>
      </c>
      <c r="Q55" s="2">
        <v>43</v>
      </c>
      <c r="R55" s="2">
        <v>0</v>
      </c>
      <c r="S55" s="2">
        <v>0</v>
      </c>
      <c r="T55" s="2">
        <v>0</v>
      </c>
      <c r="U55" s="2">
        <f>Table_0__19[[#This Row],[Call Settle]]*10000*Table_0__19[[#This Row],[Open Interest Call]]</f>
        <v>0</v>
      </c>
      <c r="V55" s="2">
        <f>Table_0__19[[#This Row],[Put Settle]]*10000*Table_0__19[[#This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1.17</v>
      </c>
      <c r="E56" s="2">
        <v>0.11600000000000001</v>
      </c>
      <c r="F56" s="2">
        <v>0.1124</v>
      </c>
      <c r="G56" s="2">
        <v>3.5999999999999999E-3</v>
      </c>
      <c r="H56" s="2">
        <v>16.02</v>
      </c>
      <c r="I56" s="2">
        <v>15.17</v>
      </c>
      <c r="J56" s="2">
        <v>0.85</v>
      </c>
      <c r="K56" s="2">
        <v>0</v>
      </c>
      <c r="L56" s="2">
        <v>0</v>
      </c>
      <c r="M56" s="2">
        <v>0</v>
      </c>
      <c r="N56" s="2">
        <v>16.02</v>
      </c>
      <c r="O56" s="2">
        <v>15.17</v>
      </c>
      <c r="P56" s="2">
        <v>0.85</v>
      </c>
      <c r="Q56" s="2">
        <v>31</v>
      </c>
      <c r="R56" s="2">
        <v>0</v>
      </c>
      <c r="S56" s="2">
        <v>0</v>
      </c>
      <c r="T56" s="2">
        <v>0</v>
      </c>
      <c r="U56" s="2">
        <f>Table_0__19[[#This Row],[Call Settle]]*10000*Table_0__19[[#This Row],[Open Interest Call]]</f>
        <v>0</v>
      </c>
      <c r="V56" s="2">
        <f>Table_0__19[[#This Row],[Put Settle]]*10000*Table_0__19[[#This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1.175</v>
      </c>
      <c r="E57" s="2">
        <v>0.121</v>
      </c>
      <c r="F57" s="2">
        <v>0.1174</v>
      </c>
      <c r="G57" s="2">
        <v>3.5999999999999999E-3</v>
      </c>
      <c r="H57" s="2">
        <v>16.649999999999999</v>
      </c>
      <c r="I57" s="2">
        <v>15.78</v>
      </c>
      <c r="J57" s="2">
        <v>0.87</v>
      </c>
      <c r="K57" s="2">
        <v>0</v>
      </c>
      <c r="L57" s="2">
        <v>0</v>
      </c>
      <c r="M57" s="2">
        <v>0</v>
      </c>
      <c r="N57" s="2">
        <v>16.649999999999999</v>
      </c>
      <c r="O57" s="2">
        <v>15.78</v>
      </c>
      <c r="P57" s="2">
        <v>0.87</v>
      </c>
      <c r="Q57" s="2">
        <v>50</v>
      </c>
      <c r="R57" s="2">
        <v>0</v>
      </c>
      <c r="S57" s="2">
        <v>0</v>
      </c>
      <c r="T57" s="2">
        <v>0</v>
      </c>
      <c r="U57" s="2">
        <f>Table_0__19[[#This Row],[Call Settle]]*10000*Table_0__19[[#This Row],[Open Interest Call]]</f>
        <v>0</v>
      </c>
      <c r="V57" s="2">
        <f>Table_0__19[[#This Row],[Put Settle]]*10000*Table_0__19[[#This Row],[Open Interest Put]]</f>
        <v>0</v>
      </c>
    </row>
    <row r="58" spans="1:22" x14ac:dyDescent="0.25">
      <c r="A58" s="2">
        <v>0</v>
      </c>
      <c r="B58" s="2">
        <v>0</v>
      </c>
      <c r="C58" s="2">
        <v>0</v>
      </c>
      <c r="D58" s="2">
        <v>1.18</v>
      </c>
      <c r="E58" s="2">
        <v>0.12590000000000001</v>
      </c>
      <c r="F58" s="2">
        <v>0.12230000000000001</v>
      </c>
      <c r="G58" s="2">
        <v>3.5999999999999999E-3</v>
      </c>
      <c r="H58" s="2">
        <v>17.28</v>
      </c>
      <c r="I58" s="2">
        <v>16.39</v>
      </c>
      <c r="J58" s="2">
        <v>0.88</v>
      </c>
      <c r="K58" s="2">
        <v>0</v>
      </c>
      <c r="L58" s="2">
        <v>0</v>
      </c>
      <c r="M58" s="2">
        <v>0</v>
      </c>
      <c r="N58" s="2">
        <v>17.28</v>
      </c>
      <c r="O58" s="2">
        <v>16.39</v>
      </c>
      <c r="P58" s="2">
        <v>0.88</v>
      </c>
      <c r="Q58" s="2">
        <v>274</v>
      </c>
      <c r="R58" s="2">
        <v>0</v>
      </c>
      <c r="S58" s="2">
        <v>0</v>
      </c>
      <c r="T58" s="2">
        <v>0</v>
      </c>
      <c r="U58" s="2">
        <f>Table_0__19[[#This Row],[Call Settle]]*10000*Table_0__19[[#This Row],[Open Interest Call]]</f>
        <v>0</v>
      </c>
      <c r="V58" s="2">
        <f>Table_0__19[[#This Row],[Put Settle]]*10000*Table_0__19[[#This Row],[Open Interest Put]]</f>
        <v>0</v>
      </c>
    </row>
    <row r="59" spans="1:22" x14ac:dyDescent="0.25">
      <c r="A59" s="2">
        <v>0</v>
      </c>
      <c r="B59" s="2">
        <v>0</v>
      </c>
      <c r="C59" s="2">
        <v>0</v>
      </c>
      <c r="D59" s="2">
        <v>1.19</v>
      </c>
      <c r="E59" s="2">
        <v>0.13589999999999999</v>
      </c>
      <c r="F59" s="2">
        <v>0.1323</v>
      </c>
      <c r="G59" s="2">
        <v>3.5999999999999999E-3</v>
      </c>
      <c r="H59" s="2">
        <v>18.53</v>
      </c>
      <c r="I59" s="2">
        <v>17.61</v>
      </c>
      <c r="J59" s="2">
        <v>0.92</v>
      </c>
      <c r="K59" s="2">
        <v>0</v>
      </c>
      <c r="L59" s="2">
        <v>0</v>
      </c>
      <c r="M59" s="2">
        <v>0</v>
      </c>
      <c r="N59" s="2">
        <v>18.53</v>
      </c>
      <c r="O59" s="2">
        <v>17.61</v>
      </c>
      <c r="P59" s="2">
        <v>0.92</v>
      </c>
      <c r="Q59" s="2">
        <v>1048</v>
      </c>
      <c r="R59" s="2">
        <v>0</v>
      </c>
      <c r="S59" s="2">
        <v>0</v>
      </c>
      <c r="T59" s="2">
        <v>0</v>
      </c>
      <c r="U59" s="2">
        <f>Table_0__19[[#This Row],[Call Settle]]*10000*Table_0__19[[#This Row],[Open Interest Call]]</f>
        <v>0</v>
      </c>
      <c r="V59" s="2">
        <f>Table_0__19[[#This Row],[Put Settle]]*10000*Table_0__19[[#This Row],[Open Interest Put]]</f>
        <v>0</v>
      </c>
    </row>
    <row r="60" spans="1:22" x14ac:dyDescent="0.25">
      <c r="A60" s="2">
        <v>0</v>
      </c>
      <c r="B60" s="2">
        <v>0</v>
      </c>
      <c r="C60" s="2">
        <v>0</v>
      </c>
      <c r="D60" s="2">
        <v>1.2</v>
      </c>
      <c r="E60" s="2">
        <v>0.1459</v>
      </c>
      <c r="F60" s="2">
        <v>0.14230000000000001</v>
      </c>
      <c r="G60" s="2">
        <v>3.5999999999999999E-3</v>
      </c>
      <c r="H60" s="2">
        <v>19.78</v>
      </c>
      <c r="I60" s="2">
        <v>18.829999999999998</v>
      </c>
      <c r="J60" s="2">
        <v>0.95</v>
      </c>
      <c r="K60" s="2">
        <v>0</v>
      </c>
      <c r="L60" s="2">
        <v>0</v>
      </c>
      <c r="M60" s="2">
        <v>0</v>
      </c>
      <c r="N60" s="2">
        <v>19.78</v>
      </c>
      <c r="O60" s="2">
        <v>18.829999999999998</v>
      </c>
      <c r="P60" s="2">
        <v>0.95</v>
      </c>
      <c r="Q60" s="2">
        <v>63</v>
      </c>
      <c r="R60" s="2">
        <v>0</v>
      </c>
      <c r="S60" s="2">
        <v>0</v>
      </c>
      <c r="T60" s="2">
        <v>0</v>
      </c>
      <c r="U60" s="2">
        <f>Table_0__19[[#This Row],[Call Settle]]*10000*Table_0__19[[#This Row],[Open Interest Call]]</f>
        <v>0</v>
      </c>
      <c r="V60" s="2">
        <f>Table_0__19[[#This Row],[Put Settle]]*10000*Table_0__19[[#This Row],[Open Interest Put]]</f>
        <v>0</v>
      </c>
    </row>
    <row r="61" spans="1:22" x14ac:dyDescent="0.25">
      <c r="A61" s="2">
        <v>0</v>
      </c>
      <c r="B61" s="2">
        <v>0</v>
      </c>
      <c r="C61" s="2">
        <v>0</v>
      </c>
      <c r="D61" s="2">
        <v>1.21</v>
      </c>
      <c r="E61" s="2">
        <v>0.15590000000000001</v>
      </c>
      <c r="F61" s="2">
        <v>0.15229999999999999</v>
      </c>
      <c r="G61" s="2">
        <v>3.5999999999999999E-3</v>
      </c>
      <c r="H61" s="2">
        <v>21.04</v>
      </c>
      <c r="I61" s="2">
        <v>20.05</v>
      </c>
      <c r="J61" s="2">
        <v>0.99</v>
      </c>
      <c r="K61" s="2">
        <v>0</v>
      </c>
      <c r="L61" s="2">
        <v>0</v>
      </c>
      <c r="M61" s="2">
        <v>0</v>
      </c>
      <c r="N61" s="2">
        <v>21.04</v>
      </c>
      <c r="O61" s="2">
        <v>20.05</v>
      </c>
      <c r="P61" s="2">
        <v>0.99</v>
      </c>
      <c r="Q61" s="2">
        <v>1</v>
      </c>
      <c r="R61" s="2">
        <v>0</v>
      </c>
      <c r="S61" s="2">
        <v>0</v>
      </c>
      <c r="T61" s="2">
        <v>0</v>
      </c>
      <c r="U61" s="2">
        <f>Table_0__19[[#This Row],[Call Settle]]*10000*Table_0__19[[#This Row],[Open Interest Call]]</f>
        <v>0</v>
      </c>
      <c r="V61" s="2">
        <f>Table_0__19[[#This Row],[Put Settle]]*10000*Table_0__19[[#This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1.22</v>
      </c>
      <c r="E62" s="2">
        <v>0.1658</v>
      </c>
      <c r="F62" s="2">
        <v>0.16220000000000001</v>
      </c>
      <c r="G62" s="2">
        <v>3.5999999999999999E-3</v>
      </c>
      <c r="H62" s="2">
        <v>22.29</v>
      </c>
      <c r="I62" s="2">
        <v>21.27</v>
      </c>
      <c r="J62" s="2">
        <v>1.02</v>
      </c>
      <c r="K62" s="2">
        <v>0</v>
      </c>
      <c r="L62" s="2">
        <v>0</v>
      </c>
      <c r="M62" s="2">
        <v>0</v>
      </c>
      <c r="N62" s="2">
        <v>22.29</v>
      </c>
      <c r="O62" s="2">
        <v>21.27</v>
      </c>
      <c r="P62" s="2">
        <v>1.02</v>
      </c>
      <c r="Q62" s="2">
        <v>1</v>
      </c>
      <c r="R62" s="2">
        <v>0</v>
      </c>
      <c r="S62" s="2">
        <v>0</v>
      </c>
      <c r="T62" s="2">
        <v>0</v>
      </c>
      <c r="U62" s="2">
        <f>Table_0__19[[#This Row],[Call Settle]]*10000*Table_0__19[[#This Row],[Open Interest Call]]</f>
        <v>0</v>
      </c>
      <c r="V62" s="2">
        <f>Table_0__19[[#This Row],[Put Settle]]*10000*Table_0__19[[#This Row],[Open Interest Put]]</f>
        <v>0</v>
      </c>
    </row>
    <row r="63" spans="1:22" x14ac:dyDescent="0.25">
      <c r="A63" s="2">
        <v>0</v>
      </c>
      <c r="B63" s="2">
        <v>0</v>
      </c>
      <c r="C63" s="2">
        <v>0</v>
      </c>
      <c r="D63" s="2">
        <v>1.23</v>
      </c>
      <c r="E63" s="2">
        <v>0.17580000000000001</v>
      </c>
      <c r="F63" s="2">
        <v>0.17219999999999999</v>
      </c>
      <c r="G63" s="2">
        <v>3.5999999999999999E-3</v>
      </c>
      <c r="H63" s="2">
        <v>23.54</v>
      </c>
      <c r="I63" s="2">
        <v>22.49</v>
      </c>
      <c r="J63" s="2">
        <v>1.06</v>
      </c>
      <c r="K63" s="2">
        <v>0</v>
      </c>
      <c r="L63" s="2">
        <v>0</v>
      </c>
      <c r="M63" s="2">
        <v>0</v>
      </c>
      <c r="N63" s="2">
        <v>23.54</v>
      </c>
      <c r="O63" s="2">
        <v>22.49</v>
      </c>
      <c r="P63" s="2">
        <v>1.06</v>
      </c>
      <c r="Q63" s="2">
        <v>0</v>
      </c>
      <c r="R63" s="2">
        <v>0</v>
      </c>
      <c r="S63" s="2">
        <v>0</v>
      </c>
      <c r="T63" s="2">
        <v>0</v>
      </c>
      <c r="U63" s="2">
        <f>Table_0__19[[#This Row],[Call Settle]]*10000*Table_0__19[[#This Row],[Open Interest Call]]</f>
        <v>0</v>
      </c>
      <c r="V63" s="2">
        <f>Table_0__19[[#This Row],[Put Settle]]*10000*Table_0__19[[#This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1.24</v>
      </c>
      <c r="E64" s="2">
        <v>0.18579999999999999</v>
      </c>
      <c r="F64" s="2">
        <v>0.1822</v>
      </c>
      <c r="G64" s="2">
        <v>3.5999999999999999E-3</v>
      </c>
      <c r="H64" s="2">
        <v>24.8</v>
      </c>
      <c r="I64" s="2">
        <v>23.71</v>
      </c>
      <c r="J64" s="2">
        <v>1.0900000000000001</v>
      </c>
      <c r="K64" s="2">
        <v>0</v>
      </c>
      <c r="L64" s="2">
        <v>0</v>
      </c>
      <c r="M64" s="2">
        <v>0</v>
      </c>
      <c r="N64" s="2">
        <v>24.8</v>
      </c>
      <c r="O64" s="2">
        <v>23.71</v>
      </c>
      <c r="P64" s="2">
        <v>1.0900000000000001</v>
      </c>
      <c r="Q64" s="2">
        <v>0</v>
      </c>
      <c r="R64" s="2">
        <v>0</v>
      </c>
      <c r="S64" s="2">
        <v>0</v>
      </c>
      <c r="T64" s="2">
        <v>0</v>
      </c>
      <c r="U64" s="2">
        <f>Table_0__19[[#This Row],[Call Settle]]*10000*Table_0__19[[#This Row],[Open Interest Call]]</f>
        <v>0</v>
      </c>
      <c r="V64" s="2">
        <f>Table_0__19[[#This Row],[Put Settle]]*10000*Table_0__19[[#This Row],[Open Interest Put]]</f>
        <v>0</v>
      </c>
    </row>
    <row r="65" spans="1:22" x14ac:dyDescent="0.25">
      <c r="A65" s="2">
        <v>0</v>
      </c>
      <c r="B65" s="2">
        <v>0</v>
      </c>
      <c r="C65" s="2">
        <v>0</v>
      </c>
      <c r="D65" s="2">
        <v>1.25</v>
      </c>
      <c r="E65" s="2">
        <v>0.19570000000000001</v>
      </c>
      <c r="F65" s="2">
        <v>0.19209999999999999</v>
      </c>
      <c r="G65" s="2">
        <v>3.5999999999999999E-3</v>
      </c>
      <c r="H65" s="2">
        <v>26.05</v>
      </c>
      <c r="I65" s="2">
        <v>24.92</v>
      </c>
      <c r="J65" s="2">
        <v>1.1299999999999999</v>
      </c>
      <c r="K65" s="2">
        <v>0</v>
      </c>
      <c r="L65" s="2">
        <v>0</v>
      </c>
      <c r="M65" s="2">
        <v>0</v>
      </c>
      <c r="N65" s="2">
        <v>26.05</v>
      </c>
      <c r="O65" s="2">
        <v>24.92</v>
      </c>
      <c r="P65" s="2">
        <v>1.1299999999999999</v>
      </c>
      <c r="Q65" s="2">
        <v>0</v>
      </c>
      <c r="R65" s="2">
        <v>0</v>
      </c>
      <c r="S65" s="2">
        <v>0</v>
      </c>
      <c r="T65" s="2">
        <v>0</v>
      </c>
      <c r="U65" s="2">
        <f>Table_0__19[[#This Row],[Call Settle]]*10000*Table_0__19[[#This Row],[Open Interest Call]]</f>
        <v>0</v>
      </c>
      <c r="V65" s="2">
        <f>Table_0__19[[#This Row],[Put Settle]]*10000*Table_0__19[[#This Row],[Open Interest Put]]</f>
        <v>0</v>
      </c>
    </row>
    <row r="66" spans="1:22" x14ac:dyDescent="0.25">
      <c r="A66" s="2">
        <v>0</v>
      </c>
      <c r="B66" s="2">
        <v>0</v>
      </c>
      <c r="C66" s="2">
        <v>0</v>
      </c>
      <c r="D66" s="2">
        <v>1.26</v>
      </c>
      <c r="E66" s="2">
        <v>0.20569999999999999</v>
      </c>
      <c r="F66" s="2">
        <v>0.2021</v>
      </c>
      <c r="G66" s="2">
        <v>3.5999999999999999E-3</v>
      </c>
      <c r="H66" s="2">
        <v>27.3</v>
      </c>
      <c r="I66" s="2">
        <v>26.14</v>
      </c>
      <c r="J66" s="2">
        <v>1.1599999999999999</v>
      </c>
      <c r="K66" s="2">
        <v>0</v>
      </c>
      <c r="L66" s="2">
        <v>0</v>
      </c>
      <c r="M66" s="2">
        <v>0</v>
      </c>
      <c r="N66" s="2">
        <v>27.3</v>
      </c>
      <c r="O66" s="2">
        <v>26.14</v>
      </c>
      <c r="P66" s="2">
        <v>1.1599999999999999</v>
      </c>
      <c r="Q66" s="2">
        <v>0</v>
      </c>
      <c r="R66" s="2">
        <v>0</v>
      </c>
      <c r="S66" s="2">
        <v>0</v>
      </c>
      <c r="T66" s="2">
        <v>0</v>
      </c>
      <c r="U66" s="2">
        <f>Table_0__19[[#This Row],[Call Settle]]*10000*Table_0__19[[#This Row],[Open Interest Call]]</f>
        <v>0</v>
      </c>
      <c r="V66" s="2">
        <f>Table_0__19[[#This Row],[Put Settle]]*10000*Table_0__19[[#This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1.27</v>
      </c>
      <c r="E67" s="2">
        <v>0.2157</v>
      </c>
      <c r="F67" s="2">
        <v>0.21210000000000001</v>
      </c>
      <c r="G67" s="2">
        <v>3.5999999999999999E-3</v>
      </c>
      <c r="H67" s="2">
        <v>28.56</v>
      </c>
      <c r="I67" s="2">
        <v>27.36</v>
      </c>
      <c r="J67" s="2">
        <v>1.2</v>
      </c>
      <c r="K67" s="2">
        <v>0</v>
      </c>
      <c r="L67" s="2">
        <v>0</v>
      </c>
      <c r="M67" s="2">
        <v>0</v>
      </c>
      <c r="N67" s="2">
        <v>28.56</v>
      </c>
      <c r="O67" s="2">
        <v>27.36</v>
      </c>
      <c r="P67" s="2">
        <v>1.2</v>
      </c>
      <c r="Q67" s="2">
        <v>0</v>
      </c>
      <c r="R67" s="2">
        <v>0</v>
      </c>
      <c r="S67" s="2">
        <v>0</v>
      </c>
      <c r="T67" s="2">
        <v>0</v>
      </c>
      <c r="U67" s="2">
        <f>Table_0__19[[#This Row],[Call Settle]]*10000*Table_0__19[[#This Row],[Open Interest Call]]</f>
        <v>0</v>
      </c>
      <c r="V67" s="2">
        <f>Table_0__19[[#This Row],[Put Settle]]*10000*Table_0__19[[#This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1.28</v>
      </c>
      <c r="E68" s="2">
        <v>0.22570000000000001</v>
      </c>
      <c r="F68" s="2">
        <v>0.222</v>
      </c>
      <c r="G68" s="2">
        <v>3.7000000000000002E-3</v>
      </c>
      <c r="H68" s="2">
        <v>29.81</v>
      </c>
      <c r="I68" s="2">
        <v>28.58</v>
      </c>
      <c r="J68" s="2">
        <v>1.23</v>
      </c>
      <c r="K68" s="2">
        <v>0</v>
      </c>
      <c r="L68" s="2">
        <v>0</v>
      </c>
      <c r="M68" s="2">
        <v>0</v>
      </c>
      <c r="N68" s="2">
        <v>29.81</v>
      </c>
      <c r="O68" s="2">
        <v>28.58</v>
      </c>
      <c r="P68" s="2">
        <v>1.23</v>
      </c>
      <c r="Q68" s="2">
        <v>1</v>
      </c>
      <c r="R68" s="2">
        <v>0</v>
      </c>
      <c r="S68" s="2">
        <v>0</v>
      </c>
      <c r="T68" s="2">
        <v>0</v>
      </c>
      <c r="U68" s="2">
        <f>Table_0__19[[#This Row],[Call Settle]]*10000*Table_0__19[[#This Row],[Open Interest Call]]</f>
        <v>0</v>
      </c>
      <c r="V68" s="2">
        <f>Table_0__19[[#This Row],[Put Settle]]*10000*Table_0__19[[#This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opLeftCell="A16" workbookViewId="0">
      <selection activeCell="S28" sqref="D28:S29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-3.5999999999999999E-3</v>
      </c>
      <c r="B2" s="2">
        <v>0.15620000000000001</v>
      </c>
      <c r="C2" s="2">
        <v>0.15260000000000001</v>
      </c>
      <c r="D2" s="2">
        <v>0.9</v>
      </c>
      <c r="E2" s="2">
        <v>0</v>
      </c>
      <c r="F2" s="2">
        <v>0</v>
      </c>
      <c r="G2" s="2">
        <v>0</v>
      </c>
      <c r="H2" s="2">
        <v>14.45</v>
      </c>
      <c r="I2" s="2">
        <v>14.6</v>
      </c>
      <c r="J2" s="2">
        <v>-0.15</v>
      </c>
      <c r="K2" s="2">
        <v>0</v>
      </c>
      <c r="L2" s="2">
        <v>0</v>
      </c>
      <c r="M2" s="2">
        <v>0</v>
      </c>
      <c r="N2" s="2">
        <v>14.45</v>
      </c>
      <c r="O2" s="2">
        <v>14.6</v>
      </c>
      <c r="P2" s="2">
        <v>-0.15</v>
      </c>
      <c r="Q2" s="2">
        <v>0</v>
      </c>
      <c r="R2" s="2">
        <v>0</v>
      </c>
      <c r="S2" s="2">
        <v>0</v>
      </c>
      <c r="T2" s="2">
        <v>0</v>
      </c>
      <c r="U2" s="2">
        <f>Table_0__20[[#This Row],[Call Settle]]*10000*Table_0__20[[#This Row],[Open Interest Call]]</f>
        <v>0</v>
      </c>
      <c r="V2" s="2">
        <f>Table_0__20[[#This Row],[Put Settle]]*10000*Table_0__20[[#This Row],[Open Interest Put]]</f>
        <v>0</v>
      </c>
    </row>
    <row r="3" spans="1:22" x14ac:dyDescent="0.25">
      <c r="A3" s="2">
        <v>-3.5999999999999999E-3</v>
      </c>
      <c r="B3" s="2">
        <v>0.14630000000000001</v>
      </c>
      <c r="C3" s="2">
        <v>0.14269999999999999</v>
      </c>
      <c r="D3" s="2">
        <v>0.91</v>
      </c>
      <c r="E3" s="2">
        <v>1E-4</v>
      </c>
      <c r="F3" s="2">
        <v>1E-4</v>
      </c>
      <c r="G3" s="2">
        <v>0</v>
      </c>
      <c r="H3" s="2">
        <v>13.53</v>
      </c>
      <c r="I3" s="2">
        <v>13.69</v>
      </c>
      <c r="J3" s="2">
        <v>-0.16</v>
      </c>
      <c r="K3" s="2">
        <v>0</v>
      </c>
      <c r="L3" s="2">
        <v>0</v>
      </c>
      <c r="M3" s="2">
        <v>0</v>
      </c>
      <c r="N3" s="2">
        <v>13.53</v>
      </c>
      <c r="O3" s="2">
        <v>13.69</v>
      </c>
      <c r="P3" s="2">
        <v>-0.16</v>
      </c>
      <c r="Q3" s="2">
        <v>0</v>
      </c>
      <c r="R3" s="2">
        <v>0</v>
      </c>
      <c r="S3" s="2">
        <v>1</v>
      </c>
      <c r="T3" s="2">
        <v>0</v>
      </c>
      <c r="U3" s="2">
        <f>Table_0__20[[#This Row],[Call Settle]]*10000*Table_0__20[[#This Row],[Open Interest Call]]</f>
        <v>0</v>
      </c>
      <c r="V3" s="2">
        <f>Table_0__20[[#This Row],[Put Settle]]*10000*Table_0__20[[#This Row],[Open Interest Put]]</f>
        <v>1</v>
      </c>
    </row>
    <row r="4" spans="1:22" x14ac:dyDescent="0.25">
      <c r="A4" s="2">
        <v>-3.5999999999999999E-3</v>
      </c>
      <c r="B4" s="2">
        <v>0.13639999999999999</v>
      </c>
      <c r="C4" s="2">
        <v>0.1328</v>
      </c>
      <c r="D4" s="2">
        <v>0.92</v>
      </c>
      <c r="E4" s="2">
        <v>1E-4</v>
      </c>
      <c r="F4" s="2">
        <v>1E-4</v>
      </c>
      <c r="G4" s="2">
        <v>0</v>
      </c>
      <c r="H4" s="2">
        <v>12.61</v>
      </c>
      <c r="I4" s="2">
        <v>12.78</v>
      </c>
      <c r="J4" s="2">
        <v>-0.17</v>
      </c>
      <c r="K4" s="2">
        <v>0</v>
      </c>
      <c r="L4" s="2">
        <v>0</v>
      </c>
      <c r="M4" s="2">
        <v>0</v>
      </c>
      <c r="N4" s="2">
        <v>12.61</v>
      </c>
      <c r="O4" s="2">
        <v>12.78</v>
      </c>
      <c r="P4" s="2">
        <v>-0.17</v>
      </c>
      <c r="Q4" s="2">
        <v>0</v>
      </c>
      <c r="R4" s="2">
        <v>0</v>
      </c>
      <c r="S4" s="2">
        <v>0</v>
      </c>
      <c r="T4" s="2">
        <v>0</v>
      </c>
      <c r="U4" s="2">
        <f>Table_0__20[[#This Row],[Call Settle]]*10000*Table_0__20[[#This Row],[Open Interest Call]]</f>
        <v>0</v>
      </c>
      <c r="V4" s="2">
        <f>Table_0__20[[#This Row],[Put Settle]]*10000*Table_0__20[[#This Row],[Open Interest Put]]</f>
        <v>0</v>
      </c>
    </row>
    <row r="5" spans="1:22" x14ac:dyDescent="0.25">
      <c r="A5" s="2">
        <v>-3.5999999999999999E-3</v>
      </c>
      <c r="B5" s="2">
        <v>0.1265</v>
      </c>
      <c r="C5" s="2">
        <v>0.1229</v>
      </c>
      <c r="D5" s="2">
        <v>0.93</v>
      </c>
      <c r="E5" s="2">
        <v>1E-4</v>
      </c>
      <c r="F5" s="2">
        <v>1E-4</v>
      </c>
      <c r="G5" s="2">
        <v>0</v>
      </c>
      <c r="H5" s="2">
        <v>11.7</v>
      </c>
      <c r="I5" s="2">
        <v>11.88</v>
      </c>
      <c r="J5" s="2">
        <v>-0.18</v>
      </c>
      <c r="K5" s="2">
        <v>0</v>
      </c>
      <c r="L5" s="2">
        <v>0</v>
      </c>
      <c r="M5" s="2">
        <v>0</v>
      </c>
      <c r="N5" s="2">
        <v>11.7</v>
      </c>
      <c r="O5" s="2">
        <v>11.88</v>
      </c>
      <c r="P5" s="2">
        <v>-0.18</v>
      </c>
      <c r="Q5" s="2">
        <v>0</v>
      </c>
      <c r="R5" s="2">
        <v>0</v>
      </c>
      <c r="S5" s="2">
        <v>14</v>
      </c>
      <c r="T5" s="2">
        <v>0</v>
      </c>
      <c r="U5" s="2">
        <f>Table_0__20[[#This Row],[Call Settle]]*10000*Table_0__20[[#This Row],[Open Interest Call]]</f>
        <v>0</v>
      </c>
      <c r="V5" s="2">
        <f>Table_0__20[[#This Row],[Put Settle]]*10000*Table_0__20[[#This Row],[Open Interest Put]]</f>
        <v>14</v>
      </c>
    </row>
    <row r="6" spans="1:22" x14ac:dyDescent="0.25">
      <c r="A6" s="2">
        <v>-3.5999999999999999E-3</v>
      </c>
      <c r="B6" s="2">
        <v>0.1166</v>
      </c>
      <c r="C6" s="2">
        <v>0.113</v>
      </c>
      <c r="D6" s="2">
        <v>0.94</v>
      </c>
      <c r="E6" s="2">
        <v>1E-4</v>
      </c>
      <c r="F6" s="2">
        <v>1E-4</v>
      </c>
      <c r="G6" s="2">
        <v>0</v>
      </c>
      <c r="H6" s="2">
        <v>11.64</v>
      </c>
      <c r="I6" s="2">
        <v>11.84</v>
      </c>
      <c r="J6" s="2">
        <v>-0.2</v>
      </c>
      <c r="K6" s="2">
        <v>0</v>
      </c>
      <c r="L6" s="2">
        <v>0</v>
      </c>
      <c r="M6" s="2">
        <v>0</v>
      </c>
      <c r="N6" s="2">
        <v>11.64</v>
      </c>
      <c r="O6" s="2">
        <v>11.84</v>
      </c>
      <c r="P6" s="2">
        <v>-0.2</v>
      </c>
      <c r="Q6" s="2">
        <v>0</v>
      </c>
      <c r="R6" s="2">
        <v>0</v>
      </c>
      <c r="S6" s="2">
        <v>7</v>
      </c>
      <c r="T6" s="2">
        <v>1</v>
      </c>
      <c r="U6" s="2">
        <f>Table_0__20[[#This Row],[Call Settle]]*10000*Table_0__20[[#This Row],[Open Interest Call]]</f>
        <v>0</v>
      </c>
      <c r="V6" s="2">
        <f>Table_0__20[[#This Row],[Put Settle]]*10000*Table_0__20[[#This Row],[Open Interest Put]]</f>
        <v>7</v>
      </c>
    </row>
    <row r="7" spans="1:22" x14ac:dyDescent="0.25">
      <c r="A7" s="2">
        <v>-3.5999999999999999E-3</v>
      </c>
      <c r="B7" s="2">
        <v>0.1067</v>
      </c>
      <c r="C7" s="2">
        <v>0.1031</v>
      </c>
      <c r="D7" s="2">
        <v>0.95</v>
      </c>
      <c r="E7" s="2">
        <v>2.0000000000000001E-4</v>
      </c>
      <c r="F7" s="2">
        <v>2.0000000000000001E-4</v>
      </c>
      <c r="G7" s="2">
        <v>0</v>
      </c>
      <c r="H7" s="2">
        <v>11.22</v>
      </c>
      <c r="I7" s="2">
        <v>11.44</v>
      </c>
      <c r="J7" s="2">
        <v>-0.22</v>
      </c>
      <c r="K7" s="2">
        <v>0</v>
      </c>
      <c r="L7" s="2">
        <v>0</v>
      </c>
      <c r="M7" s="2">
        <v>0</v>
      </c>
      <c r="N7" s="2">
        <v>11.22</v>
      </c>
      <c r="O7" s="2">
        <v>11.44</v>
      </c>
      <c r="P7" s="2">
        <v>-0.22</v>
      </c>
      <c r="Q7" s="2">
        <v>0</v>
      </c>
      <c r="R7" s="2">
        <v>0</v>
      </c>
      <c r="S7" s="2">
        <v>34</v>
      </c>
      <c r="T7" s="2">
        <v>0</v>
      </c>
      <c r="U7" s="2">
        <f>Table_0__20[[#This Row],[Call Settle]]*10000*Table_0__20[[#This Row],[Open Interest Call]]</f>
        <v>0</v>
      </c>
      <c r="V7" s="2">
        <f>Table_0__20[[#This Row],[Put Settle]]*10000*Table_0__20[[#This Row],[Open Interest Put]]</f>
        <v>68</v>
      </c>
    </row>
    <row r="8" spans="1:22" x14ac:dyDescent="0.25">
      <c r="A8" s="2">
        <v>-3.5000000000000001E-3</v>
      </c>
      <c r="B8" s="2">
        <v>9.6799999999999997E-2</v>
      </c>
      <c r="C8" s="2">
        <v>9.3299999999999994E-2</v>
      </c>
      <c r="D8" s="2">
        <v>0.96</v>
      </c>
      <c r="E8" s="2">
        <v>2.9999999999999997E-4</v>
      </c>
      <c r="F8" s="2">
        <v>2.0000000000000001E-4</v>
      </c>
      <c r="G8" s="2">
        <v>1E-4</v>
      </c>
      <c r="H8" s="2">
        <v>10.95</v>
      </c>
      <c r="I8" s="2">
        <v>10.86</v>
      </c>
      <c r="J8" s="2">
        <v>0.1</v>
      </c>
      <c r="K8" s="2">
        <v>0</v>
      </c>
      <c r="L8" s="2">
        <v>0</v>
      </c>
      <c r="M8" s="2">
        <v>0</v>
      </c>
      <c r="N8" s="2">
        <v>10.95</v>
      </c>
      <c r="O8" s="2">
        <v>10.86</v>
      </c>
      <c r="P8" s="2">
        <v>0.1</v>
      </c>
      <c r="Q8" s="2">
        <v>0</v>
      </c>
      <c r="R8" s="2">
        <v>0</v>
      </c>
      <c r="S8" s="2">
        <v>86</v>
      </c>
      <c r="T8" s="2">
        <v>0</v>
      </c>
      <c r="U8" s="2">
        <f>Table_0__20[[#This Row],[Call Settle]]*10000*Table_0__20[[#This Row],[Open Interest Call]]</f>
        <v>0</v>
      </c>
      <c r="V8" s="2">
        <f>Table_0__20[[#This Row],[Put Settle]]*10000*Table_0__20[[#This Row],[Open Interest Put]]</f>
        <v>257.99999999999994</v>
      </c>
    </row>
    <row r="9" spans="1:22" x14ac:dyDescent="0.25">
      <c r="A9" s="2">
        <v>-3.5000000000000001E-3</v>
      </c>
      <c r="B9" s="2">
        <v>8.6999999999999994E-2</v>
      </c>
      <c r="C9" s="2">
        <v>8.3500000000000005E-2</v>
      </c>
      <c r="D9" s="2">
        <v>0.97</v>
      </c>
      <c r="E9" s="2">
        <v>4.0000000000000002E-4</v>
      </c>
      <c r="F9" s="2">
        <v>4.0000000000000002E-4</v>
      </c>
      <c r="G9" s="2">
        <v>0</v>
      </c>
      <c r="H9" s="2">
        <v>10.41</v>
      </c>
      <c r="I9" s="2">
        <v>10.68</v>
      </c>
      <c r="J9" s="2">
        <v>-0.27</v>
      </c>
      <c r="K9" s="2">
        <v>0</v>
      </c>
      <c r="L9" s="2">
        <v>0</v>
      </c>
      <c r="M9" s="2">
        <v>0</v>
      </c>
      <c r="N9" s="2">
        <v>10.41</v>
      </c>
      <c r="O9" s="2">
        <v>10.68</v>
      </c>
      <c r="P9" s="2">
        <v>-0.27</v>
      </c>
      <c r="Q9" s="2">
        <v>0</v>
      </c>
      <c r="R9" s="2">
        <v>0</v>
      </c>
      <c r="S9" s="2">
        <v>18</v>
      </c>
      <c r="T9" s="2">
        <v>0</v>
      </c>
      <c r="U9" s="2">
        <f>Table_0__20[[#This Row],[Call Settle]]*10000*Table_0__20[[#This Row],[Open Interest Call]]</f>
        <v>0</v>
      </c>
      <c r="V9" s="2">
        <f>Table_0__20[[#This Row],[Put Settle]]*10000*Table_0__20[[#This Row],[Open Interest Put]]</f>
        <v>72</v>
      </c>
    </row>
    <row r="10" spans="1:22" x14ac:dyDescent="0.25">
      <c r="A10" s="2">
        <v>-3.5000000000000001E-3</v>
      </c>
      <c r="B10" s="2">
        <v>7.7200000000000005E-2</v>
      </c>
      <c r="C10" s="2">
        <v>7.3700000000000002E-2</v>
      </c>
      <c r="D10" s="2">
        <v>0.98</v>
      </c>
      <c r="E10" s="2">
        <v>5.0000000000000001E-4</v>
      </c>
      <c r="F10" s="2">
        <v>5.0000000000000001E-4</v>
      </c>
      <c r="G10" s="2">
        <v>0</v>
      </c>
      <c r="H10" s="2">
        <v>9.8800000000000008</v>
      </c>
      <c r="I10" s="2">
        <v>10.17</v>
      </c>
      <c r="J10" s="2">
        <v>-0.28999999999999998</v>
      </c>
      <c r="K10" s="2">
        <v>0</v>
      </c>
      <c r="L10" s="2">
        <v>0</v>
      </c>
      <c r="M10" s="2">
        <v>0</v>
      </c>
      <c r="N10" s="2">
        <v>9.8800000000000008</v>
      </c>
      <c r="O10" s="2">
        <v>10.17</v>
      </c>
      <c r="P10" s="2">
        <v>-0.28999999999999998</v>
      </c>
      <c r="Q10" s="2">
        <v>0</v>
      </c>
      <c r="R10" s="2">
        <v>0</v>
      </c>
      <c r="S10" s="2">
        <v>868</v>
      </c>
      <c r="T10" s="2">
        <v>-8</v>
      </c>
      <c r="U10" s="2">
        <f>Table_0__20[[#This Row],[Call Settle]]*10000*Table_0__20[[#This Row],[Open Interest Call]]</f>
        <v>0</v>
      </c>
      <c r="V10" s="2">
        <f>Table_0__20[[#This Row],[Put Settle]]*10000*Table_0__20[[#This Row],[Open Interest Put]]</f>
        <v>4340</v>
      </c>
    </row>
    <row r="11" spans="1:22" x14ac:dyDescent="0.25">
      <c r="A11" s="2">
        <v>-3.5000000000000001E-3</v>
      </c>
      <c r="B11" s="2">
        <v>6.7599999999999993E-2</v>
      </c>
      <c r="C11" s="2">
        <v>6.4100000000000004E-2</v>
      </c>
      <c r="D11" s="2">
        <v>0.99</v>
      </c>
      <c r="E11" s="2">
        <v>8.0000000000000004E-4</v>
      </c>
      <c r="F11" s="2">
        <v>8.0000000000000004E-4</v>
      </c>
      <c r="G11" s="2">
        <v>0</v>
      </c>
      <c r="H11" s="2">
        <v>9.5399999999999991</v>
      </c>
      <c r="I11" s="2">
        <v>9.86</v>
      </c>
      <c r="J11" s="2">
        <v>-0.33</v>
      </c>
      <c r="K11" s="2">
        <v>0</v>
      </c>
      <c r="L11" s="2">
        <v>0</v>
      </c>
      <c r="M11" s="2">
        <v>0</v>
      </c>
      <c r="N11" s="2">
        <v>9.5399999999999991</v>
      </c>
      <c r="O11" s="2">
        <v>9.86</v>
      </c>
      <c r="P11" s="2">
        <v>-0.33</v>
      </c>
      <c r="Q11" s="2">
        <v>0</v>
      </c>
      <c r="R11" s="2">
        <v>0</v>
      </c>
      <c r="S11" s="2">
        <v>1199</v>
      </c>
      <c r="T11" s="2">
        <v>1</v>
      </c>
      <c r="U11" s="2">
        <f>Table_0__20[[#This Row],[Call Settle]]*10000*Table_0__20[[#This Row],[Open Interest Call]]</f>
        <v>0</v>
      </c>
      <c r="V11" s="2">
        <f>Table_0__20[[#This Row],[Put Settle]]*10000*Table_0__20[[#This Row],[Open Interest Put]]</f>
        <v>9592</v>
      </c>
    </row>
    <row r="12" spans="1:22" x14ac:dyDescent="0.25">
      <c r="A12" s="2">
        <v>-3.5000000000000001E-3</v>
      </c>
      <c r="B12" s="2">
        <v>6.2799999999999995E-2</v>
      </c>
      <c r="C12" s="2">
        <v>5.9299999999999999E-2</v>
      </c>
      <c r="D12" s="2">
        <v>0.995</v>
      </c>
      <c r="E12" s="2">
        <v>1E-3</v>
      </c>
      <c r="F12" s="2">
        <v>1E-3</v>
      </c>
      <c r="G12" s="2">
        <v>0</v>
      </c>
      <c r="H12" s="2">
        <v>9.35</v>
      </c>
      <c r="I12" s="2">
        <v>9.69</v>
      </c>
      <c r="J12" s="2">
        <v>-0.35</v>
      </c>
      <c r="K12" s="2">
        <v>0</v>
      </c>
      <c r="L12" s="2">
        <v>0</v>
      </c>
      <c r="M12" s="2">
        <v>0</v>
      </c>
      <c r="N12" s="2">
        <v>9.35</v>
      </c>
      <c r="O12" s="2">
        <v>9.69</v>
      </c>
      <c r="P12" s="2">
        <v>-0.35</v>
      </c>
      <c r="Q12" s="2">
        <v>0</v>
      </c>
      <c r="R12" s="2">
        <v>0</v>
      </c>
      <c r="S12" s="2">
        <v>30</v>
      </c>
      <c r="T12" s="2">
        <v>0</v>
      </c>
      <c r="U12" s="2">
        <f>Table_0__20[[#This Row],[Call Settle]]*10000*Table_0__20[[#This Row],[Open Interest Call]]</f>
        <v>0</v>
      </c>
      <c r="V12" s="2">
        <f>Table_0__20[[#This Row],[Put Settle]]*10000*Table_0__20[[#This Row],[Open Interest Put]]</f>
        <v>300</v>
      </c>
    </row>
    <row r="13" spans="1:22" x14ac:dyDescent="0.25">
      <c r="A13" s="2">
        <v>-3.5000000000000001E-3</v>
      </c>
      <c r="B13" s="2">
        <v>5.8099999999999999E-2</v>
      </c>
      <c r="C13" s="2">
        <v>5.4600000000000003E-2</v>
      </c>
      <c r="D13" s="2">
        <v>1</v>
      </c>
      <c r="E13" s="2">
        <v>1.2999999999999999E-3</v>
      </c>
      <c r="F13" s="2">
        <v>1.1999999999999999E-3</v>
      </c>
      <c r="G13" s="2">
        <v>1E-4</v>
      </c>
      <c r="H13" s="2">
        <v>9.24</v>
      </c>
      <c r="I13" s="2">
        <v>9.44</v>
      </c>
      <c r="J13" s="2">
        <v>-0.19</v>
      </c>
      <c r="K13" s="2">
        <v>0</v>
      </c>
      <c r="L13" s="2">
        <v>0</v>
      </c>
      <c r="M13" s="2">
        <v>0</v>
      </c>
      <c r="N13" s="2">
        <v>9.24</v>
      </c>
      <c r="O13" s="2">
        <v>9.44</v>
      </c>
      <c r="P13" s="2">
        <v>-0.19</v>
      </c>
      <c r="Q13" s="2">
        <v>1</v>
      </c>
      <c r="R13" s="2">
        <v>0</v>
      </c>
      <c r="S13" s="2">
        <v>3264</v>
      </c>
      <c r="T13" s="2">
        <v>-42</v>
      </c>
      <c r="U13" s="2">
        <f>Table_0__20[[#This Row],[Call Settle]]*10000*Table_0__20[[#This Row],[Open Interest Call]]</f>
        <v>546</v>
      </c>
      <c r="V13" s="2">
        <f>Table_0__20[[#This Row],[Put Settle]]*10000*Table_0__20[[#This Row],[Open Interest Put]]</f>
        <v>42432</v>
      </c>
    </row>
    <row r="14" spans="1:22" x14ac:dyDescent="0.25">
      <c r="A14" s="2">
        <v>-3.3999999999999998E-3</v>
      </c>
      <c r="B14" s="2">
        <v>5.3400000000000003E-2</v>
      </c>
      <c r="C14" s="2">
        <v>0.05</v>
      </c>
      <c r="D14" s="2">
        <v>1.0049999999999999</v>
      </c>
      <c r="E14" s="2">
        <v>1.6000000000000001E-3</v>
      </c>
      <c r="F14" s="2">
        <v>1.5E-3</v>
      </c>
      <c r="G14" s="2">
        <v>1E-4</v>
      </c>
      <c r="H14" s="2">
        <v>9.0299999999999994</v>
      </c>
      <c r="I14" s="2">
        <v>9.27</v>
      </c>
      <c r="J14" s="2">
        <v>-0.24</v>
      </c>
      <c r="K14" s="2">
        <v>0</v>
      </c>
      <c r="L14" s="2">
        <v>0</v>
      </c>
      <c r="M14" s="2">
        <v>0</v>
      </c>
      <c r="N14" s="2">
        <v>9.0299999999999994</v>
      </c>
      <c r="O14" s="2">
        <v>9.27</v>
      </c>
      <c r="P14" s="2">
        <v>-0.24</v>
      </c>
      <c r="Q14" s="2">
        <v>0</v>
      </c>
      <c r="R14" s="2">
        <v>0</v>
      </c>
      <c r="S14" s="2">
        <v>118</v>
      </c>
      <c r="T14" s="2">
        <v>5</v>
      </c>
      <c r="U14" s="2">
        <f>Table_0__20[[#This Row],[Call Settle]]*10000*Table_0__20[[#This Row],[Open Interest Call]]</f>
        <v>0</v>
      </c>
      <c r="V14" s="2">
        <f>Table_0__20[[#This Row],[Put Settle]]*10000*Table_0__20[[#This Row],[Open Interest Put]]</f>
        <v>1888</v>
      </c>
    </row>
    <row r="15" spans="1:22" x14ac:dyDescent="0.25">
      <c r="A15" s="2">
        <v>-3.3999999999999998E-3</v>
      </c>
      <c r="B15" s="2">
        <v>4.8800000000000003E-2</v>
      </c>
      <c r="C15" s="2">
        <v>4.5400000000000003E-2</v>
      </c>
      <c r="D15" s="2">
        <v>1.01</v>
      </c>
      <c r="E15" s="2">
        <v>2E-3</v>
      </c>
      <c r="F15" s="2">
        <v>1.8E-3</v>
      </c>
      <c r="G15" s="2">
        <v>2.0000000000000001E-4</v>
      </c>
      <c r="H15" s="2">
        <v>8.85</v>
      </c>
      <c r="I15" s="2">
        <v>9</v>
      </c>
      <c r="J15" s="2">
        <v>-0.15</v>
      </c>
      <c r="K15" s="2">
        <v>0</v>
      </c>
      <c r="L15" s="2">
        <v>0</v>
      </c>
      <c r="M15" s="2">
        <v>0</v>
      </c>
      <c r="N15" s="2">
        <v>8.85</v>
      </c>
      <c r="O15" s="2">
        <v>9</v>
      </c>
      <c r="P15" s="2">
        <v>-0.15</v>
      </c>
      <c r="Q15" s="2">
        <v>0</v>
      </c>
      <c r="R15" s="2">
        <v>0</v>
      </c>
      <c r="S15" s="2">
        <v>261</v>
      </c>
      <c r="T15" s="2">
        <v>-1</v>
      </c>
      <c r="U15" s="2">
        <f>Table_0__20[[#This Row],[Call Settle]]*10000*Table_0__20[[#This Row],[Open Interest Call]]</f>
        <v>0</v>
      </c>
      <c r="V15" s="2">
        <f>Table_0__20[[#This Row],[Put Settle]]*10000*Table_0__20[[#This Row],[Open Interest Put]]</f>
        <v>5220</v>
      </c>
    </row>
    <row r="16" spans="1:22" x14ac:dyDescent="0.25">
      <c r="A16" s="2">
        <v>-3.3E-3</v>
      </c>
      <c r="B16" s="2">
        <v>4.4299999999999999E-2</v>
      </c>
      <c r="C16" s="2">
        <v>4.1000000000000002E-2</v>
      </c>
      <c r="D16" s="2">
        <v>1.0149999999999999</v>
      </c>
      <c r="E16" s="2">
        <v>2.5999999999999999E-3</v>
      </c>
      <c r="F16" s="2">
        <v>2.3E-3</v>
      </c>
      <c r="G16" s="2">
        <v>2.9999999999999997E-4</v>
      </c>
      <c r="H16" s="2">
        <v>8.7899999999999991</v>
      </c>
      <c r="I16" s="2">
        <v>8.9</v>
      </c>
      <c r="J16" s="2">
        <v>-0.11</v>
      </c>
      <c r="K16" s="2">
        <v>0</v>
      </c>
      <c r="L16" s="2">
        <v>0</v>
      </c>
      <c r="M16" s="2">
        <v>0</v>
      </c>
      <c r="N16" s="2">
        <v>8.7899999999999991</v>
      </c>
      <c r="O16" s="2">
        <v>8.9</v>
      </c>
      <c r="P16" s="2">
        <v>-0.11</v>
      </c>
      <c r="Q16" s="2">
        <v>1</v>
      </c>
      <c r="R16" s="2">
        <v>0</v>
      </c>
      <c r="S16" s="2">
        <v>164</v>
      </c>
      <c r="T16" s="2">
        <v>45</v>
      </c>
      <c r="U16" s="2">
        <f>Table_0__20[[#This Row],[Call Settle]]*10000*Table_0__20[[#This Row],[Open Interest Call]]</f>
        <v>410</v>
      </c>
      <c r="V16" s="2">
        <f>Table_0__20[[#This Row],[Put Settle]]*10000*Table_0__20[[#This Row],[Open Interest Put]]</f>
        <v>4264</v>
      </c>
    </row>
    <row r="17" spans="1:22" x14ac:dyDescent="0.25">
      <c r="A17" s="2">
        <v>-3.2000000000000002E-3</v>
      </c>
      <c r="B17" s="2">
        <v>3.9899999999999998E-2</v>
      </c>
      <c r="C17" s="2">
        <v>3.6700000000000003E-2</v>
      </c>
      <c r="D17" s="2">
        <v>1.02</v>
      </c>
      <c r="E17" s="2">
        <v>3.3E-3</v>
      </c>
      <c r="F17" s="2">
        <v>2.8999999999999998E-3</v>
      </c>
      <c r="G17" s="2">
        <v>4.0000000000000002E-4</v>
      </c>
      <c r="H17" s="2">
        <v>8.68</v>
      </c>
      <c r="I17" s="2">
        <v>8.7799999999999994</v>
      </c>
      <c r="J17" s="2">
        <v>-0.09</v>
      </c>
      <c r="K17" s="2">
        <v>0</v>
      </c>
      <c r="L17" s="2">
        <v>0</v>
      </c>
      <c r="M17" s="2">
        <v>0</v>
      </c>
      <c r="N17" s="2">
        <v>8.68</v>
      </c>
      <c r="O17" s="2">
        <v>8.7799999999999994</v>
      </c>
      <c r="P17" s="2">
        <v>-0.09</v>
      </c>
      <c r="Q17" s="2">
        <v>41</v>
      </c>
      <c r="R17" s="2">
        <v>0</v>
      </c>
      <c r="S17" s="2">
        <v>1583</v>
      </c>
      <c r="T17" s="2">
        <v>-473</v>
      </c>
      <c r="U17" s="2">
        <f>Table_0__20[[#This Row],[Call Settle]]*10000*Table_0__20[[#This Row],[Open Interest Call]]</f>
        <v>15047.000000000002</v>
      </c>
      <c r="V17" s="2">
        <f>Table_0__20[[#This Row],[Put Settle]]*10000*Table_0__20[[#This Row],[Open Interest Put]]</f>
        <v>52239</v>
      </c>
    </row>
    <row r="18" spans="1:22" x14ac:dyDescent="0.25">
      <c r="A18" s="2">
        <v>-3.0000000000000001E-3</v>
      </c>
      <c r="B18" s="2">
        <v>3.56E-2</v>
      </c>
      <c r="C18" s="2">
        <v>3.2599999999999997E-2</v>
      </c>
      <c r="D18" s="2">
        <v>1.0249999999999999</v>
      </c>
      <c r="E18" s="2">
        <v>4.1000000000000003E-3</v>
      </c>
      <c r="F18" s="2">
        <v>3.5999999999999999E-3</v>
      </c>
      <c r="G18" s="2">
        <v>5.0000000000000001E-4</v>
      </c>
      <c r="H18" s="2">
        <v>8.5299999999999994</v>
      </c>
      <c r="I18" s="2">
        <v>8.6199999999999992</v>
      </c>
      <c r="J18" s="2">
        <v>-0.09</v>
      </c>
      <c r="K18" s="2">
        <v>0</v>
      </c>
      <c r="L18" s="2">
        <v>0</v>
      </c>
      <c r="M18" s="2">
        <v>0</v>
      </c>
      <c r="N18" s="2">
        <v>8.5299999999999994</v>
      </c>
      <c r="O18" s="2">
        <v>8.6199999999999992</v>
      </c>
      <c r="P18" s="2">
        <v>-0.09</v>
      </c>
      <c r="Q18" s="2">
        <v>0</v>
      </c>
      <c r="R18" s="2">
        <v>0</v>
      </c>
      <c r="S18" s="2">
        <v>391</v>
      </c>
      <c r="T18" s="2">
        <v>-164</v>
      </c>
      <c r="U18" s="2">
        <f>Table_0__20[[#This Row],[Call Settle]]*10000*Table_0__20[[#This Row],[Open Interest Call]]</f>
        <v>0</v>
      </c>
      <c r="V18" s="2">
        <f>Table_0__20[[#This Row],[Put Settle]]*10000*Table_0__20[[#This Row],[Open Interest Put]]</f>
        <v>16031</v>
      </c>
    </row>
    <row r="19" spans="1:22" x14ac:dyDescent="0.25">
      <c r="A19" s="2">
        <v>-2.8999999999999998E-3</v>
      </c>
      <c r="B19" s="2">
        <v>3.15E-2</v>
      </c>
      <c r="C19" s="2">
        <v>2.86E-2</v>
      </c>
      <c r="D19" s="2">
        <v>1.03</v>
      </c>
      <c r="E19" s="2">
        <v>5.1000000000000004E-3</v>
      </c>
      <c r="F19" s="2">
        <v>4.4000000000000003E-3</v>
      </c>
      <c r="G19" s="2">
        <v>6.9999999999999999E-4</v>
      </c>
      <c r="H19" s="2">
        <v>8.41</v>
      </c>
      <c r="I19" s="2">
        <v>8.43</v>
      </c>
      <c r="J19" s="2">
        <v>-0.02</v>
      </c>
      <c r="K19" s="2">
        <v>0</v>
      </c>
      <c r="L19" s="2">
        <v>0</v>
      </c>
      <c r="M19" s="2">
        <v>0</v>
      </c>
      <c r="N19" s="2">
        <v>8.41</v>
      </c>
      <c r="O19" s="2">
        <v>8.43</v>
      </c>
      <c r="P19" s="2">
        <v>-0.02</v>
      </c>
      <c r="Q19" s="2">
        <v>0</v>
      </c>
      <c r="R19" s="2">
        <v>0</v>
      </c>
      <c r="S19" s="2">
        <v>1337</v>
      </c>
      <c r="T19" s="2">
        <v>1</v>
      </c>
      <c r="U19" s="2">
        <f>Table_0__20[[#This Row],[Call Settle]]*10000*Table_0__20[[#This Row],[Open Interest Call]]</f>
        <v>0</v>
      </c>
      <c r="V19" s="2">
        <f>Table_0__20[[#This Row],[Put Settle]]*10000*Table_0__20[[#This Row],[Open Interest Put]]</f>
        <v>68187.000000000015</v>
      </c>
    </row>
    <row r="20" spans="1:22" x14ac:dyDescent="0.25">
      <c r="A20" s="2">
        <v>-2.7000000000000001E-3</v>
      </c>
      <c r="B20" s="2">
        <v>2.76E-2</v>
      </c>
      <c r="C20" s="2">
        <v>2.4899999999999999E-2</v>
      </c>
      <c r="D20" s="2">
        <v>1.0349999999999999</v>
      </c>
      <c r="E20" s="2">
        <v>6.3E-3</v>
      </c>
      <c r="F20" s="2">
        <v>5.4000000000000003E-3</v>
      </c>
      <c r="G20" s="2">
        <v>8.9999999999999998E-4</v>
      </c>
      <c r="H20" s="2">
        <v>8.2899999999999991</v>
      </c>
      <c r="I20" s="2">
        <v>8.26</v>
      </c>
      <c r="J20" s="2">
        <v>0.02</v>
      </c>
      <c r="K20" s="2">
        <v>0</v>
      </c>
      <c r="L20" s="2">
        <v>0</v>
      </c>
      <c r="M20" s="2">
        <v>0</v>
      </c>
      <c r="N20" s="2">
        <v>8.2899999999999991</v>
      </c>
      <c r="O20" s="2">
        <v>8.26</v>
      </c>
      <c r="P20" s="2">
        <v>0.02</v>
      </c>
      <c r="Q20" s="2">
        <v>0</v>
      </c>
      <c r="R20" s="2">
        <v>0</v>
      </c>
      <c r="S20" s="2">
        <v>2297</v>
      </c>
      <c r="T20" s="2">
        <v>2</v>
      </c>
      <c r="U20" s="2">
        <f>Table_0__20[[#This Row],[Call Settle]]*10000*Table_0__20[[#This Row],[Open Interest Call]]</f>
        <v>0</v>
      </c>
      <c r="V20" s="2">
        <f>Table_0__20[[#This Row],[Put Settle]]*10000*Table_0__20[[#This Row],[Open Interest Put]]</f>
        <v>144711</v>
      </c>
    </row>
    <row r="21" spans="1:22" x14ac:dyDescent="0.25">
      <c r="A21" s="2">
        <v>-2.5999999999999999E-3</v>
      </c>
      <c r="B21" s="2">
        <v>2.3900000000000001E-2</v>
      </c>
      <c r="C21" s="2">
        <v>2.1299999999999999E-2</v>
      </c>
      <c r="D21" s="2">
        <v>1.04</v>
      </c>
      <c r="E21" s="2">
        <v>7.7000000000000002E-3</v>
      </c>
      <c r="F21" s="2">
        <v>6.7000000000000002E-3</v>
      </c>
      <c r="G21" s="2">
        <v>1E-3</v>
      </c>
      <c r="H21" s="2">
        <v>8.15</v>
      </c>
      <c r="I21" s="2">
        <v>8.17</v>
      </c>
      <c r="J21" s="2">
        <v>-0.02</v>
      </c>
      <c r="K21" s="2">
        <v>0</v>
      </c>
      <c r="L21" s="2">
        <v>0</v>
      </c>
      <c r="M21" s="2">
        <v>0</v>
      </c>
      <c r="N21" s="2">
        <v>8.15</v>
      </c>
      <c r="O21" s="2">
        <v>8.17</v>
      </c>
      <c r="P21" s="2">
        <v>-0.02</v>
      </c>
      <c r="Q21" s="2">
        <v>281</v>
      </c>
      <c r="R21" s="2">
        <v>2</v>
      </c>
      <c r="S21" s="2">
        <v>312</v>
      </c>
      <c r="T21" s="2">
        <v>64</v>
      </c>
      <c r="U21" s="2">
        <f>Table_0__20[[#This Row],[Call Settle]]*10000*Table_0__20[[#This Row],[Open Interest Call]]</f>
        <v>59853</v>
      </c>
      <c r="V21" s="2">
        <f>Table_0__20[[#This Row],[Put Settle]]*10000*Table_0__20[[#This Row],[Open Interest Put]]</f>
        <v>24024</v>
      </c>
    </row>
    <row r="22" spans="1:22" x14ac:dyDescent="0.25">
      <c r="A22" s="2">
        <v>-2.3999999999999998E-3</v>
      </c>
      <c r="B22" s="2">
        <v>2.0400000000000001E-2</v>
      </c>
      <c r="C22" s="2">
        <v>1.7999999999999999E-2</v>
      </c>
      <c r="D22" s="2">
        <v>1.0449999999999999</v>
      </c>
      <c r="E22" s="2">
        <v>9.4000000000000004E-3</v>
      </c>
      <c r="F22" s="2">
        <v>8.2000000000000007E-3</v>
      </c>
      <c r="G22" s="2">
        <v>1.1999999999999999E-3</v>
      </c>
      <c r="H22" s="2">
        <v>8.0399999999999991</v>
      </c>
      <c r="I22" s="2">
        <v>8.0500000000000007</v>
      </c>
      <c r="J22" s="2">
        <v>-0.01</v>
      </c>
      <c r="K22" s="2">
        <v>0</v>
      </c>
      <c r="L22" s="2">
        <v>0</v>
      </c>
      <c r="M22" s="2">
        <v>0</v>
      </c>
      <c r="N22" s="2">
        <v>8.0399999999999991</v>
      </c>
      <c r="O22" s="2">
        <v>8.0500000000000007</v>
      </c>
      <c r="P22" s="2">
        <v>-0.01</v>
      </c>
      <c r="Q22" s="2">
        <v>9</v>
      </c>
      <c r="R22" s="2">
        <v>5</v>
      </c>
      <c r="S22" s="2">
        <v>1780</v>
      </c>
      <c r="T22" s="2">
        <v>-1143</v>
      </c>
      <c r="U22" s="2">
        <f>Table_0__20[[#This Row],[Call Settle]]*10000*Table_0__20[[#This Row],[Open Interest Call]]</f>
        <v>1620</v>
      </c>
      <c r="V22" s="2">
        <f>Table_0__20[[#This Row],[Put Settle]]*10000*Table_0__20[[#This Row],[Open Interest Put]]</f>
        <v>167320</v>
      </c>
    </row>
    <row r="23" spans="1:22" x14ac:dyDescent="0.25">
      <c r="A23" s="2">
        <v>-2.2000000000000001E-3</v>
      </c>
      <c r="B23" s="2">
        <v>1.72E-2</v>
      </c>
      <c r="C23" s="2">
        <v>1.4999999999999999E-2</v>
      </c>
      <c r="D23" s="2">
        <v>1.05</v>
      </c>
      <c r="E23" s="2">
        <v>1.1299999999999999E-2</v>
      </c>
      <c r="F23" s="2">
        <v>9.9000000000000008E-3</v>
      </c>
      <c r="G23" s="2">
        <v>1.4E-3</v>
      </c>
      <c r="H23" s="2">
        <v>7.89</v>
      </c>
      <c r="I23" s="2">
        <v>7.9</v>
      </c>
      <c r="J23" s="2">
        <v>-0.01</v>
      </c>
      <c r="K23" s="2">
        <v>0</v>
      </c>
      <c r="L23" s="2">
        <v>0</v>
      </c>
      <c r="M23" s="2">
        <v>0</v>
      </c>
      <c r="N23" s="2">
        <v>7.89</v>
      </c>
      <c r="O23" s="2">
        <v>7.9</v>
      </c>
      <c r="P23" s="2">
        <v>-0.01</v>
      </c>
      <c r="Q23" s="2">
        <v>189</v>
      </c>
      <c r="R23" s="2">
        <v>3</v>
      </c>
      <c r="S23" s="2">
        <v>1749</v>
      </c>
      <c r="T23" s="2">
        <v>6</v>
      </c>
      <c r="U23" s="2">
        <f>Table_0__20[[#This Row],[Call Settle]]*10000*Table_0__20[[#This Row],[Open Interest Call]]</f>
        <v>28350</v>
      </c>
      <c r="V23" s="2">
        <f>Table_0__20[[#This Row],[Put Settle]]*10000*Table_0__20[[#This Row],[Open Interest Put]]</f>
        <v>197636.99999999997</v>
      </c>
    </row>
    <row r="24" spans="1:22" x14ac:dyDescent="0.25">
      <c r="A24" s="2">
        <v>-2E-3</v>
      </c>
      <c r="B24" s="2">
        <v>1.43E-2</v>
      </c>
      <c r="C24" s="2">
        <v>1.23E-2</v>
      </c>
      <c r="D24" s="2">
        <v>1.0549999999999999</v>
      </c>
      <c r="E24" s="2">
        <v>1.3599999999999999E-2</v>
      </c>
      <c r="F24" s="2">
        <v>1.2E-2</v>
      </c>
      <c r="G24" s="2">
        <v>1.6000000000000001E-3</v>
      </c>
      <c r="H24" s="2">
        <v>7.8</v>
      </c>
      <c r="I24" s="2">
        <v>7.83</v>
      </c>
      <c r="J24" s="2">
        <v>-0.03</v>
      </c>
      <c r="K24" s="2">
        <v>0</v>
      </c>
      <c r="L24" s="2">
        <v>0</v>
      </c>
      <c r="M24" s="2">
        <v>0</v>
      </c>
      <c r="N24" s="2">
        <v>7.79</v>
      </c>
      <c r="O24" s="2">
        <v>7.82</v>
      </c>
      <c r="P24" s="2">
        <v>-0.03</v>
      </c>
      <c r="Q24" s="2">
        <v>237</v>
      </c>
      <c r="R24" s="2">
        <v>13</v>
      </c>
      <c r="S24" s="2">
        <v>357</v>
      </c>
      <c r="T24" s="2">
        <v>-14</v>
      </c>
      <c r="U24" s="2">
        <f>Table_0__20[[#This Row],[Call Settle]]*10000*Table_0__20[[#This Row],[Open Interest Call]]</f>
        <v>29151</v>
      </c>
      <c r="V24" s="2">
        <f>Table_0__20[[#This Row],[Put Settle]]*10000*Table_0__20[[#This Row],[Open Interest Put]]</f>
        <v>48552</v>
      </c>
    </row>
    <row r="25" spans="1:22" x14ac:dyDescent="0.25">
      <c r="A25" s="2">
        <v>-1.8E-3</v>
      </c>
      <c r="B25" s="2">
        <v>1.17E-2</v>
      </c>
      <c r="C25" s="2">
        <v>9.9000000000000008E-3</v>
      </c>
      <c r="D25" s="2">
        <v>1.06</v>
      </c>
      <c r="E25" s="2">
        <v>1.6199999999999999E-2</v>
      </c>
      <c r="F25" s="2">
        <v>1.43E-2</v>
      </c>
      <c r="G25" s="2">
        <v>1.9E-3</v>
      </c>
      <c r="H25" s="2">
        <v>7.69</v>
      </c>
      <c r="I25" s="2">
        <v>7.74</v>
      </c>
      <c r="J25" s="2">
        <v>-0.05</v>
      </c>
      <c r="K25" s="2">
        <v>0</v>
      </c>
      <c r="L25" s="2">
        <v>0</v>
      </c>
      <c r="M25" s="2">
        <v>0</v>
      </c>
      <c r="N25" s="2">
        <v>7.69</v>
      </c>
      <c r="O25" s="2">
        <v>7.74</v>
      </c>
      <c r="P25" s="2">
        <v>-0.05</v>
      </c>
      <c r="Q25" s="2">
        <v>1032</v>
      </c>
      <c r="R25" s="2">
        <v>25</v>
      </c>
      <c r="S25" s="2">
        <v>93</v>
      </c>
      <c r="T25" s="2">
        <v>-42</v>
      </c>
      <c r="U25" s="2">
        <f>Table_0__20[[#This Row],[Call Settle]]*10000*Table_0__20[[#This Row],[Open Interest Call]]</f>
        <v>102168.00000000001</v>
      </c>
      <c r="V25" s="2">
        <f>Table_0__20[[#This Row],[Put Settle]]*10000*Table_0__20[[#This Row],[Open Interest Put]]</f>
        <v>15066</v>
      </c>
    </row>
    <row r="26" spans="1:22" x14ac:dyDescent="0.25">
      <c r="A26" s="2">
        <v>-1.5E-3</v>
      </c>
      <c r="B26" s="2">
        <v>9.4000000000000004E-3</v>
      </c>
      <c r="C26" s="2">
        <v>7.9000000000000008E-3</v>
      </c>
      <c r="D26" s="2">
        <v>1.0649999999999999</v>
      </c>
      <c r="E26" s="2">
        <v>1.9099999999999999E-2</v>
      </c>
      <c r="F26" s="2">
        <v>1.7000000000000001E-2</v>
      </c>
      <c r="G26" s="2">
        <v>2.0999999999999999E-3</v>
      </c>
      <c r="H26" s="2">
        <v>7.64</v>
      </c>
      <c r="I26" s="2">
        <v>7.64</v>
      </c>
      <c r="J26" s="2">
        <v>0</v>
      </c>
      <c r="K26" s="2">
        <v>0</v>
      </c>
      <c r="L26" s="2">
        <v>0</v>
      </c>
      <c r="M26" s="2">
        <v>0</v>
      </c>
      <c r="N26" s="2">
        <v>7.64</v>
      </c>
      <c r="O26" s="2">
        <v>7.64</v>
      </c>
      <c r="P26" s="2">
        <v>0</v>
      </c>
      <c r="Q26" s="2">
        <v>775</v>
      </c>
      <c r="R26" s="2">
        <v>8</v>
      </c>
      <c r="S26" s="2">
        <v>599</v>
      </c>
      <c r="T26" s="2">
        <v>-493</v>
      </c>
      <c r="U26" s="2">
        <f>Table_0__20[[#This Row],[Call Settle]]*10000*Table_0__20[[#This Row],[Open Interest Call]]</f>
        <v>61225.000000000015</v>
      </c>
      <c r="V26" s="2">
        <f>Table_0__20[[#This Row],[Put Settle]]*10000*Table_0__20[[#This Row],[Open Interest Put]]</f>
        <v>114409</v>
      </c>
    </row>
    <row r="27" spans="1:22" x14ac:dyDescent="0.25">
      <c r="A27" s="2">
        <v>-1.1999999999999999E-3</v>
      </c>
      <c r="B27" s="2">
        <v>7.4000000000000003E-3</v>
      </c>
      <c r="C27" s="2">
        <v>6.1999999999999998E-3</v>
      </c>
      <c r="D27" s="2">
        <v>1.07</v>
      </c>
      <c r="E27" s="2">
        <v>2.24E-2</v>
      </c>
      <c r="F27" s="2">
        <v>0.02</v>
      </c>
      <c r="G27" s="2">
        <v>2.3999999999999998E-3</v>
      </c>
      <c r="H27" s="2">
        <v>7.59</v>
      </c>
      <c r="I27" s="2">
        <v>7.54</v>
      </c>
      <c r="J27" s="2">
        <v>0.05</v>
      </c>
      <c r="K27" s="2">
        <v>0</v>
      </c>
      <c r="L27" s="2">
        <v>0</v>
      </c>
      <c r="M27" s="2">
        <v>0</v>
      </c>
      <c r="N27" s="2">
        <v>7.59</v>
      </c>
      <c r="O27" s="2">
        <v>7.54</v>
      </c>
      <c r="P27" s="2">
        <v>0.05</v>
      </c>
      <c r="Q27" s="2">
        <v>358</v>
      </c>
      <c r="R27" s="2">
        <v>20</v>
      </c>
      <c r="S27" s="2">
        <v>585</v>
      </c>
      <c r="T27" s="2">
        <v>-262</v>
      </c>
      <c r="U27" s="2">
        <f>Table_0__20[[#This Row],[Call Settle]]*10000*Table_0__20[[#This Row],[Open Interest Call]]</f>
        <v>22196</v>
      </c>
      <c r="V27" s="2">
        <f>Table_0__20[[#This Row],[Put Settle]]*10000*Table_0__20[[#This Row],[Open Interest Put]]</f>
        <v>131040</v>
      </c>
    </row>
    <row r="28" spans="1:22" x14ac:dyDescent="0.25">
      <c r="A28" s="2">
        <v>-1E-3</v>
      </c>
      <c r="B28" s="2">
        <v>5.7999999999999996E-3</v>
      </c>
      <c r="C28" s="2">
        <v>4.7999999999999996E-3</v>
      </c>
      <c r="D28" s="2">
        <v>1.075</v>
      </c>
      <c r="E28" s="2">
        <v>2.5899999999999999E-2</v>
      </c>
      <c r="F28" s="2">
        <v>2.3300000000000001E-2</v>
      </c>
      <c r="G28" s="2">
        <v>2.5999999999999999E-3</v>
      </c>
      <c r="H28" s="2">
        <v>7.56</v>
      </c>
      <c r="I28" s="2">
        <v>7.51</v>
      </c>
      <c r="J28" s="2">
        <v>0.05</v>
      </c>
      <c r="K28" s="2">
        <v>0</v>
      </c>
      <c r="L28" s="2">
        <v>0</v>
      </c>
      <c r="M28" s="2">
        <v>0</v>
      </c>
      <c r="N28" s="2">
        <v>7.56</v>
      </c>
      <c r="O28" s="2">
        <v>7.51</v>
      </c>
      <c r="P28" s="2">
        <v>0.05</v>
      </c>
      <c r="Q28" s="2">
        <v>647</v>
      </c>
      <c r="R28" s="2">
        <v>16</v>
      </c>
      <c r="S28" s="2">
        <v>2548</v>
      </c>
      <c r="T28" s="2">
        <v>0</v>
      </c>
      <c r="U28" s="2">
        <f>Table_0__20[[#This Row],[Call Settle]]*10000*Table_0__20[[#This Row],[Open Interest Call]]</f>
        <v>31055.999999999996</v>
      </c>
      <c r="V28" s="2">
        <f>Table_0__20[[#This Row],[Put Settle]]*10000*Table_0__20[[#This Row],[Open Interest Put]]</f>
        <v>659932</v>
      </c>
    </row>
    <row r="29" spans="1:22" x14ac:dyDescent="0.25">
      <c r="A29" s="2">
        <v>-8.0000000000000004E-4</v>
      </c>
      <c r="B29" s="2">
        <v>4.4000000000000003E-3</v>
      </c>
      <c r="C29" s="2">
        <v>3.5999999999999999E-3</v>
      </c>
      <c r="D29" s="2">
        <v>1.08</v>
      </c>
      <c r="E29" s="2">
        <v>2.9700000000000001E-2</v>
      </c>
      <c r="F29" s="2">
        <v>2.69E-2</v>
      </c>
      <c r="G29" s="2">
        <v>2.8E-3</v>
      </c>
      <c r="H29" s="2">
        <v>7.49</v>
      </c>
      <c r="I29" s="2">
        <v>7.42</v>
      </c>
      <c r="J29" s="2">
        <v>7.0000000000000007E-2</v>
      </c>
      <c r="K29" s="2">
        <v>0</v>
      </c>
      <c r="L29" s="2">
        <v>0</v>
      </c>
      <c r="M29" s="2">
        <v>0</v>
      </c>
      <c r="N29" s="2">
        <v>7.49</v>
      </c>
      <c r="O29" s="2">
        <v>7.42</v>
      </c>
      <c r="P29" s="2">
        <v>7.0000000000000007E-2</v>
      </c>
      <c r="Q29" s="2">
        <v>814</v>
      </c>
      <c r="R29" s="2">
        <v>3</v>
      </c>
      <c r="S29" s="2">
        <v>237</v>
      </c>
      <c r="T29" s="2">
        <v>-4</v>
      </c>
      <c r="U29" s="2">
        <f>Table_0__20[[#This Row],[Call Settle]]*10000*Table_0__20[[#This Row],[Open Interest Call]]</f>
        <v>29304</v>
      </c>
      <c r="V29" s="2">
        <f>Table_0__20[[#This Row],[Put Settle]]*10000*Table_0__20[[#This Row],[Open Interest Put]]</f>
        <v>70389</v>
      </c>
    </row>
    <row r="30" spans="1:22" x14ac:dyDescent="0.25">
      <c r="A30" s="2">
        <v>-5.9999999999999995E-4</v>
      </c>
      <c r="B30" s="2">
        <v>3.3E-3</v>
      </c>
      <c r="C30" s="2">
        <v>2.7000000000000001E-3</v>
      </c>
      <c r="D30" s="2">
        <v>1.085</v>
      </c>
      <c r="E30" s="2">
        <v>3.3799999999999997E-2</v>
      </c>
      <c r="F30" s="2">
        <v>3.0800000000000001E-2</v>
      </c>
      <c r="G30" s="2">
        <v>3.0000000000000001E-3</v>
      </c>
      <c r="H30" s="2">
        <v>7.48</v>
      </c>
      <c r="I30" s="2">
        <v>7.37</v>
      </c>
      <c r="J30" s="2">
        <v>0.1</v>
      </c>
      <c r="K30" s="2">
        <v>0</v>
      </c>
      <c r="L30" s="2">
        <v>0</v>
      </c>
      <c r="M30" s="2">
        <v>0</v>
      </c>
      <c r="N30" s="2">
        <v>7.48</v>
      </c>
      <c r="O30" s="2">
        <v>7.37</v>
      </c>
      <c r="P30" s="2">
        <v>0.1</v>
      </c>
      <c r="Q30" s="2">
        <v>211</v>
      </c>
      <c r="R30" s="2">
        <v>17</v>
      </c>
      <c r="S30" s="2">
        <v>955</v>
      </c>
      <c r="T30" s="2">
        <v>-35</v>
      </c>
      <c r="U30" s="2">
        <f>Table_0__20[[#This Row],[Call Settle]]*10000*Table_0__20[[#This Row],[Open Interest Call]]</f>
        <v>5697</v>
      </c>
      <c r="V30" s="2">
        <f>Table_0__20[[#This Row],[Put Settle]]*10000*Table_0__20[[#This Row],[Open Interest Put]]</f>
        <v>322789.99999999994</v>
      </c>
    </row>
    <row r="31" spans="1:22" x14ac:dyDescent="0.25">
      <c r="A31" s="2">
        <v>-4.0000000000000002E-4</v>
      </c>
      <c r="B31" s="2">
        <v>2.3999999999999998E-3</v>
      </c>
      <c r="C31" s="2">
        <v>2E-3</v>
      </c>
      <c r="D31" s="2">
        <v>1.0900000000000001</v>
      </c>
      <c r="E31" s="2">
        <v>3.7999999999999999E-2</v>
      </c>
      <c r="F31" s="2">
        <v>3.49E-2</v>
      </c>
      <c r="G31" s="2">
        <v>3.0999999999999999E-3</v>
      </c>
      <c r="H31" s="2">
        <v>7.47</v>
      </c>
      <c r="I31" s="2">
        <v>7.3</v>
      </c>
      <c r="J31" s="2">
        <v>0.17</v>
      </c>
      <c r="K31" s="2">
        <v>0</v>
      </c>
      <c r="L31" s="2">
        <v>0</v>
      </c>
      <c r="M31" s="2">
        <v>0</v>
      </c>
      <c r="N31" s="2">
        <v>7.47</v>
      </c>
      <c r="O31" s="2">
        <v>7.3</v>
      </c>
      <c r="P31" s="2">
        <v>0.17</v>
      </c>
      <c r="Q31" s="2">
        <v>515</v>
      </c>
      <c r="R31" s="2">
        <v>3</v>
      </c>
      <c r="S31" s="2">
        <v>921</v>
      </c>
      <c r="T31" s="2">
        <v>-507</v>
      </c>
      <c r="U31" s="2">
        <f>Table_0__20[[#This Row],[Call Settle]]*10000*Table_0__20[[#This Row],[Open Interest Call]]</f>
        <v>10300</v>
      </c>
      <c r="V31" s="2">
        <f>Table_0__20[[#This Row],[Put Settle]]*10000*Table_0__20[[#This Row],[Open Interest Put]]</f>
        <v>349980</v>
      </c>
    </row>
    <row r="32" spans="1:22" x14ac:dyDescent="0.25">
      <c r="A32" s="2">
        <v>-4.0000000000000002E-4</v>
      </c>
      <c r="B32" s="2">
        <v>1.8E-3</v>
      </c>
      <c r="C32" s="2">
        <v>1.4E-3</v>
      </c>
      <c r="D32" s="2">
        <v>1.095</v>
      </c>
      <c r="E32" s="2">
        <v>4.2500000000000003E-2</v>
      </c>
      <c r="F32" s="2">
        <v>3.9199999999999999E-2</v>
      </c>
      <c r="G32" s="2">
        <v>3.3E-3</v>
      </c>
      <c r="H32" s="2">
        <v>7.39</v>
      </c>
      <c r="I32" s="2">
        <v>7.35</v>
      </c>
      <c r="J32" s="2">
        <v>0.05</v>
      </c>
      <c r="K32" s="2">
        <v>0</v>
      </c>
      <c r="L32" s="2">
        <v>0</v>
      </c>
      <c r="M32" s="2">
        <v>0</v>
      </c>
      <c r="N32" s="2">
        <v>7.39</v>
      </c>
      <c r="O32" s="2">
        <v>7.35</v>
      </c>
      <c r="P32" s="2">
        <v>0.05</v>
      </c>
      <c r="Q32" s="2">
        <v>684</v>
      </c>
      <c r="R32" s="2">
        <v>17</v>
      </c>
      <c r="S32" s="2">
        <v>505</v>
      </c>
      <c r="T32" s="2">
        <v>-148</v>
      </c>
      <c r="U32" s="2">
        <f>Table_0__20[[#This Row],[Call Settle]]*10000*Table_0__20[[#This Row],[Open Interest Call]]</f>
        <v>9576</v>
      </c>
      <c r="V32" s="2">
        <f>Table_0__20[[#This Row],[Put Settle]]*10000*Table_0__20[[#This Row],[Open Interest Put]]</f>
        <v>214625.00000000003</v>
      </c>
    </row>
    <row r="33" spans="1:22" x14ac:dyDescent="0.25">
      <c r="A33" s="2">
        <v>-2.0000000000000001E-4</v>
      </c>
      <c r="B33" s="2">
        <v>1.2999999999999999E-3</v>
      </c>
      <c r="C33" s="2">
        <v>1.1000000000000001E-3</v>
      </c>
      <c r="D33" s="2">
        <v>1.1000000000000001</v>
      </c>
      <c r="E33" s="2">
        <v>4.7E-2</v>
      </c>
      <c r="F33" s="2">
        <v>4.3700000000000003E-2</v>
      </c>
      <c r="G33" s="2">
        <v>3.3E-3</v>
      </c>
      <c r="H33" s="2">
        <v>7.57</v>
      </c>
      <c r="I33" s="2">
        <v>7.34</v>
      </c>
      <c r="J33" s="2">
        <v>0.22</v>
      </c>
      <c r="K33" s="2">
        <v>0</v>
      </c>
      <c r="L33" s="2">
        <v>0</v>
      </c>
      <c r="M33" s="2">
        <v>0</v>
      </c>
      <c r="N33" s="2">
        <v>7.57</v>
      </c>
      <c r="O33" s="2">
        <v>7.34</v>
      </c>
      <c r="P33" s="2">
        <v>0.22</v>
      </c>
      <c r="Q33" s="2">
        <v>410</v>
      </c>
      <c r="R33" s="2">
        <v>0</v>
      </c>
      <c r="S33" s="2">
        <v>139</v>
      </c>
      <c r="T33" s="2">
        <v>-11</v>
      </c>
      <c r="U33" s="2">
        <f>Table_0__20[[#This Row],[Call Settle]]*10000*Table_0__20[[#This Row],[Open Interest Call]]</f>
        <v>4510</v>
      </c>
      <c r="V33" s="2">
        <f>Table_0__20[[#This Row],[Put Settle]]*10000*Table_0__20[[#This Row],[Open Interest Put]]</f>
        <v>65330</v>
      </c>
    </row>
    <row r="34" spans="1:22" x14ac:dyDescent="0.25">
      <c r="A34" s="2">
        <v>-1E-4</v>
      </c>
      <c r="B34" s="2">
        <v>8.9999999999999998E-4</v>
      </c>
      <c r="C34" s="2">
        <v>8.0000000000000004E-4</v>
      </c>
      <c r="D34" s="2">
        <v>1.105</v>
      </c>
      <c r="E34" s="2">
        <v>5.1700000000000003E-2</v>
      </c>
      <c r="F34" s="2">
        <v>4.8300000000000003E-2</v>
      </c>
      <c r="G34" s="2">
        <v>3.3999999999999998E-3</v>
      </c>
      <c r="H34" s="2">
        <v>7.61</v>
      </c>
      <c r="I34" s="2">
        <v>7.3</v>
      </c>
      <c r="J34" s="2">
        <v>0.31</v>
      </c>
      <c r="K34" s="2">
        <v>0</v>
      </c>
      <c r="L34" s="2">
        <v>0</v>
      </c>
      <c r="M34" s="2">
        <v>0</v>
      </c>
      <c r="N34" s="2">
        <v>7.61</v>
      </c>
      <c r="O34" s="2">
        <v>7.3</v>
      </c>
      <c r="P34" s="2">
        <v>0.31</v>
      </c>
      <c r="Q34" s="2">
        <v>284</v>
      </c>
      <c r="R34" s="2">
        <v>1</v>
      </c>
      <c r="S34" s="2">
        <v>164</v>
      </c>
      <c r="T34" s="2">
        <v>0</v>
      </c>
      <c r="U34" s="2">
        <f>Table_0__20[[#This Row],[Call Settle]]*10000*Table_0__20[[#This Row],[Open Interest Call]]</f>
        <v>2272</v>
      </c>
      <c r="V34" s="2">
        <f>Table_0__20[[#This Row],[Put Settle]]*10000*Table_0__20[[#This Row],[Open Interest Put]]</f>
        <v>84788</v>
      </c>
    </row>
    <row r="35" spans="1:22" x14ac:dyDescent="0.25">
      <c r="A35" s="2">
        <v>-1E-4</v>
      </c>
      <c r="B35" s="2">
        <v>6.9999999999999999E-4</v>
      </c>
      <c r="C35" s="2">
        <v>5.9999999999999995E-4</v>
      </c>
      <c r="D35" s="2">
        <v>1.1100000000000001</v>
      </c>
      <c r="E35" s="2">
        <v>5.6500000000000002E-2</v>
      </c>
      <c r="F35" s="2">
        <v>5.2999999999999999E-2</v>
      </c>
      <c r="G35" s="2">
        <v>3.5000000000000001E-3</v>
      </c>
      <c r="H35" s="2">
        <v>7.71</v>
      </c>
      <c r="I35" s="2">
        <v>7.46</v>
      </c>
      <c r="J35" s="2">
        <v>0.25</v>
      </c>
      <c r="K35" s="2">
        <v>0</v>
      </c>
      <c r="L35" s="2">
        <v>0</v>
      </c>
      <c r="M35" s="2">
        <v>0</v>
      </c>
      <c r="N35" s="2">
        <v>7.71</v>
      </c>
      <c r="O35" s="2">
        <v>7.46</v>
      </c>
      <c r="P35" s="2">
        <v>0.25</v>
      </c>
      <c r="Q35" s="2">
        <v>626</v>
      </c>
      <c r="R35" s="2">
        <v>-2</v>
      </c>
      <c r="S35" s="2">
        <v>675</v>
      </c>
      <c r="T35" s="2">
        <v>-161</v>
      </c>
      <c r="U35" s="2">
        <f>Table_0__20[[#This Row],[Call Settle]]*10000*Table_0__20[[#This Row],[Open Interest Call]]</f>
        <v>3755.9999999999995</v>
      </c>
      <c r="V35" s="2">
        <f>Table_0__20[[#This Row],[Put Settle]]*10000*Table_0__20[[#This Row],[Open Interest Put]]</f>
        <v>381375</v>
      </c>
    </row>
    <row r="36" spans="1:22" x14ac:dyDescent="0.25">
      <c r="A36" s="2">
        <v>-1E-4</v>
      </c>
      <c r="B36" s="2">
        <v>5.0000000000000001E-4</v>
      </c>
      <c r="C36" s="2">
        <v>5.0000000000000001E-4</v>
      </c>
      <c r="D36" s="2">
        <v>1.115</v>
      </c>
      <c r="E36" s="2">
        <v>6.13E-2</v>
      </c>
      <c r="F36" s="2">
        <v>5.7799999999999997E-2</v>
      </c>
      <c r="G36" s="2">
        <v>3.5000000000000001E-3</v>
      </c>
      <c r="H36" s="2">
        <v>7.81</v>
      </c>
      <c r="I36" s="2">
        <v>7.5</v>
      </c>
      <c r="J36" s="2">
        <v>0.31</v>
      </c>
      <c r="K36" s="2">
        <v>0</v>
      </c>
      <c r="L36" s="2">
        <v>0</v>
      </c>
      <c r="M36" s="2">
        <v>0</v>
      </c>
      <c r="N36" s="2">
        <v>7.81</v>
      </c>
      <c r="O36" s="2">
        <v>7.5</v>
      </c>
      <c r="P36" s="2">
        <v>0.31</v>
      </c>
      <c r="Q36" s="2">
        <v>215</v>
      </c>
      <c r="R36" s="2">
        <v>6</v>
      </c>
      <c r="S36" s="2">
        <v>12</v>
      </c>
      <c r="T36" s="2">
        <v>-2</v>
      </c>
      <c r="U36" s="2">
        <f>Table_0__20[[#This Row],[Call Settle]]*10000*Table_0__20[[#This Row],[Open Interest Call]]</f>
        <v>1075</v>
      </c>
      <c r="V36" s="2">
        <f>Table_0__20[[#This Row],[Put Settle]]*10000*Table_0__20[[#This Row],[Open Interest Put]]</f>
        <v>7356</v>
      </c>
    </row>
    <row r="37" spans="1:22" x14ac:dyDescent="0.25">
      <c r="A37" s="2">
        <v>-1E-4</v>
      </c>
      <c r="B37" s="2">
        <v>4.0000000000000002E-4</v>
      </c>
      <c r="C37" s="2">
        <v>4.0000000000000002E-4</v>
      </c>
      <c r="D37" s="2">
        <v>1.1200000000000001</v>
      </c>
      <c r="E37" s="2">
        <v>6.6199999999999995E-2</v>
      </c>
      <c r="F37" s="2">
        <v>6.2700000000000006E-2</v>
      </c>
      <c r="G37" s="2">
        <v>3.5000000000000001E-3</v>
      </c>
      <c r="H37" s="2">
        <v>7.97</v>
      </c>
      <c r="I37" s="2">
        <v>7.7</v>
      </c>
      <c r="J37" s="2">
        <v>0.27</v>
      </c>
      <c r="K37" s="2">
        <v>0</v>
      </c>
      <c r="L37" s="2">
        <v>0</v>
      </c>
      <c r="M37" s="2">
        <v>0</v>
      </c>
      <c r="N37" s="2">
        <v>7.97</v>
      </c>
      <c r="O37" s="2">
        <v>7.7</v>
      </c>
      <c r="P37" s="2">
        <v>0.27</v>
      </c>
      <c r="Q37" s="2">
        <v>90</v>
      </c>
      <c r="R37" s="2">
        <v>0</v>
      </c>
      <c r="S37" s="2">
        <v>2</v>
      </c>
      <c r="T37" s="2">
        <v>0</v>
      </c>
      <c r="U37" s="2">
        <f>Table_0__20[[#This Row],[Call Settle]]*10000*Table_0__20[[#This Row],[Open Interest Call]]</f>
        <v>360</v>
      </c>
      <c r="V37" s="2">
        <f>Table_0__20[[#This Row],[Put Settle]]*10000*Table_0__20[[#This Row],[Open Interest Put]]</f>
        <v>1324</v>
      </c>
    </row>
    <row r="38" spans="1:22" x14ac:dyDescent="0.25">
      <c r="A38" s="2">
        <v>0</v>
      </c>
      <c r="B38" s="2">
        <v>2.9999999999999997E-4</v>
      </c>
      <c r="C38" s="2">
        <v>2.9999999999999997E-4</v>
      </c>
      <c r="D38" s="2">
        <v>1.125</v>
      </c>
      <c r="E38" s="2">
        <v>7.1099999999999997E-2</v>
      </c>
      <c r="F38" s="2">
        <v>6.7500000000000004E-2</v>
      </c>
      <c r="G38" s="2">
        <v>3.5999999999999999E-3</v>
      </c>
      <c r="H38" s="2">
        <v>8.24</v>
      </c>
      <c r="I38" s="2">
        <v>7.81</v>
      </c>
      <c r="J38" s="2">
        <v>0.43</v>
      </c>
      <c r="K38" s="2">
        <v>0</v>
      </c>
      <c r="L38" s="2">
        <v>0</v>
      </c>
      <c r="M38" s="2">
        <v>0</v>
      </c>
      <c r="N38" s="2">
        <v>8.24</v>
      </c>
      <c r="O38" s="2">
        <v>7.81</v>
      </c>
      <c r="P38" s="2">
        <v>0.43</v>
      </c>
      <c r="Q38" s="2">
        <v>149</v>
      </c>
      <c r="R38" s="2">
        <v>-16</v>
      </c>
      <c r="S38" s="2">
        <v>29</v>
      </c>
      <c r="T38" s="2">
        <v>0</v>
      </c>
      <c r="U38" s="2">
        <f>Table_0__20[[#This Row],[Call Settle]]*10000*Table_0__20[[#This Row],[Open Interest Call]]</f>
        <v>446.99999999999994</v>
      </c>
      <c r="V38" s="2">
        <f>Table_0__20[[#This Row],[Put Settle]]*10000*Table_0__20[[#This Row],[Open Interest Put]]</f>
        <v>20619</v>
      </c>
    </row>
    <row r="39" spans="1:22" x14ac:dyDescent="0.25">
      <c r="A39" s="2">
        <v>0</v>
      </c>
      <c r="B39" s="2">
        <v>2.9999999999999997E-4</v>
      </c>
      <c r="C39" s="2">
        <v>2.9999999999999997E-4</v>
      </c>
      <c r="D39" s="2">
        <v>1.1299999999999999</v>
      </c>
      <c r="E39" s="2">
        <v>7.5999999999999998E-2</v>
      </c>
      <c r="F39" s="2">
        <v>7.2400000000000006E-2</v>
      </c>
      <c r="G39" s="2">
        <v>3.5999999999999999E-3</v>
      </c>
      <c r="H39" s="2">
        <v>8.4700000000000006</v>
      </c>
      <c r="I39" s="2">
        <v>8.0500000000000007</v>
      </c>
      <c r="J39" s="2">
        <v>0.42</v>
      </c>
      <c r="K39" s="2">
        <v>0</v>
      </c>
      <c r="L39" s="2">
        <v>0</v>
      </c>
      <c r="M39" s="2">
        <v>0</v>
      </c>
      <c r="N39" s="2">
        <v>8.4700000000000006</v>
      </c>
      <c r="O39" s="2">
        <v>8.0500000000000007</v>
      </c>
      <c r="P39" s="2">
        <v>0.42</v>
      </c>
      <c r="Q39" s="2">
        <v>297</v>
      </c>
      <c r="R39" s="2">
        <v>0</v>
      </c>
      <c r="S39" s="2">
        <v>12</v>
      </c>
      <c r="T39" s="2">
        <v>0</v>
      </c>
      <c r="U39" s="2">
        <f>Table_0__20[[#This Row],[Call Settle]]*10000*Table_0__20[[#This Row],[Open Interest Call]]</f>
        <v>890.99999999999989</v>
      </c>
      <c r="V39" s="2">
        <f>Table_0__20[[#This Row],[Put Settle]]*10000*Table_0__20[[#This Row],[Open Interest Put]]</f>
        <v>9120</v>
      </c>
    </row>
    <row r="40" spans="1:22" x14ac:dyDescent="0.25">
      <c r="A40" s="2">
        <v>0</v>
      </c>
      <c r="B40" s="2">
        <v>2.0000000000000001E-4</v>
      </c>
      <c r="C40" s="2">
        <v>2.0000000000000001E-4</v>
      </c>
      <c r="D40" s="2">
        <v>1.135</v>
      </c>
      <c r="E40" s="2">
        <v>8.09E-2</v>
      </c>
      <c r="F40" s="2">
        <v>7.7399999999999997E-2</v>
      </c>
      <c r="G40" s="2">
        <v>3.5000000000000001E-3</v>
      </c>
      <c r="H40" s="2">
        <v>8.64</v>
      </c>
      <c r="I40" s="2">
        <v>8.23</v>
      </c>
      <c r="J40" s="2">
        <v>0.41</v>
      </c>
      <c r="K40" s="2">
        <v>0</v>
      </c>
      <c r="L40" s="2">
        <v>0</v>
      </c>
      <c r="M40" s="2">
        <v>0</v>
      </c>
      <c r="N40" s="2">
        <v>8.64</v>
      </c>
      <c r="O40" s="2">
        <v>8.23</v>
      </c>
      <c r="P40" s="2">
        <v>0.41</v>
      </c>
      <c r="Q40" s="2">
        <v>596</v>
      </c>
      <c r="R40" s="2">
        <v>0</v>
      </c>
      <c r="S40" s="2">
        <v>13</v>
      </c>
      <c r="T40" s="2">
        <v>0</v>
      </c>
      <c r="U40" s="2">
        <f>Table_0__20[[#This Row],[Call Settle]]*10000*Table_0__20[[#This Row],[Open Interest Call]]</f>
        <v>1192</v>
      </c>
      <c r="V40" s="2">
        <f>Table_0__20[[#This Row],[Put Settle]]*10000*Table_0__20[[#This Row],[Open Interest Put]]</f>
        <v>10517</v>
      </c>
    </row>
    <row r="41" spans="1:22" x14ac:dyDescent="0.25">
      <c r="A41" s="2">
        <v>0</v>
      </c>
      <c r="B41" s="2">
        <v>2.0000000000000001E-4</v>
      </c>
      <c r="C41" s="2">
        <v>2.0000000000000001E-4</v>
      </c>
      <c r="D41" s="2">
        <v>1.1399999999999999</v>
      </c>
      <c r="E41" s="2">
        <v>8.5800000000000001E-2</v>
      </c>
      <c r="F41" s="2">
        <v>8.2299999999999998E-2</v>
      </c>
      <c r="G41" s="2">
        <v>3.5000000000000001E-3</v>
      </c>
      <c r="H41" s="2">
        <v>8.73</v>
      </c>
      <c r="I41" s="2">
        <v>8.33</v>
      </c>
      <c r="J41" s="2">
        <v>0.4</v>
      </c>
      <c r="K41" s="2">
        <v>0</v>
      </c>
      <c r="L41" s="2">
        <v>0</v>
      </c>
      <c r="M41" s="2">
        <v>0</v>
      </c>
      <c r="N41" s="2">
        <v>8.73</v>
      </c>
      <c r="O41" s="2">
        <v>8.33</v>
      </c>
      <c r="P41" s="2">
        <v>0.4</v>
      </c>
      <c r="Q41" s="2">
        <v>127</v>
      </c>
      <c r="R41" s="2">
        <v>-1</v>
      </c>
      <c r="S41" s="2">
        <v>14</v>
      </c>
      <c r="T41" s="2">
        <v>0</v>
      </c>
      <c r="U41" s="2">
        <f>Table_0__20[[#This Row],[Call Settle]]*10000*Table_0__20[[#This Row],[Open Interest Call]]</f>
        <v>254</v>
      </c>
      <c r="V41" s="2">
        <f>Table_0__20[[#This Row],[Put Settle]]*10000*Table_0__20[[#This Row],[Open Interest Put]]</f>
        <v>12012</v>
      </c>
    </row>
    <row r="42" spans="1:22" x14ac:dyDescent="0.25">
      <c r="A42" s="2">
        <v>-1E-4</v>
      </c>
      <c r="B42" s="2">
        <v>2.0000000000000001E-4</v>
      </c>
      <c r="C42" s="2">
        <v>1E-4</v>
      </c>
      <c r="D42" s="2">
        <v>1.145</v>
      </c>
      <c r="E42" s="2">
        <v>9.0800000000000006E-2</v>
      </c>
      <c r="F42" s="2">
        <v>8.72E-2</v>
      </c>
      <c r="G42" s="2">
        <v>3.5999999999999999E-3</v>
      </c>
      <c r="H42" s="2">
        <v>8.6999999999999993</v>
      </c>
      <c r="I42" s="2">
        <v>8.74</v>
      </c>
      <c r="J42" s="2">
        <v>-0.05</v>
      </c>
      <c r="K42" s="2">
        <v>0</v>
      </c>
      <c r="L42" s="2">
        <v>0</v>
      </c>
      <c r="M42" s="2">
        <v>0</v>
      </c>
      <c r="N42" s="2">
        <v>8.6999999999999993</v>
      </c>
      <c r="O42" s="2">
        <v>8.74</v>
      </c>
      <c r="P42" s="2">
        <v>-0.05</v>
      </c>
      <c r="Q42" s="2">
        <v>92</v>
      </c>
      <c r="R42" s="2">
        <v>3</v>
      </c>
      <c r="S42" s="2">
        <v>57</v>
      </c>
      <c r="T42" s="2">
        <v>0</v>
      </c>
      <c r="U42" s="2">
        <f>Table_0__20[[#This Row],[Call Settle]]*10000*Table_0__20[[#This Row],[Open Interest Call]]</f>
        <v>92</v>
      </c>
      <c r="V42" s="2">
        <f>Table_0__20[[#This Row],[Put Settle]]*10000*Table_0__20[[#This Row],[Open Interest Put]]</f>
        <v>51756.000000000007</v>
      </c>
    </row>
    <row r="43" spans="1:22" x14ac:dyDescent="0.25">
      <c r="A43" s="2">
        <v>0</v>
      </c>
      <c r="B43" s="2">
        <v>1E-4</v>
      </c>
      <c r="C43" s="2">
        <v>1E-4</v>
      </c>
      <c r="D43" s="2">
        <v>1.1499999999999999</v>
      </c>
      <c r="E43" s="2">
        <v>9.5699999999999993E-2</v>
      </c>
      <c r="F43" s="2">
        <v>9.2100000000000001E-2</v>
      </c>
      <c r="G43" s="2">
        <v>3.5999999999999999E-3</v>
      </c>
      <c r="H43" s="2">
        <v>9.09</v>
      </c>
      <c r="I43" s="2">
        <v>8.6999999999999993</v>
      </c>
      <c r="J43" s="2">
        <v>0.39</v>
      </c>
      <c r="K43" s="2">
        <v>0</v>
      </c>
      <c r="L43" s="2">
        <v>0</v>
      </c>
      <c r="M43" s="2">
        <v>0</v>
      </c>
      <c r="N43" s="2">
        <v>9.09</v>
      </c>
      <c r="O43" s="2">
        <v>8.6999999999999993</v>
      </c>
      <c r="P43" s="2">
        <v>0.39</v>
      </c>
      <c r="Q43" s="2">
        <v>52</v>
      </c>
      <c r="R43" s="2">
        <v>0</v>
      </c>
      <c r="S43" s="2">
        <v>2</v>
      </c>
      <c r="T43" s="2">
        <v>0</v>
      </c>
      <c r="U43" s="2">
        <f>Table_0__20[[#This Row],[Call Settle]]*10000*Table_0__20[[#This Row],[Open Interest Call]]</f>
        <v>52</v>
      </c>
      <c r="V43" s="2">
        <f>Table_0__20[[#This Row],[Put Settle]]*10000*Table_0__20[[#This Row],[Open Interest Put]]</f>
        <v>1913.9999999999998</v>
      </c>
    </row>
    <row r="44" spans="1:22" x14ac:dyDescent="0.25">
      <c r="A44" s="2">
        <v>0</v>
      </c>
      <c r="B44" s="2">
        <v>1E-4</v>
      </c>
      <c r="C44" s="2">
        <v>1E-4</v>
      </c>
      <c r="D44" s="2">
        <v>1.155</v>
      </c>
      <c r="E44" s="2">
        <v>0.1007</v>
      </c>
      <c r="F44" s="2">
        <v>9.7100000000000006E-2</v>
      </c>
      <c r="G44" s="2">
        <v>3.5999999999999999E-3</v>
      </c>
      <c r="H44" s="2">
        <v>9.49</v>
      </c>
      <c r="I44" s="2">
        <v>9.1</v>
      </c>
      <c r="J44" s="2">
        <v>0.39</v>
      </c>
      <c r="K44" s="2">
        <v>0</v>
      </c>
      <c r="L44" s="2">
        <v>0</v>
      </c>
      <c r="M44" s="2">
        <v>0</v>
      </c>
      <c r="N44" s="2">
        <v>9.49</v>
      </c>
      <c r="O44" s="2">
        <v>9.1</v>
      </c>
      <c r="P44" s="2">
        <v>0.39</v>
      </c>
      <c r="Q44" s="2">
        <v>20</v>
      </c>
      <c r="R44" s="2">
        <v>-1</v>
      </c>
      <c r="S44" s="2">
        <v>4</v>
      </c>
      <c r="T44" s="2">
        <v>0</v>
      </c>
      <c r="U44" s="2">
        <f>Table_0__20[[#This Row],[Call Settle]]*10000*Table_0__20[[#This Row],[Open Interest Call]]</f>
        <v>20</v>
      </c>
      <c r="V44" s="2">
        <f>Table_0__20[[#This Row],[Put Settle]]*10000*Table_0__20[[#This Row],[Open Interest Put]]</f>
        <v>4028</v>
      </c>
    </row>
    <row r="45" spans="1:22" x14ac:dyDescent="0.25">
      <c r="A45" s="2">
        <v>-1E-4</v>
      </c>
      <c r="B45" s="2">
        <v>1E-4</v>
      </c>
      <c r="C45" s="2">
        <v>1E-4</v>
      </c>
      <c r="D45" s="2">
        <v>1.1599999999999999</v>
      </c>
      <c r="E45" s="2">
        <v>0.1056</v>
      </c>
      <c r="F45" s="2">
        <v>0.10199999999999999</v>
      </c>
      <c r="G45" s="2">
        <v>3.5999999999999999E-3</v>
      </c>
      <c r="H45" s="2">
        <v>9.15</v>
      </c>
      <c r="I45" s="2">
        <v>9.48</v>
      </c>
      <c r="J45" s="2">
        <v>-0.34</v>
      </c>
      <c r="K45" s="2">
        <v>0</v>
      </c>
      <c r="L45" s="2">
        <v>0</v>
      </c>
      <c r="M45" s="2">
        <v>0</v>
      </c>
      <c r="N45" s="2">
        <v>9.15</v>
      </c>
      <c r="O45" s="2">
        <v>9.48</v>
      </c>
      <c r="P45" s="2">
        <v>-0.34</v>
      </c>
      <c r="Q45" s="2">
        <v>67</v>
      </c>
      <c r="R45" s="2">
        <v>0</v>
      </c>
      <c r="S45" s="2">
        <v>1</v>
      </c>
      <c r="T45" s="2">
        <v>-1</v>
      </c>
      <c r="U45" s="2">
        <f>Table_0__20[[#This Row],[Call Settle]]*10000*Table_0__20[[#This Row],[Open Interest Call]]</f>
        <v>67</v>
      </c>
      <c r="V45" s="2">
        <f>Table_0__20[[#This Row],[Put Settle]]*10000*Table_0__20[[#This Row],[Open Interest Put]]</f>
        <v>1056</v>
      </c>
    </row>
    <row r="46" spans="1:22" x14ac:dyDescent="0.25">
      <c r="A46" s="2">
        <v>0</v>
      </c>
      <c r="B46" s="2">
        <v>1E-4</v>
      </c>
      <c r="C46" s="2">
        <v>1E-4</v>
      </c>
      <c r="D46" s="2">
        <v>1.165</v>
      </c>
      <c r="E46" s="2">
        <v>0.1106</v>
      </c>
      <c r="F46" s="2">
        <v>0.107</v>
      </c>
      <c r="G46" s="2">
        <v>3.5999999999999999E-3</v>
      </c>
      <c r="H46" s="2">
        <v>9.51</v>
      </c>
      <c r="I46" s="2">
        <v>9.14</v>
      </c>
      <c r="J46" s="2">
        <v>0.37</v>
      </c>
      <c r="K46" s="2">
        <v>0</v>
      </c>
      <c r="L46" s="2">
        <v>0</v>
      </c>
      <c r="M46" s="2">
        <v>0</v>
      </c>
      <c r="N46" s="2">
        <v>9.51</v>
      </c>
      <c r="O46" s="2">
        <v>9.14</v>
      </c>
      <c r="P46" s="2">
        <v>0.37</v>
      </c>
      <c r="Q46" s="2">
        <v>26</v>
      </c>
      <c r="R46" s="2">
        <v>0</v>
      </c>
      <c r="S46" s="2">
        <v>0</v>
      </c>
      <c r="T46" s="2">
        <v>0</v>
      </c>
      <c r="U46" s="2">
        <f>Table_0__20[[#This Row],[Call Settle]]*10000*Table_0__20[[#This Row],[Open Interest Call]]</f>
        <v>26</v>
      </c>
      <c r="V46" s="2">
        <f>Table_0__20[[#This Row],[Put Settle]]*10000*Table_0__20[[#This Row],[Open Interest Put]]</f>
        <v>0</v>
      </c>
    </row>
    <row r="47" spans="1:22" x14ac:dyDescent="0.25">
      <c r="A47" s="2">
        <v>0</v>
      </c>
      <c r="B47" s="2">
        <v>1E-4</v>
      </c>
      <c r="C47" s="2">
        <v>1E-4</v>
      </c>
      <c r="D47" s="2">
        <v>1.17</v>
      </c>
      <c r="E47" s="2">
        <v>0.11550000000000001</v>
      </c>
      <c r="F47" s="2">
        <v>0.112</v>
      </c>
      <c r="G47" s="2">
        <v>3.5000000000000001E-3</v>
      </c>
      <c r="H47" s="2">
        <v>9.8699999999999992</v>
      </c>
      <c r="I47" s="2">
        <v>9.5</v>
      </c>
      <c r="J47" s="2">
        <v>0.37</v>
      </c>
      <c r="K47" s="2">
        <v>0</v>
      </c>
      <c r="L47" s="2">
        <v>0</v>
      </c>
      <c r="M47" s="2">
        <v>0</v>
      </c>
      <c r="N47" s="2">
        <v>9.8699999999999992</v>
      </c>
      <c r="O47" s="2">
        <v>9.5</v>
      </c>
      <c r="P47" s="2">
        <v>0.37</v>
      </c>
      <c r="Q47" s="2">
        <v>79</v>
      </c>
      <c r="R47" s="2">
        <v>0</v>
      </c>
      <c r="S47" s="2">
        <v>0</v>
      </c>
      <c r="T47" s="2">
        <v>0</v>
      </c>
      <c r="U47" s="2">
        <f>Table_0__20[[#This Row],[Call Settle]]*10000*Table_0__20[[#This Row],[Open Interest Call]]</f>
        <v>79</v>
      </c>
      <c r="V47" s="2">
        <f>Table_0__20[[#This Row],[Put Settle]]*10000*Table_0__20[[#This Row],[Open Interest Put]]</f>
        <v>0</v>
      </c>
    </row>
    <row r="48" spans="1:22" x14ac:dyDescent="0.25">
      <c r="A48" s="2">
        <v>0</v>
      </c>
      <c r="B48" s="2">
        <v>1E-4</v>
      </c>
      <c r="C48" s="2">
        <v>1E-4</v>
      </c>
      <c r="D48" s="2">
        <v>1.175</v>
      </c>
      <c r="E48" s="2">
        <v>0.1205</v>
      </c>
      <c r="F48" s="2">
        <v>0.1169</v>
      </c>
      <c r="G48" s="2">
        <v>3.5999999999999999E-3</v>
      </c>
      <c r="H48" s="2">
        <v>10.23</v>
      </c>
      <c r="I48" s="2">
        <v>9.85</v>
      </c>
      <c r="J48" s="2">
        <v>0.37</v>
      </c>
      <c r="K48" s="2">
        <v>0</v>
      </c>
      <c r="L48" s="2">
        <v>0</v>
      </c>
      <c r="M48" s="2">
        <v>0</v>
      </c>
      <c r="N48" s="2">
        <v>10.23</v>
      </c>
      <c r="O48" s="2">
        <v>9.85</v>
      </c>
      <c r="P48" s="2">
        <v>0.37</v>
      </c>
      <c r="Q48" s="2">
        <v>35</v>
      </c>
      <c r="R48" s="2">
        <v>0</v>
      </c>
      <c r="S48" s="2">
        <v>0</v>
      </c>
      <c r="T48" s="2">
        <v>0</v>
      </c>
      <c r="U48" s="2">
        <f>Table_0__20[[#This Row],[Call Settle]]*10000*Table_0__20[[#This Row],[Open Interest Call]]</f>
        <v>35</v>
      </c>
      <c r="V48" s="2">
        <f>Table_0__20[[#This Row],[Put Settle]]*10000*Table_0__20[[#This Row],[Open Interest Put]]</f>
        <v>0</v>
      </c>
    </row>
    <row r="49" spans="1:22" x14ac:dyDescent="0.25">
      <c r="A49" s="2">
        <v>0</v>
      </c>
      <c r="B49" s="2">
        <v>1E-4</v>
      </c>
      <c r="C49" s="2">
        <v>1E-4</v>
      </c>
      <c r="D49" s="2">
        <v>1.18</v>
      </c>
      <c r="E49" s="2">
        <v>0.1255</v>
      </c>
      <c r="F49" s="2">
        <v>0.12189999999999999</v>
      </c>
      <c r="G49" s="2">
        <v>3.5999999999999999E-3</v>
      </c>
      <c r="H49" s="2">
        <v>10.58</v>
      </c>
      <c r="I49" s="2">
        <v>10.210000000000001</v>
      </c>
      <c r="J49" s="2">
        <v>0.38</v>
      </c>
      <c r="K49" s="2">
        <v>0</v>
      </c>
      <c r="L49" s="2">
        <v>0</v>
      </c>
      <c r="M49" s="2">
        <v>0</v>
      </c>
      <c r="N49" s="2">
        <v>10.58</v>
      </c>
      <c r="O49" s="2">
        <v>10.210000000000001</v>
      </c>
      <c r="P49" s="2">
        <v>0.38</v>
      </c>
      <c r="Q49" s="2">
        <v>53</v>
      </c>
      <c r="R49" s="2">
        <v>0</v>
      </c>
      <c r="S49" s="2">
        <v>0</v>
      </c>
      <c r="T49" s="2">
        <v>0</v>
      </c>
      <c r="U49" s="2">
        <f>Table_0__20[[#This Row],[Call Settle]]*10000*Table_0__20[[#This Row],[Open Interest Call]]</f>
        <v>53</v>
      </c>
      <c r="V49" s="2">
        <f>Table_0__20[[#This Row],[Put Settle]]*10000*Table_0__20[[#This Row],[Open Interest Put]]</f>
        <v>0</v>
      </c>
    </row>
    <row r="50" spans="1:22" x14ac:dyDescent="0.25">
      <c r="A50" s="2">
        <v>0</v>
      </c>
      <c r="B50" s="2">
        <v>1E-4</v>
      </c>
      <c r="C50" s="2">
        <v>1E-4</v>
      </c>
      <c r="D50" s="2">
        <v>1.19</v>
      </c>
      <c r="E50" s="2">
        <v>0.13539999999999999</v>
      </c>
      <c r="F50" s="2">
        <v>0.1318</v>
      </c>
      <c r="G50" s="2">
        <v>3.5999999999999999E-3</v>
      </c>
      <c r="H50" s="2">
        <v>11.28</v>
      </c>
      <c r="I50" s="2">
        <v>10.9</v>
      </c>
      <c r="J50" s="2">
        <v>0.38</v>
      </c>
      <c r="K50" s="2">
        <v>0</v>
      </c>
      <c r="L50" s="2">
        <v>0</v>
      </c>
      <c r="M50" s="2">
        <v>0</v>
      </c>
      <c r="N50" s="2">
        <v>11.28</v>
      </c>
      <c r="O50" s="2">
        <v>10.9</v>
      </c>
      <c r="P50" s="2">
        <v>0.38</v>
      </c>
      <c r="Q50" s="2">
        <v>44</v>
      </c>
      <c r="R50" s="2">
        <v>0</v>
      </c>
      <c r="S50" s="2">
        <v>0</v>
      </c>
      <c r="T50" s="2">
        <v>0</v>
      </c>
      <c r="U50" s="2">
        <f>Table_0__20[[#This Row],[Call Settle]]*10000*Table_0__20[[#This Row],[Open Interest Call]]</f>
        <v>44</v>
      </c>
      <c r="V50" s="2">
        <f>Table_0__20[[#This Row],[Put Settle]]*10000*Table_0__20[[#This Row],[Open Interest Put]]</f>
        <v>0</v>
      </c>
    </row>
    <row r="51" spans="1:22" x14ac:dyDescent="0.25">
      <c r="A51" s="2">
        <v>0</v>
      </c>
      <c r="B51" s="2">
        <v>1E-4</v>
      </c>
      <c r="C51" s="2">
        <v>1E-4</v>
      </c>
      <c r="D51" s="2">
        <v>1.2</v>
      </c>
      <c r="E51" s="2">
        <v>0.14530000000000001</v>
      </c>
      <c r="F51" s="2">
        <v>0.14169999999999999</v>
      </c>
      <c r="G51" s="2">
        <v>3.5999999999999999E-3</v>
      </c>
      <c r="H51" s="2">
        <v>11.98</v>
      </c>
      <c r="I51" s="2">
        <v>11.59</v>
      </c>
      <c r="J51" s="2">
        <v>0.39</v>
      </c>
      <c r="K51" s="2">
        <v>0</v>
      </c>
      <c r="L51" s="2">
        <v>0</v>
      </c>
      <c r="M51" s="2">
        <v>0</v>
      </c>
      <c r="N51" s="2">
        <v>11.98</v>
      </c>
      <c r="O51" s="2">
        <v>11.59</v>
      </c>
      <c r="P51" s="2">
        <v>0.39</v>
      </c>
      <c r="Q51" s="2">
        <v>32</v>
      </c>
      <c r="R51" s="2">
        <v>0</v>
      </c>
      <c r="S51" s="2">
        <v>0</v>
      </c>
      <c r="T51" s="2">
        <v>0</v>
      </c>
      <c r="U51" s="2">
        <f>Table_0__20[[#This Row],[Call Settle]]*10000*Table_0__20[[#This Row],[Open Interest Call]]</f>
        <v>32</v>
      </c>
      <c r="V51" s="2">
        <f>Table_0__20[[#This Row],[Put Settle]]*10000*Table_0__20[[#This Row],[Open Interest Put]]</f>
        <v>0</v>
      </c>
    </row>
    <row r="52" spans="1:22" x14ac:dyDescent="0.25">
      <c r="A52" s="2">
        <v>0</v>
      </c>
      <c r="B52" s="2">
        <v>1E-4</v>
      </c>
      <c r="C52" s="2">
        <v>1E-4</v>
      </c>
      <c r="D52" s="2">
        <v>1.21</v>
      </c>
      <c r="E52" s="2">
        <v>0.1552</v>
      </c>
      <c r="F52" s="2">
        <v>0.1517</v>
      </c>
      <c r="G52" s="2">
        <v>3.5000000000000001E-3</v>
      </c>
      <c r="H52" s="2">
        <v>12.66</v>
      </c>
      <c r="I52" s="2">
        <v>12.27</v>
      </c>
      <c r="J52" s="2">
        <v>0.39</v>
      </c>
      <c r="K52" s="2">
        <v>0</v>
      </c>
      <c r="L52" s="2">
        <v>0</v>
      </c>
      <c r="M52" s="2">
        <v>0</v>
      </c>
      <c r="N52" s="2">
        <v>12.66</v>
      </c>
      <c r="O52" s="2">
        <v>12.27</v>
      </c>
      <c r="P52" s="2">
        <v>0.39</v>
      </c>
      <c r="Q52" s="2">
        <v>6</v>
      </c>
      <c r="R52" s="2">
        <v>0</v>
      </c>
      <c r="S52" s="2">
        <v>0</v>
      </c>
      <c r="T52" s="2">
        <v>0</v>
      </c>
      <c r="U52" s="2">
        <f>Table_0__20[[#This Row],[Call Settle]]*10000*Table_0__20[[#This Row],[Open Interest Call]]</f>
        <v>6</v>
      </c>
      <c r="V52" s="2">
        <f>Table_0__20[[#This Row],[Put Settle]]*10000*Table_0__20[[#This Row],[Open Interest Put]]</f>
        <v>0</v>
      </c>
    </row>
    <row r="53" spans="1:22" x14ac:dyDescent="0.25">
      <c r="A53" s="2">
        <v>-1E-4</v>
      </c>
      <c r="B53" s="2">
        <v>1E-4</v>
      </c>
      <c r="C53" s="2">
        <v>0</v>
      </c>
      <c r="D53" s="2">
        <v>1.22</v>
      </c>
      <c r="E53" s="2">
        <v>0.1651</v>
      </c>
      <c r="F53" s="2">
        <v>0.16159999999999999</v>
      </c>
      <c r="G53" s="2">
        <v>3.5000000000000001E-3</v>
      </c>
      <c r="H53" s="2">
        <v>13.34</v>
      </c>
      <c r="I53" s="2">
        <v>12.94</v>
      </c>
      <c r="J53" s="2">
        <v>0.4</v>
      </c>
      <c r="K53" s="2">
        <v>0</v>
      </c>
      <c r="L53" s="2">
        <v>0</v>
      </c>
      <c r="M53" s="2">
        <v>0</v>
      </c>
      <c r="N53" s="2">
        <v>13.34</v>
      </c>
      <c r="O53" s="2">
        <v>12.94</v>
      </c>
      <c r="P53" s="2">
        <v>0.4</v>
      </c>
      <c r="Q53" s="2">
        <v>0</v>
      </c>
      <c r="R53" s="2">
        <v>0</v>
      </c>
      <c r="S53" s="2">
        <v>0</v>
      </c>
      <c r="T53" s="2">
        <v>0</v>
      </c>
      <c r="U53" s="2">
        <f>Table_0__20[[#This Row],[Call Settle]]*10000*Table_0__20[[#This Row],[Open Interest Call]]</f>
        <v>0</v>
      </c>
      <c r="V53" s="2">
        <f>Table_0__20[[#This Row],[Put Settle]]*10000*Table_0__20[[#This Row],[Open Interest Put]]</f>
        <v>0</v>
      </c>
    </row>
    <row r="54" spans="1:22" x14ac:dyDescent="0.25">
      <c r="A54" s="2">
        <v>0</v>
      </c>
      <c r="B54" s="2">
        <v>0</v>
      </c>
      <c r="C54" s="2">
        <v>0</v>
      </c>
      <c r="D54" s="2">
        <v>1.23</v>
      </c>
      <c r="E54" s="2">
        <v>0.17510000000000001</v>
      </c>
      <c r="F54" s="2">
        <v>0.17150000000000001</v>
      </c>
      <c r="G54" s="2">
        <v>3.5999999999999999E-3</v>
      </c>
      <c r="H54" s="2">
        <v>14.02</v>
      </c>
      <c r="I54" s="2">
        <v>13.6</v>
      </c>
      <c r="J54" s="2">
        <v>0.42</v>
      </c>
      <c r="K54" s="2">
        <v>0</v>
      </c>
      <c r="L54" s="2">
        <v>0</v>
      </c>
      <c r="M54" s="2">
        <v>0</v>
      </c>
      <c r="N54" s="2">
        <v>14.02</v>
      </c>
      <c r="O54" s="2">
        <v>13.6</v>
      </c>
      <c r="P54" s="2">
        <v>0.42</v>
      </c>
      <c r="Q54" s="2">
        <v>1</v>
      </c>
      <c r="R54" s="2">
        <v>0</v>
      </c>
      <c r="S54" s="2">
        <v>0</v>
      </c>
      <c r="T54" s="2">
        <v>0</v>
      </c>
      <c r="U54" s="2">
        <f>Table_0__20[[#This Row],[Call Settle]]*10000*Table_0__20[[#This Row],[Open Interest Call]]</f>
        <v>0</v>
      </c>
      <c r="V54" s="2">
        <f>Table_0__20[[#This Row],[Put Settle]]*10000*Table_0__20[[#This Row],[Open Interest Put]]</f>
        <v>0</v>
      </c>
    </row>
    <row r="55" spans="1:22" x14ac:dyDescent="0.25">
      <c r="A55" s="2">
        <v>0</v>
      </c>
      <c r="B55" s="2">
        <v>0</v>
      </c>
      <c r="C55" s="2">
        <v>0</v>
      </c>
      <c r="D55" s="2">
        <v>1.24</v>
      </c>
      <c r="E55" s="2">
        <v>0.185</v>
      </c>
      <c r="F55" s="2">
        <v>0.18140000000000001</v>
      </c>
      <c r="G55" s="2">
        <v>3.5999999999999999E-3</v>
      </c>
      <c r="H55" s="2">
        <v>14.7</v>
      </c>
      <c r="I55" s="2">
        <v>14.27</v>
      </c>
      <c r="J55" s="2">
        <v>0.43</v>
      </c>
      <c r="K55" s="2">
        <v>0</v>
      </c>
      <c r="L55" s="2">
        <v>0</v>
      </c>
      <c r="M55" s="2">
        <v>0</v>
      </c>
      <c r="N55" s="2">
        <v>14.7</v>
      </c>
      <c r="O55" s="2">
        <v>14.27</v>
      </c>
      <c r="P55" s="2">
        <v>0.43</v>
      </c>
      <c r="Q55" s="2">
        <v>13</v>
      </c>
      <c r="R55" s="2">
        <v>0</v>
      </c>
      <c r="S55" s="2">
        <v>0</v>
      </c>
      <c r="T55" s="2">
        <v>0</v>
      </c>
      <c r="U55" s="2">
        <f>Table_0__20[[#This Row],[Call Settle]]*10000*Table_0__20[[#This Row],[Open Interest Call]]</f>
        <v>0</v>
      </c>
      <c r="V55" s="2">
        <f>Table_0__20[[#This Row],[Put Settle]]*10000*Table_0__20[[#This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1.25</v>
      </c>
      <c r="E56" s="2">
        <v>0.19489999999999999</v>
      </c>
      <c r="F56" s="2">
        <v>0.1913</v>
      </c>
      <c r="G56" s="2">
        <v>3.5999999999999999E-3</v>
      </c>
      <c r="H56" s="2">
        <v>15.38</v>
      </c>
      <c r="I56" s="2">
        <v>14.94</v>
      </c>
      <c r="J56" s="2">
        <v>0.44</v>
      </c>
      <c r="K56" s="2">
        <v>0</v>
      </c>
      <c r="L56" s="2">
        <v>0</v>
      </c>
      <c r="M56" s="2">
        <v>0</v>
      </c>
      <c r="N56" s="2">
        <v>15.38</v>
      </c>
      <c r="O56" s="2">
        <v>14.94</v>
      </c>
      <c r="P56" s="2">
        <v>0.44</v>
      </c>
      <c r="Q56" s="2">
        <v>0</v>
      </c>
      <c r="R56" s="2">
        <v>0</v>
      </c>
      <c r="S56" s="2">
        <v>0</v>
      </c>
      <c r="T56" s="2">
        <v>0</v>
      </c>
      <c r="U56" s="2">
        <f>Table_0__20[[#This Row],[Call Settle]]*10000*Table_0__20[[#This Row],[Open Interest Call]]</f>
        <v>0</v>
      </c>
      <c r="V56" s="2">
        <f>Table_0__20[[#This Row],[Put Settle]]*10000*Table_0__20[[#This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1.26</v>
      </c>
      <c r="E57" s="2">
        <v>0.2049</v>
      </c>
      <c r="F57" s="2">
        <v>0.20130000000000001</v>
      </c>
      <c r="G57" s="2">
        <v>3.5999999999999999E-3</v>
      </c>
      <c r="H57" s="2">
        <v>16.059999999999999</v>
      </c>
      <c r="I57" s="2">
        <v>15.61</v>
      </c>
      <c r="J57" s="2">
        <v>0.46</v>
      </c>
      <c r="K57" s="2">
        <v>0</v>
      </c>
      <c r="L57" s="2">
        <v>0</v>
      </c>
      <c r="M57" s="2">
        <v>0</v>
      </c>
      <c r="N57" s="2">
        <v>16.059999999999999</v>
      </c>
      <c r="O57" s="2">
        <v>15.61</v>
      </c>
      <c r="P57" s="2">
        <v>0.46</v>
      </c>
      <c r="Q57" s="2">
        <v>0</v>
      </c>
      <c r="R57" s="2">
        <v>0</v>
      </c>
      <c r="S57" s="2">
        <v>0</v>
      </c>
      <c r="T57" s="2">
        <v>0</v>
      </c>
      <c r="U57" s="2">
        <f>Table_0__20[[#This Row],[Call Settle]]*10000*Table_0__20[[#This Row],[Open Interest Call]]</f>
        <v>0</v>
      </c>
      <c r="V57" s="2">
        <f>Table_0__20[[#This Row],[Put Settle]]*10000*Table_0__20[[#This Row],[Open Interest Put]]</f>
        <v>0</v>
      </c>
    </row>
    <row r="58" spans="1:22" x14ac:dyDescent="0.25">
      <c r="A58" s="2">
        <v>0</v>
      </c>
      <c r="B58" s="2">
        <v>0</v>
      </c>
      <c r="C58" s="2">
        <v>0</v>
      </c>
      <c r="D58" s="2">
        <v>1.27</v>
      </c>
      <c r="E58" s="2">
        <v>0.21479999999999999</v>
      </c>
      <c r="F58" s="2">
        <v>0.2112</v>
      </c>
      <c r="G58" s="2">
        <v>3.5999999999999999E-3</v>
      </c>
      <c r="H58" s="2">
        <v>16.75</v>
      </c>
      <c r="I58" s="2">
        <v>16.27</v>
      </c>
      <c r="J58" s="2">
        <v>0.47</v>
      </c>
      <c r="K58" s="2">
        <v>0</v>
      </c>
      <c r="L58" s="2">
        <v>0</v>
      </c>
      <c r="M58" s="2">
        <v>0</v>
      </c>
      <c r="N58" s="2">
        <v>16.75</v>
      </c>
      <c r="O58" s="2">
        <v>16.27</v>
      </c>
      <c r="P58" s="2">
        <v>0.47</v>
      </c>
      <c r="Q58" s="2">
        <v>0</v>
      </c>
      <c r="R58" s="2">
        <v>0</v>
      </c>
      <c r="S58" s="2">
        <v>0</v>
      </c>
      <c r="T58" s="2">
        <v>0</v>
      </c>
      <c r="U58" s="2">
        <f>Table_0__20[[#This Row],[Call Settle]]*10000*Table_0__20[[#This Row],[Open Interest Call]]</f>
        <v>0</v>
      </c>
      <c r="V58" s="2">
        <f>Table_0__20[[#This Row],[Put Settle]]*10000*Table_0__20[[#This Row],[Open Interest Put]]</f>
        <v>0</v>
      </c>
    </row>
    <row r="59" spans="1:22" x14ac:dyDescent="0.25">
      <c r="A59" s="2">
        <v>0</v>
      </c>
      <c r="B59" s="2">
        <v>0</v>
      </c>
      <c r="C59" s="2">
        <v>0</v>
      </c>
      <c r="D59" s="2">
        <v>1.28</v>
      </c>
      <c r="E59" s="2">
        <v>0.22470000000000001</v>
      </c>
      <c r="F59" s="2">
        <v>0.22109999999999999</v>
      </c>
      <c r="G59" s="2">
        <v>3.5999999999999999E-3</v>
      </c>
      <c r="H59" s="2">
        <v>17.43</v>
      </c>
      <c r="I59" s="2">
        <v>16.940000000000001</v>
      </c>
      <c r="J59" s="2">
        <v>0.49</v>
      </c>
      <c r="K59" s="2">
        <v>0</v>
      </c>
      <c r="L59" s="2">
        <v>0</v>
      </c>
      <c r="M59" s="2">
        <v>0</v>
      </c>
      <c r="N59" s="2">
        <v>17.43</v>
      </c>
      <c r="O59" s="2">
        <v>16.940000000000001</v>
      </c>
      <c r="P59" s="2">
        <v>0.49</v>
      </c>
      <c r="Q59" s="2">
        <v>0</v>
      </c>
      <c r="R59" s="2">
        <v>0</v>
      </c>
      <c r="S59" s="2">
        <v>0</v>
      </c>
      <c r="T59" s="2">
        <v>0</v>
      </c>
      <c r="U59" s="2">
        <f>Table_0__20[[#This Row],[Call Settle]]*10000*Table_0__20[[#This Row],[Open Interest Call]]</f>
        <v>0</v>
      </c>
      <c r="V59" s="2">
        <f>Table_0__20[[#This Row],[Put Settle]]*10000*Table_0__20[[#This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opLeftCell="A16" workbookViewId="0">
      <selection activeCell="T13" sqref="F13:T13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-3.5999999999999999E-3</v>
      </c>
      <c r="B2" s="2">
        <v>0.15579999999999999</v>
      </c>
      <c r="C2" s="2">
        <v>0.1522</v>
      </c>
      <c r="D2" s="2">
        <v>0.9</v>
      </c>
      <c r="E2" s="2">
        <v>2.0000000000000001E-4</v>
      </c>
      <c r="F2" s="2">
        <v>1E-4</v>
      </c>
      <c r="G2" s="2">
        <v>1E-4</v>
      </c>
      <c r="H2" s="2">
        <v>13.36</v>
      </c>
      <c r="I2" s="2">
        <v>12.92</v>
      </c>
      <c r="J2" s="2">
        <v>0.44</v>
      </c>
      <c r="K2" s="2">
        <v>0</v>
      </c>
      <c r="L2" s="2">
        <v>0</v>
      </c>
      <c r="M2" s="2">
        <v>0</v>
      </c>
      <c r="N2" s="2">
        <v>13.36</v>
      </c>
      <c r="O2" s="2">
        <v>12.92</v>
      </c>
      <c r="P2" s="2">
        <v>0.44</v>
      </c>
      <c r="Q2" s="2">
        <v>0</v>
      </c>
      <c r="R2" s="2">
        <v>0</v>
      </c>
      <c r="S2" s="2">
        <v>0</v>
      </c>
      <c r="T2" s="2">
        <v>0</v>
      </c>
      <c r="U2" s="2">
        <f>Table_0__21[[#This Row],[Call Settle]]*10000*Table_0__21[[#This Row],[Open Interest Call]]</f>
        <v>0</v>
      </c>
      <c r="V2" s="2">
        <f>Table_0__21[[#This Row],[Put Settle]]*10000*Table_0__21[[#This Row],[Open Interest Put]]</f>
        <v>0</v>
      </c>
    </row>
    <row r="3" spans="1:22" x14ac:dyDescent="0.25">
      <c r="A3" s="2">
        <v>-3.5000000000000001E-3</v>
      </c>
      <c r="B3" s="2">
        <v>0.1459</v>
      </c>
      <c r="C3" s="2">
        <v>0.1424</v>
      </c>
      <c r="D3" s="2">
        <v>0.91</v>
      </c>
      <c r="E3" s="2">
        <v>2.0000000000000001E-4</v>
      </c>
      <c r="F3" s="2">
        <v>2.0000000000000001E-4</v>
      </c>
      <c r="G3" s="2">
        <v>0</v>
      </c>
      <c r="H3" s="2">
        <v>12.52</v>
      </c>
      <c r="I3" s="2">
        <v>12.7</v>
      </c>
      <c r="J3" s="2">
        <v>-0.18</v>
      </c>
      <c r="K3" s="2">
        <v>0</v>
      </c>
      <c r="L3" s="2">
        <v>0</v>
      </c>
      <c r="M3" s="2">
        <v>0</v>
      </c>
      <c r="N3" s="2">
        <v>12.52</v>
      </c>
      <c r="O3" s="2">
        <v>12.7</v>
      </c>
      <c r="P3" s="2">
        <v>-0.18</v>
      </c>
      <c r="Q3" s="2">
        <v>0</v>
      </c>
      <c r="R3" s="2">
        <v>0</v>
      </c>
      <c r="S3" s="2">
        <v>201</v>
      </c>
      <c r="T3" s="2">
        <v>0</v>
      </c>
      <c r="U3" s="2">
        <f>Table_0__21[[#This Row],[Call Settle]]*10000*Table_0__21[[#This Row],[Open Interest Call]]</f>
        <v>0</v>
      </c>
      <c r="V3" s="2">
        <f>Table_0__21[[#This Row],[Put Settle]]*10000*Table_0__21[[#This Row],[Open Interest Put]]</f>
        <v>402</v>
      </c>
    </row>
    <row r="4" spans="1:22" x14ac:dyDescent="0.25">
      <c r="A4" s="2">
        <v>-3.5999999999999999E-3</v>
      </c>
      <c r="B4" s="2">
        <v>0.1361</v>
      </c>
      <c r="C4" s="2">
        <v>0.13250000000000001</v>
      </c>
      <c r="D4" s="2">
        <v>0.92</v>
      </c>
      <c r="E4" s="2">
        <v>2.0000000000000001E-4</v>
      </c>
      <c r="F4" s="2">
        <v>2.0000000000000001E-4</v>
      </c>
      <c r="G4" s="2">
        <v>0</v>
      </c>
      <c r="H4" s="2">
        <v>12.11</v>
      </c>
      <c r="I4" s="2">
        <v>12.3</v>
      </c>
      <c r="J4" s="2">
        <v>-0.19</v>
      </c>
      <c r="K4" s="2">
        <v>0</v>
      </c>
      <c r="L4" s="2">
        <v>0</v>
      </c>
      <c r="M4" s="2">
        <v>0</v>
      </c>
      <c r="N4" s="2">
        <v>12.11</v>
      </c>
      <c r="O4" s="2">
        <v>12.3</v>
      </c>
      <c r="P4" s="2">
        <v>-0.19</v>
      </c>
      <c r="Q4" s="2">
        <v>0</v>
      </c>
      <c r="R4" s="2">
        <v>0</v>
      </c>
      <c r="S4" s="2">
        <v>200</v>
      </c>
      <c r="T4" s="2">
        <v>0</v>
      </c>
      <c r="U4" s="2">
        <f>Table_0__21[[#This Row],[Call Settle]]*10000*Table_0__21[[#This Row],[Open Interest Call]]</f>
        <v>0</v>
      </c>
      <c r="V4" s="2">
        <f>Table_0__21[[#This Row],[Put Settle]]*10000*Table_0__21[[#This Row],[Open Interest Put]]</f>
        <v>400</v>
      </c>
    </row>
    <row r="5" spans="1:22" x14ac:dyDescent="0.25">
      <c r="A5" s="2">
        <v>-3.5000000000000001E-3</v>
      </c>
      <c r="B5" s="2">
        <v>0.12620000000000001</v>
      </c>
      <c r="C5" s="2">
        <v>0.1227</v>
      </c>
      <c r="D5" s="2">
        <v>0.93</v>
      </c>
      <c r="E5" s="2">
        <v>2.9999999999999997E-4</v>
      </c>
      <c r="F5" s="2">
        <v>2.9999999999999997E-4</v>
      </c>
      <c r="G5" s="2">
        <v>0</v>
      </c>
      <c r="H5" s="2">
        <v>11.6</v>
      </c>
      <c r="I5" s="2">
        <v>11.8</v>
      </c>
      <c r="J5" s="2">
        <v>-0.2</v>
      </c>
      <c r="K5" s="2">
        <v>0</v>
      </c>
      <c r="L5" s="2">
        <v>0</v>
      </c>
      <c r="M5" s="2">
        <v>0</v>
      </c>
      <c r="N5" s="2">
        <v>11.6</v>
      </c>
      <c r="O5" s="2">
        <v>11.8</v>
      </c>
      <c r="P5" s="2">
        <v>-0.2</v>
      </c>
      <c r="Q5" s="2">
        <v>0</v>
      </c>
      <c r="R5" s="2">
        <v>0</v>
      </c>
      <c r="S5" s="2">
        <v>75</v>
      </c>
      <c r="T5" s="2">
        <v>-1</v>
      </c>
      <c r="U5" s="2">
        <f>Table_0__21[[#This Row],[Call Settle]]*10000*Table_0__21[[#This Row],[Open Interest Call]]</f>
        <v>0</v>
      </c>
      <c r="V5" s="2">
        <f>Table_0__21[[#This Row],[Put Settle]]*10000*Table_0__21[[#This Row],[Open Interest Put]]</f>
        <v>224.99999999999997</v>
      </c>
    </row>
    <row r="6" spans="1:22" x14ac:dyDescent="0.25">
      <c r="A6" s="2">
        <v>-3.5000000000000001E-3</v>
      </c>
      <c r="B6" s="2">
        <v>0.1164</v>
      </c>
      <c r="C6" s="2">
        <v>0.1129</v>
      </c>
      <c r="D6" s="2">
        <v>0.94</v>
      </c>
      <c r="E6" s="2">
        <v>4.0000000000000002E-4</v>
      </c>
      <c r="F6" s="2">
        <v>4.0000000000000002E-4</v>
      </c>
      <c r="G6" s="2">
        <v>0</v>
      </c>
      <c r="H6" s="2">
        <v>11.25</v>
      </c>
      <c r="I6" s="2">
        <v>11.47</v>
      </c>
      <c r="J6" s="2">
        <v>-0.22</v>
      </c>
      <c r="K6" s="2">
        <v>0</v>
      </c>
      <c r="L6" s="2">
        <v>0</v>
      </c>
      <c r="M6" s="2">
        <v>0</v>
      </c>
      <c r="N6" s="2">
        <v>11.25</v>
      </c>
      <c r="O6" s="2">
        <v>11.47</v>
      </c>
      <c r="P6" s="2">
        <v>-0.22</v>
      </c>
      <c r="Q6" s="2">
        <v>0</v>
      </c>
      <c r="R6" s="2">
        <v>0</v>
      </c>
      <c r="S6" s="2">
        <v>11</v>
      </c>
      <c r="T6" s="2">
        <v>2</v>
      </c>
      <c r="U6" s="2">
        <f>Table_0__21[[#This Row],[Call Settle]]*10000*Table_0__21[[#This Row],[Open Interest Call]]</f>
        <v>0</v>
      </c>
      <c r="V6" s="2">
        <f>Table_0__21[[#This Row],[Put Settle]]*10000*Table_0__21[[#This Row],[Open Interest Put]]</f>
        <v>44</v>
      </c>
    </row>
    <row r="7" spans="1:22" x14ac:dyDescent="0.25">
      <c r="A7" s="2">
        <v>-3.5000000000000001E-3</v>
      </c>
      <c r="B7" s="2">
        <v>0.1066</v>
      </c>
      <c r="C7" s="2">
        <v>0.1031</v>
      </c>
      <c r="D7" s="2">
        <v>0.95</v>
      </c>
      <c r="E7" s="2">
        <v>5.0000000000000001E-4</v>
      </c>
      <c r="F7" s="2">
        <v>5.0000000000000001E-4</v>
      </c>
      <c r="G7" s="2">
        <v>1E-4</v>
      </c>
      <c r="H7" s="2">
        <v>10.94</v>
      </c>
      <c r="I7" s="2">
        <v>10.99</v>
      </c>
      <c r="J7" s="2">
        <v>-0.05</v>
      </c>
      <c r="K7" s="2">
        <v>0</v>
      </c>
      <c r="L7" s="2">
        <v>0</v>
      </c>
      <c r="M7" s="2">
        <v>0</v>
      </c>
      <c r="N7" s="2">
        <v>10.94</v>
      </c>
      <c r="O7" s="2">
        <v>10.99</v>
      </c>
      <c r="P7" s="2">
        <v>-0.05</v>
      </c>
      <c r="Q7" s="2">
        <v>0</v>
      </c>
      <c r="R7" s="2">
        <v>0</v>
      </c>
      <c r="S7" s="2">
        <v>171</v>
      </c>
      <c r="T7" s="2">
        <v>0</v>
      </c>
      <c r="U7" s="2">
        <f>Table_0__21[[#This Row],[Call Settle]]*10000*Table_0__21[[#This Row],[Open Interest Call]]</f>
        <v>0</v>
      </c>
      <c r="V7" s="2">
        <f>Table_0__21[[#This Row],[Put Settle]]*10000*Table_0__21[[#This Row],[Open Interest Put]]</f>
        <v>855</v>
      </c>
    </row>
    <row r="8" spans="1:22" x14ac:dyDescent="0.25">
      <c r="A8" s="2">
        <v>-3.5000000000000001E-3</v>
      </c>
      <c r="B8" s="2">
        <v>9.69E-2</v>
      </c>
      <c r="C8" s="2">
        <v>9.3399999999999997E-2</v>
      </c>
      <c r="D8" s="2">
        <v>0.96</v>
      </c>
      <c r="E8" s="2">
        <v>6.9999999999999999E-4</v>
      </c>
      <c r="F8" s="2">
        <v>5.9999999999999995E-4</v>
      </c>
      <c r="G8" s="2">
        <v>1E-4</v>
      </c>
      <c r="H8" s="2">
        <v>10.6</v>
      </c>
      <c r="I8" s="2">
        <v>10.56</v>
      </c>
      <c r="J8" s="2">
        <v>0.03</v>
      </c>
      <c r="K8" s="2">
        <v>0</v>
      </c>
      <c r="L8" s="2">
        <v>0</v>
      </c>
      <c r="M8" s="2">
        <v>0</v>
      </c>
      <c r="N8" s="2">
        <v>10.6</v>
      </c>
      <c r="O8" s="2">
        <v>10.56</v>
      </c>
      <c r="P8" s="2">
        <v>0.03</v>
      </c>
      <c r="Q8" s="2">
        <v>0</v>
      </c>
      <c r="R8" s="2">
        <v>0</v>
      </c>
      <c r="S8" s="2">
        <v>1111</v>
      </c>
      <c r="T8" s="2">
        <v>20</v>
      </c>
      <c r="U8" s="2">
        <f>Table_0__21[[#This Row],[Call Settle]]*10000*Table_0__21[[#This Row],[Open Interest Call]]</f>
        <v>0</v>
      </c>
      <c r="V8" s="2">
        <f>Table_0__21[[#This Row],[Put Settle]]*10000*Table_0__21[[#This Row],[Open Interest Put]]</f>
        <v>7777</v>
      </c>
    </row>
    <row r="9" spans="1:22" x14ac:dyDescent="0.25">
      <c r="A9" s="2">
        <v>-3.3999999999999998E-3</v>
      </c>
      <c r="B9" s="2">
        <v>8.72E-2</v>
      </c>
      <c r="C9" s="2">
        <v>8.3799999999999999E-2</v>
      </c>
      <c r="D9" s="2">
        <v>0.97</v>
      </c>
      <c r="E9" s="2">
        <v>8.9999999999999998E-4</v>
      </c>
      <c r="F9" s="2">
        <v>8.0000000000000004E-4</v>
      </c>
      <c r="G9" s="2">
        <v>1E-4</v>
      </c>
      <c r="H9" s="2">
        <v>10.08</v>
      </c>
      <c r="I9" s="2">
        <v>10.119999999999999</v>
      </c>
      <c r="J9" s="2">
        <v>-0.04</v>
      </c>
      <c r="K9" s="2">
        <v>0</v>
      </c>
      <c r="L9" s="2">
        <v>0</v>
      </c>
      <c r="M9" s="2">
        <v>0</v>
      </c>
      <c r="N9" s="2">
        <v>10.08</v>
      </c>
      <c r="O9" s="2">
        <v>10.119999999999999</v>
      </c>
      <c r="P9" s="2">
        <v>-0.04</v>
      </c>
      <c r="Q9" s="2">
        <v>0</v>
      </c>
      <c r="R9" s="2">
        <v>0</v>
      </c>
      <c r="S9" s="2">
        <v>1110</v>
      </c>
      <c r="T9" s="2">
        <v>6</v>
      </c>
      <c r="U9" s="2">
        <f>Table_0__21[[#This Row],[Call Settle]]*10000*Table_0__21[[#This Row],[Open Interest Call]]</f>
        <v>0</v>
      </c>
      <c r="V9" s="2">
        <f>Table_0__21[[#This Row],[Put Settle]]*10000*Table_0__21[[#This Row],[Open Interest Put]]</f>
        <v>9990</v>
      </c>
    </row>
    <row r="10" spans="1:22" x14ac:dyDescent="0.25">
      <c r="A10" s="2">
        <v>-3.5000000000000001E-3</v>
      </c>
      <c r="B10" s="2">
        <v>7.7700000000000005E-2</v>
      </c>
      <c r="C10" s="2">
        <v>7.4200000000000002E-2</v>
      </c>
      <c r="D10" s="2">
        <v>0.98</v>
      </c>
      <c r="E10" s="2">
        <v>1.2999999999999999E-3</v>
      </c>
      <c r="F10" s="2">
        <v>1.1999999999999999E-3</v>
      </c>
      <c r="G10" s="2">
        <v>1E-4</v>
      </c>
      <c r="H10" s="2">
        <v>9.7799999999999994</v>
      </c>
      <c r="I10" s="2">
        <v>9.91</v>
      </c>
      <c r="J10" s="2">
        <v>-0.12</v>
      </c>
      <c r="K10" s="2">
        <v>0</v>
      </c>
      <c r="L10" s="2">
        <v>0</v>
      </c>
      <c r="M10" s="2">
        <v>0</v>
      </c>
      <c r="N10" s="2">
        <v>9.7799999999999994</v>
      </c>
      <c r="O10" s="2">
        <v>9.91</v>
      </c>
      <c r="P10" s="2">
        <v>-0.12</v>
      </c>
      <c r="Q10" s="2">
        <v>3</v>
      </c>
      <c r="R10" s="2">
        <v>0</v>
      </c>
      <c r="S10" s="2">
        <v>542</v>
      </c>
      <c r="T10" s="2">
        <v>3</v>
      </c>
      <c r="U10" s="2">
        <f>Table_0__21[[#This Row],[Call Settle]]*10000*Table_0__21[[#This Row],[Open Interest Call]]</f>
        <v>2226</v>
      </c>
      <c r="V10" s="2">
        <f>Table_0__21[[#This Row],[Put Settle]]*10000*Table_0__21[[#This Row],[Open Interest Put]]</f>
        <v>7046</v>
      </c>
    </row>
    <row r="11" spans="1:22" x14ac:dyDescent="0.25">
      <c r="A11" s="2">
        <v>-3.3999999999999998E-3</v>
      </c>
      <c r="B11" s="2">
        <v>6.8199999999999997E-2</v>
      </c>
      <c r="C11" s="2">
        <v>6.4799999999999996E-2</v>
      </c>
      <c r="D11" s="2">
        <v>0.99</v>
      </c>
      <c r="E11" s="2">
        <v>1.8E-3</v>
      </c>
      <c r="F11" s="2">
        <v>1.6000000000000001E-3</v>
      </c>
      <c r="G11" s="2">
        <v>2.0000000000000001E-4</v>
      </c>
      <c r="H11" s="2">
        <v>9.4</v>
      </c>
      <c r="I11" s="2">
        <v>9.4499999999999993</v>
      </c>
      <c r="J11" s="2">
        <v>-0.05</v>
      </c>
      <c r="K11" s="2">
        <v>0</v>
      </c>
      <c r="L11" s="2">
        <v>0</v>
      </c>
      <c r="M11" s="2">
        <v>0</v>
      </c>
      <c r="N11" s="2">
        <v>9.4</v>
      </c>
      <c r="O11" s="2">
        <v>9.4499999999999993</v>
      </c>
      <c r="P11" s="2">
        <v>-0.05</v>
      </c>
      <c r="Q11" s="2">
        <v>1</v>
      </c>
      <c r="R11" s="2">
        <v>0</v>
      </c>
      <c r="S11" s="2">
        <v>110</v>
      </c>
      <c r="T11" s="2">
        <v>17</v>
      </c>
      <c r="U11" s="2">
        <f>Table_0__21[[#This Row],[Call Settle]]*10000*Table_0__21[[#This Row],[Open Interest Call]]</f>
        <v>648</v>
      </c>
      <c r="V11" s="2">
        <f>Table_0__21[[#This Row],[Put Settle]]*10000*Table_0__21[[#This Row],[Open Interest Put]]</f>
        <v>1980</v>
      </c>
    </row>
    <row r="12" spans="1:22" x14ac:dyDescent="0.25">
      <c r="A12" s="2">
        <v>-3.3999999999999998E-3</v>
      </c>
      <c r="B12" s="2">
        <v>6.3600000000000004E-2</v>
      </c>
      <c r="C12" s="2">
        <v>6.0199999999999997E-2</v>
      </c>
      <c r="D12" s="2">
        <v>0.995</v>
      </c>
      <c r="E12" s="2">
        <v>2.2000000000000001E-3</v>
      </c>
      <c r="F12" s="2">
        <v>1.9E-3</v>
      </c>
      <c r="G12" s="2">
        <v>2.9999999999999997E-4</v>
      </c>
      <c r="H12" s="2">
        <v>9.3000000000000007</v>
      </c>
      <c r="I12" s="2">
        <v>9.2799999999999994</v>
      </c>
      <c r="J12" s="2">
        <v>0.02</v>
      </c>
      <c r="K12" s="2">
        <v>0</v>
      </c>
      <c r="L12" s="2">
        <v>0</v>
      </c>
      <c r="M12" s="2">
        <v>0</v>
      </c>
      <c r="N12" s="2">
        <v>9.3000000000000007</v>
      </c>
      <c r="O12" s="2">
        <v>9.2799999999999994</v>
      </c>
      <c r="P12" s="2">
        <v>0.02</v>
      </c>
      <c r="Q12" s="2">
        <v>0</v>
      </c>
      <c r="R12" s="2">
        <v>0</v>
      </c>
      <c r="S12" s="2">
        <v>35</v>
      </c>
      <c r="T12" s="2">
        <v>1</v>
      </c>
      <c r="U12" s="2">
        <f>Table_0__21[[#This Row],[Call Settle]]*10000*Table_0__21[[#This Row],[Open Interest Call]]</f>
        <v>0</v>
      </c>
      <c r="V12" s="2">
        <f>Table_0__21[[#This Row],[Put Settle]]*10000*Table_0__21[[#This Row],[Open Interest Put]]</f>
        <v>770</v>
      </c>
    </row>
    <row r="13" spans="1:22" x14ac:dyDescent="0.25">
      <c r="A13" s="2">
        <v>-3.3E-3</v>
      </c>
      <c r="B13" s="2">
        <v>5.8999999999999997E-2</v>
      </c>
      <c r="C13" s="2">
        <v>5.57E-2</v>
      </c>
      <c r="D13" s="2">
        <v>1</v>
      </c>
      <c r="E13" s="2">
        <v>2.5999999999999999E-3</v>
      </c>
      <c r="F13" s="2">
        <v>2.3E-3</v>
      </c>
      <c r="G13" s="2">
        <v>2.9999999999999997E-4</v>
      </c>
      <c r="H13" s="2">
        <v>9.1199999999999992</v>
      </c>
      <c r="I13" s="2">
        <v>9.16</v>
      </c>
      <c r="J13" s="2">
        <v>-0.04</v>
      </c>
      <c r="K13" s="2">
        <v>0</v>
      </c>
      <c r="L13" s="2">
        <v>0</v>
      </c>
      <c r="M13" s="2">
        <v>0</v>
      </c>
      <c r="N13" s="2">
        <v>9.1199999999999992</v>
      </c>
      <c r="O13" s="2">
        <v>9.16</v>
      </c>
      <c r="P13" s="2">
        <v>-0.04</v>
      </c>
      <c r="Q13" s="2">
        <v>1</v>
      </c>
      <c r="R13" s="2">
        <v>0</v>
      </c>
      <c r="S13" s="2">
        <v>2509</v>
      </c>
      <c r="T13" s="2">
        <v>921</v>
      </c>
      <c r="U13" s="2">
        <f>Table_0__21[[#This Row],[Call Settle]]*10000*Table_0__21[[#This Row],[Open Interest Call]]</f>
        <v>557</v>
      </c>
      <c r="V13" s="2">
        <f>Table_0__21[[#This Row],[Put Settle]]*10000*Table_0__21[[#This Row],[Open Interest Put]]</f>
        <v>65234</v>
      </c>
    </row>
    <row r="14" spans="1:22" x14ac:dyDescent="0.25">
      <c r="A14" s="2">
        <v>-3.2000000000000002E-3</v>
      </c>
      <c r="B14" s="2">
        <v>5.45E-2</v>
      </c>
      <c r="C14" s="2">
        <v>5.1299999999999998E-2</v>
      </c>
      <c r="D14" s="2">
        <v>1.0049999999999999</v>
      </c>
      <c r="E14" s="2">
        <v>3.0999999999999999E-3</v>
      </c>
      <c r="F14" s="2">
        <v>2.8E-3</v>
      </c>
      <c r="G14" s="2">
        <v>2.9999999999999997E-4</v>
      </c>
      <c r="H14" s="2">
        <v>8.9700000000000006</v>
      </c>
      <c r="I14" s="2">
        <v>9.06</v>
      </c>
      <c r="J14" s="2">
        <v>-0.09</v>
      </c>
      <c r="K14" s="2">
        <v>0</v>
      </c>
      <c r="L14" s="2">
        <v>0</v>
      </c>
      <c r="M14" s="2">
        <v>0</v>
      </c>
      <c r="N14" s="2">
        <v>8.9700000000000006</v>
      </c>
      <c r="O14" s="2">
        <v>9.06</v>
      </c>
      <c r="P14" s="2">
        <v>-0.09</v>
      </c>
      <c r="Q14" s="2">
        <v>0</v>
      </c>
      <c r="R14" s="2">
        <v>0</v>
      </c>
      <c r="S14" s="2">
        <v>15</v>
      </c>
      <c r="T14" s="2">
        <v>0</v>
      </c>
      <c r="U14" s="2">
        <f>Table_0__21[[#This Row],[Call Settle]]*10000*Table_0__21[[#This Row],[Open Interest Call]]</f>
        <v>0</v>
      </c>
      <c r="V14" s="2">
        <f>Table_0__21[[#This Row],[Put Settle]]*10000*Table_0__21[[#This Row],[Open Interest Put]]</f>
        <v>465</v>
      </c>
    </row>
    <row r="15" spans="1:22" x14ac:dyDescent="0.25">
      <c r="A15" s="2">
        <v>-3.2000000000000002E-3</v>
      </c>
      <c r="B15" s="2">
        <v>5.0099999999999999E-2</v>
      </c>
      <c r="C15" s="2">
        <v>4.6899999999999997E-2</v>
      </c>
      <c r="D15" s="2">
        <v>1.01</v>
      </c>
      <c r="E15" s="2">
        <v>3.7000000000000002E-3</v>
      </c>
      <c r="F15" s="2">
        <v>3.3E-3</v>
      </c>
      <c r="G15" s="2">
        <v>4.0000000000000002E-4</v>
      </c>
      <c r="H15" s="2">
        <v>8.83</v>
      </c>
      <c r="I15" s="2">
        <v>8.8800000000000008</v>
      </c>
      <c r="J15" s="2">
        <v>-0.06</v>
      </c>
      <c r="K15" s="2">
        <v>0</v>
      </c>
      <c r="L15" s="2">
        <v>0</v>
      </c>
      <c r="M15" s="2">
        <v>0</v>
      </c>
      <c r="N15" s="2">
        <v>8.83</v>
      </c>
      <c r="O15" s="2">
        <v>8.8800000000000008</v>
      </c>
      <c r="P15" s="2">
        <v>-0.06</v>
      </c>
      <c r="Q15" s="2">
        <v>0</v>
      </c>
      <c r="R15" s="2">
        <v>0</v>
      </c>
      <c r="S15" s="2">
        <v>1529</v>
      </c>
      <c r="T15" s="2">
        <v>105</v>
      </c>
      <c r="U15" s="2">
        <f>Table_0__21[[#This Row],[Call Settle]]*10000*Table_0__21[[#This Row],[Open Interest Call]]</f>
        <v>0</v>
      </c>
      <c r="V15" s="2">
        <f>Table_0__21[[#This Row],[Put Settle]]*10000*Table_0__21[[#This Row],[Open Interest Put]]</f>
        <v>56573</v>
      </c>
    </row>
    <row r="16" spans="1:22" x14ac:dyDescent="0.25">
      <c r="A16" s="2">
        <v>-3.0999999999999999E-3</v>
      </c>
      <c r="B16" s="2">
        <v>4.58E-2</v>
      </c>
      <c r="C16" s="2">
        <v>4.2700000000000002E-2</v>
      </c>
      <c r="D16" s="2">
        <v>1.0149999999999999</v>
      </c>
      <c r="E16" s="2">
        <v>4.4000000000000003E-3</v>
      </c>
      <c r="F16" s="2">
        <v>3.8999999999999998E-3</v>
      </c>
      <c r="G16" s="2">
        <v>5.0000000000000001E-4</v>
      </c>
      <c r="H16" s="2">
        <v>8.68</v>
      </c>
      <c r="I16" s="2">
        <v>8.7200000000000006</v>
      </c>
      <c r="J16" s="2">
        <v>-0.04</v>
      </c>
      <c r="K16" s="2">
        <v>0</v>
      </c>
      <c r="L16" s="2">
        <v>0</v>
      </c>
      <c r="M16" s="2">
        <v>0</v>
      </c>
      <c r="N16" s="2">
        <v>8.68</v>
      </c>
      <c r="O16" s="2">
        <v>8.7200000000000006</v>
      </c>
      <c r="P16" s="2">
        <v>-0.04</v>
      </c>
      <c r="Q16" s="2">
        <v>0</v>
      </c>
      <c r="R16" s="2">
        <v>0</v>
      </c>
      <c r="S16" s="2">
        <v>1124</v>
      </c>
      <c r="T16" s="2">
        <v>200</v>
      </c>
      <c r="U16" s="2">
        <f>Table_0__21[[#This Row],[Call Settle]]*10000*Table_0__21[[#This Row],[Open Interest Call]]</f>
        <v>0</v>
      </c>
      <c r="V16" s="2">
        <f>Table_0__21[[#This Row],[Put Settle]]*10000*Table_0__21[[#This Row],[Open Interest Put]]</f>
        <v>49456</v>
      </c>
    </row>
    <row r="17" spans="1:22" x14ac:dyDescent="0.25">
      <c r="A17" s="2">
        <v>-3.0000000000000001E-3</v>
      </c>
      <c r="B17" s="2">
        <v>4.1599999999999998E-2</v>
      </c>
      <c r="C17" s="2">
        <v>3.8600000000000002E-2</v>
      </c>
      <c r="D17" s="2">
        <v>1.02</v>
      </c>
      <c r="E17" s="2">
        <v>5.3E-3</v>
      </c>
      <c r="F17" s="2">
        <v>4.7000000000000002E-3</v>
      </c>
      <c r="G17" s="2">
        <v>5.9999999999999995E-4</v>
      </c>
      <c r="H17" s="2">
        <v>8.59</v>
      </c>
      <c r="I17" s="2">
        <v>8.6199999999999992</v>
      </c>
      <c r="J17" s="2">
        <v>-0.03</v>
      </c>
      <c r="K17" s="2">
        <v>0</v>
      </c>
      <c r="L17" s="2">
        <v>0</v>
      </c>
      <c r="M17" s="2">
        <v>0</v>
      </c>
      <c r="N17" s="2">
        <v>8.59</v>
      </c>
      <c r="O17" s="2">
        <v>8.6199999999999992</v>
      </c>
      <c r="P17" s="2">
        <v>-0.03</v>
      </c>
      <c r="Q17" s="2">
        <v>3</v>
      </c>
      <c r="R17" s="2">
        <v>0</v>
      </c>
      <c r="S17" s="2">
        <v>469</v>
      </c>
      <c r="T17" s="2">
        <v>94</v>
      </c>
      <c r="U17" s="2">
        <f>Table_0__21[[#This Row],[Call Settle]]*10000*Table_0__21[[#This Row],[Open Interest Call]]</f>
        <v>1158</v>
      </c>
      <c r="V17" s="2">
        <f>Table_0__21[[#This Row],[Put Settle]]*10000*Table_0__21[[#This Row],[Open Interest Put]]</f>
        <v>24857</v>
      </c>
    </row>
    <row r="18" spans="1:22" x14ac:dyDescent="0.25">
      <c r="A18" s="2">
        <v>-2.8E-3</v>
      </c>
      <c r="B18" s="2">
        <v>3.7499999999999999E-2</v>
      </c>
      <c r="C18" s="2">
        <v>3.4700000000000002E-2</v>
      </c>
      <c r="D18" s="2">
        <v>1.0249999999999999</v>
      </c>
      <c r="E18" s="2">
        <v>6.3E-3</v>
      </c>
      <c r="F18" s="2">
        <v>5.5999999999999999E-3</v>
      </c>
      <c r="G18" s="2">
        <v>6.9999999999999999E-4</v>
      </c>
      <c r="H18" s="2">
        <v>8.4700000000000006</v>
      </c>
      <c r="I18" s="2">
        <v>8.5</v>
      </c>
      <c r="J18" s="2">
        <v>-0.03</v>
      </c>
      <c r="K18" s="2">
        <v>0</v>
      </c>
      <c r="L18" s="2">
        <v>0</v>
      </c>
      <c r="M18" s="2">
        <v>0</v>
      </c>
      <c r="N18" s="2">
        <v>8.4700000000000006</v>
      </c>
      <c r="O18" s="2">
        <v>8.5</v>
      </c>
      <c r="P18" s="2">
        <v>-0.03</v>
      </c>
      <c r="Q18" s="2">
        <v>40</v>
      </c>
      <c r="R18" s="2">
        <v>0</v>
      </c>
      <c r="S18" s="2">
        <v>319</v>
      </c>
      <c r="T18" s="2">
        <v>180</v>
      </c>
      <c r="U18" s="2">
        <f>Table_0__21[[#This Row],[Call Settle]]*10000*Table_0__21[[#This Row],[Open Interest Call]]</f>
        <v>13880</v>
      </c>
      <c r="V18" s="2">
        <f>Table_0__21[[#This Row],[Put Settle]]*10000*Table_0__21[[#This Row],[Open Interest Put]]</f>
        <v>20097</v>
      </c>
    </row>
    <row r="19" spans="1:22" x14ac:dyDescent="0.25">
      <c r="A19" s="2">
        <v>-2.7000000000000001E-3</v>
      </c>
      <c r="B19" s="2">
        <v>3.3599999999999998E-2</v>
      </c>
      <c r="C19" s="2">
        <v>3.09E-2</v>
      </c>
      <c r="D19" s="2">
        <v>1.03</v>
      </c>
      <c r="E19" s="2">
        <v>7.4000000000000003E-3</v>
      </c>
      <c r="F19" s="2">
        <v>6.6E-3</v>
      </c>
      <c r="G19" s="2">
        <v>8.0000000000000004E-4</v>
      </c>
      <c r="H19" s="2">
        <v>8.31</v>
      </c>
      <c r="I19" s="2">
        <v>8.35</v>
      </c>
      <c r="J19" s="2">
        <v>-0.04</v>
      </c>
      <c r="K19" s="2">
        <v>0</v>
      </c>
      <c r="L19" s="2">
        <v>0</v>
      </c>
      <c r="M19" s="2">
        <v>0</v>
      </c>
      <c r="N19" s="2">
        <v>8.31</v>
      </c>
      <c r="O19" s="2">
        <v>8.35</v>
      </c>
      <c r="P19" s="2">
        <v>-0.04</v>
      </c>
      <c r="Q19" s="2">
        <v>41</v>
      </c>
      <c r="R19" s="2">
        <v>0</v>
      </c>
      <c r="S19" s="2">
        <v>1127</v>
      </c>
      <c r="T19" s="2">
        <v>2</v>
      </c>
      <c r="U19" s="2">
        <f>Table_0__21[[#This Row],[Call Settle]]*10000*Table_0__21[[#This Row],[Open Interest Call]]</f>
        <v>12669</v>
      </c>
      <c r="V19" s="2">
        <f>Table_0__21[[#This Row],[Put Settle]]*10000*Table_0__21[[#This Row],[Open Interest Put]]</f>
        <v>83398</v>
      </c>
    </row>
    <row r="20" spans="1:22" x14ac:dyDescent="0.25">
      <c r="A20" s="2">
        <v>-2.5999999999999999E-3</v>
      </c>
      <c r="B20" s="2">
        <v>2.98E-2</v>
      </c>
      <c r="C20" s="2">
        <v>2.7199999999999998E-2</v>
      </c>
      <c r="D20" s="2">
        <v>1.0349999999999999</v>
      </c>
      <c r="E20" s="2">
        <v>8.6999999999999994E-3</v>
      </c>
      <c r="F20" s="2">
        <v>7.7000000000000002E-3</v>
      </c>
      <c r="G20" s="2">
        <v>1E-3</v>
      </c>
      <c r="H20" s="2">
        <v>8.17</v>
      </c>
      <c r="I20" s="2">
        <v>8.17</v>
      </c>
      <c r="J20" s="2">
        <v>0</v>
      </c>
      <c r="K20" s="2">
        <v>0</v>
      </c>
      <c r="L20" s="2">
        <v>0</v>
      </c>
      <c r="M20" s="2">
        <v>0</v>
      </c>
      <c r="N20" s="2">
        <v>8.17</v>
      </c>
      <c r="O20" s="2">
        <v>8.17</v>
      </c>
      <c r="P20" s="2">
        <v>0</v>
      </c>
      <c r="Q20" s="2">
        <v>80</v>
      </c>
      <c r="R20" s="2">
        <v>0</v>
      </c>
      <c r="S20" s="2">
        <v>373</v>
      </c>
      <c r="T20" s="2">
        <v>95</v>
      </c>
      <c r="U20" s="2">
        <f>Table_0__21[[#This Row],[Call Settle]]*10000*Table_0__21[[#This Row],[Open Interest Call]]</f>
        <v>21760</v>
      </c>
      <c r="V20" s="2">
        <f>Table_0__21[[#This Row],[Put Settle]]*10000*Table_0__21[[#This Row],[Open Interest Put]]</f>
        <v>32451</v>
      </c>
    </row>
    <row r="21" spans="1:22" x14ac:dyDescent="0.25">
      <c r="A21" s="2">
        <v>-2.3999999999999998E-3</v>
      </c>
      <c r="B21" s="2">
        <v>2.6200000000000001E-2</v>
      </c>
      <c r="C21" s="2">
        <v>2.3800000000000002E-2</v>
      </c>
      <c r="D21" s="2">
        <v>1.04</v>
      </c>
      <c r="E21" s="2">
        <v>1.03E-2</v>
      </c>
      <c r="F21" s="2">
        <v>9.1000000000000004E-3</v>
      </c>
      <c r="G21" s="2">
        <v>1.1999999999999999E-3</v>
      </c>
      <c r="H21" s="2">
        <v>8.09</v>
      </c>
      <c r="I21" s="2">
        <v>8.06</v>
      </c>
      <c r="J21" s="2">
        <v>0.03</v>
      </c>
      <c r="K21" s="2">
        <v>0</v>
      </c>
      <c r="L21" s="2">
        <v>0</v>
      </c>
      <c r="M21" s="2">
        <v>0</v>
      </c>
      <c r="N21" s="2">
        <v>8.09</v>
      </c>
      <c r="O21" s="2">
        <v>8.06</v>
      </c>
      <c r="P21" s="2">
        <v>0.03</v>
      </c>
      <c r="Q21" s="2">
        <v>18</v>
      </c>
      <c r="R21" s="2">
        <v>0</v>
      </c>
      <c r="S21" s="2">
        <v>550</v>
      </c>
      <c r="T21" s="2">
        <v>0</v>
      </c>
      <c r="U21" s="2">
        <f>Table_0__21[[#This Row],[Call Settle]]*10000*Table_0__21[[#This Row],[Open Interest Call]]</f>
        <v>4284.0000000000009</v>
      </c>
      <c r="V21" s="2">
        <f>Table_0__21[[#This Row],[Put Settle]]*10000*Table_0__21[[#This Row],[Open Interest Put]]</f>
        <v>56650</v>
      </c>
    </row>
    <row r="22" spans="1:22" x14ac:dyDescent="0.25">
      <c r="A22" s="2">
        <v>-2.2000000000000001E-3</v>
      </c>
      <c r="B22" s="2">
        <v>2.2800000000000001E-2</v>
      </c>
      <c r="C22" s="2">
        <v>2.06E-2</v>
      </c>
      <c r="D22" s="2">
        <v>1.0449999999999999</v>
      </c>
      <c r="E22" s="2">
        <v>1.2E-2</v>
      </c>
      <c r="F22" s="2">
        <v>1.06E-2</v>
      </c>
      <c r="G22" s="2">
        <v>1.4E-3</v>
      </c>
      <c r="H22" s="2">
        <v>7.95</v>
      </c>
      <c r="I22" s="2">
        <v>7.9</v>
      </c>
      <c r="J22" s="2">
        <v>0.05</v>
      </c>
      <c r="K22" s="2">
        <v>0</v>
      </c>
      <c r="L22" s="2">
        <v>0</v>
      </c>
      <c r="M22" s="2">
        <v>0</v>
      </c>
      <c r="N22" s="2">
        <v>7.95</v>
      </c>
      <c r="O22" s="2">
        <v>7.9</v>
      </c>
      <c r="P22" s="2">
        <v>0.05</v>
      </c>
      <c r="Q22" s="2">
        <v>56</v>
      </c>
      <c r="R22" s="2">
        <v>0</v>
      </c>
      <c r="S22" s="2">
        <v>438</v>
      </c>
      <c r="T22" s="2">
        <v>0</v>
      </c>
      <c r="U22" s="2">
        <f>Table_0__21[[#This Row],[Call Settle]]*10000*Table_0__21[[#This Row],[Open Interest Call]]</f>
        <v>11536</v>
      </c>
      <c r="V22" s="2">
        <f>Table_0__21[[#This Row],[Put Settle]]*10000*Table_0__21[[#This Row],[Open Interest Put]]</f>
        <v>52560</v>
      </c>
    </row>
    <row r="23" spans="1:22" x14ac:dyDescent="0.25">
      <c r="A23" s="2">
        <v>-2E-3</v>
      </c>
      <c r="B23" s="2">
        <v>1.9699999999999999E-2</v>
      </c>
      <c r="C23" s="2">
        <v>1.77E-2</v>
      </c>
      <c r="D23" s="2">
        <v>1.05</v>
      </c>
      <c r="E23" s="2">
        <v>1.4E-2</v>
      </c>
      <c r="F23" s="2">
        <v>1.2500000000000001E-2</v>
      </c>
      <c r="G23" s="2">
        <v>1.5E-3</v>
      </c>
      <c r="H23" s="2">
        <v>7.84</v>
      </c>
      <c r="I23" s="2">
        <v>7.83</v>
      </c>
      <c r="J23" s="2">
        <v>0.01</v>
      </c>
      <c r="K23" s="2">
        <v>0</v>
      </c>
      <c r="L23" s="2">
        <v>0</v>
      </c>
      <c r="M23" s="2">
        <v>0</v>
      </c>
      <c r="N23" s="2">
        <v>7.84</v>
      </c>
      <c r="O23" s="2">
        <v>7.83</v>
      </c>
      <c r="P23" s="2">
        <v>0.01</v>
      </c>
      <c r="Q23" s="2">
        <v>203</v>
      </c>
      <c r="R23" s="2">
        <v>-1</v>
      </c>
      <c r="S23" s="2">
        <v>841</v>
      </c>
      <c r="T23" s="2">
        <v>-1</v>
      </c>
      <c r="U23" s="2">
        <f>Table_0__21[[#This Row],[Call Settle]]*10000*Table_0__21[[#This Row],[Open Interest Call]]</f>
        <v>35931</v>
      </c>
      <c r="V23" s="2">
        <f>Table_0__21[[#This Row],[Put Settle]]*10000*Table_0__21[[#This Row],[Open Interest Put]]</f>
        <v>117740</v>
      </c>
    </row>
    <row r="24" spans="1:22" x14ac:dyDescent="0.25">
      <c r="A24" s="2">
        <v>-1.8E-3</v>
      </c>
      <c r="B24" s="2">
        <v>1.6799999999999999E-2</v>
      </c>
      <c r="C24" s="2">
        <v>1.4999999999999999E-2</v>
      </c>
      <c r="D24" s="2">
        <v>1.0549999999999999</v>
      </c>
      <c r="E24" s="2">
        <v>1.6199999999999999E-2</v>
      </c>
      <c r="F24" s="2">
        <v>1.46E-2</v>
      </c>
      <c r="G24" s="2">
        <v>1.6000000000000001E-3</v>
      </c>
      <c r="H24" s="2">
        <v>7.73</v>
      </c>
      <c r="I24" s="2">
        <v>7.72</v>
      </c>
      <c r="J24" s="2">
        <v>0.01</v>
      </c>
      <c r="K24" s="2">
        <v>0</v>
      </c>
      <c r="L24" s="2">
        <v>0</v>
      </c>
      <c r="M24" s="2">
        <v>0</v>
      </c>
      <c r="N24" s="2">
        <v>7.75</v>
      </c>
      <c r="O24" s="2">
        <v>7.74</v>
      </c>
      <c r="P24" s="2">
        <v>0.02</v>
      </c>
      <c r="Q24" s="2">
        <v>1949</v>
      </c>
      <c r="R24" s="2">
        <v>1</v>
      </c>
      <c r="S24" s="2">
        <v>294</v>
      </c>
      <c r="T24" s="2">
        <v>-19</v>
      </c>
      <c r="U24" s="2">
        <f>Table_0__21[[#This Row],[Call Settle]]*10000*Table_0__21[[#This Row],[Open Interest Call]]</f>
        <v>292350</v>
      </c>
      <c r="V24" s="2">
        <f>Table_0__21[[#This Row],[Put Settle]]*10000*Table_0__21[[#This Row],[Open Interest Put]]</f>
        <v>47628</v>
      </c>
    </row>
    <row r="25" spans="1:22" x14ac:dyDescent="0.25">
      <c r="A25" s="2">
        <v>-1.8E-3</v>
      </c>
      <c r="B25" s="2">
        <v>1.43E-2</v>
      </c>
      <c r="C25" s="2">
        <v>1.2500000000000001E-2</v>
      </c>
      <c r="D25" s="2">
        <v>1.06</v>
      </c>
      <c r="E25" s="2">
        <v>1.8800000000000001E-2</v>
      </c>
      <c r="F25" s="2">
        <v>1.6899999999999998E-2</v>
      </c>
      <c r="G25" s="2">
        <v>1.9E-3</v>
      </c>
      <c r="H25" s="2">
        <v>7.63</v>
      </c>
      <c r="I25" s="2">
        <v>7.66</v>
      </c>
      <c r="J25" s="2">
        <v>-0.03</v>
      </c>
      <c r="K25" s="2">
        <v>0</v>
      </c>
      <c r="L25" s="2">
        <v>0</v>
      </c>
      <c r="M25" s="2">
        <v>0</v>
      </c>
      <c r="N25" s="2">
        <v>7.63</v>
      </c>
      <c r="O25" s="2">
        <v>7.66</v>
      </c>
      <c r="P25" s="2">
        <v>-0.03</v>
      </c>
      <c r="Q25" s="2">
        <v>2260</v>
      </c>
      <c r="R25" s="2">
        <v>-14</v>
      </c>
      <c r="S25" s="2">
        <v>2300</v>
      </c>
      <c r="T25" s="2">
        <v>0</v>
      </c>
      <c r="U25" s="2">
        <f>Table_0__21[[#This Row],[Call Settle]]*10000*Table_0__21[[#This Row],[Open Interest Call]]</f>
        <v>282500</v>
      </c>
      <c r="V25" s="2">
        <f>Table_0__21[[#This Row],[Put Settle]]*10000*Table_0__21[[#This Row],[Open Interest Put]]</f>
        <v>432400</v>
      </c>
    </row>
    <row r="26" spans="1:22" x14ac:dyDescent="0.25">
      <c r="A26" s="2">
        <v>-1.5E-3</v>
      </c>
      <c r="B26" s="2">
        <v>1.1900000000000001E-2</v>
      </c>
      <c r="C26" s="2">
        <v>1.04E-2</v>
      </c>
      <c r="D26" s="2">
        <v>1.0649999999999999</v>
      </c>
      <c r="E26" s="2">
        <v>2.1499999999999998E-2</v>
      </c>
      <c r="F26" s="2">
        <v>1.95E-2</v>
      </c>
      <c r="G26" s="2">
        <v>2E-3</v>
      </c>
      <c r="H26" s="2">
        <v>7.58</v>
      </c>
      <c r="I26" s="2">
        <v>7.56</v>
      </c>
      <c r="J26" s="2">
        <v>0.02</v>
      </c>
      <c r="K26" s="2">
        <v>0</v>
      </c>
      <c r="L26" s="2">
        <v>0</v>
      </c>
      <c r="M26" s="2">
        <v>0</v>
      </c>
      <c r="N26" s="2">
        <v>7.58</v>
      </c>
      <c r="O26" s="2">
        <v>7.56</v>
      </c>
      <c r="P26" s="2">
        <v>0.02</v>
      </c>
      <c r="Q26" s="2">
        <v>273</v>
      </c>
      <c r="R26" s="2">
        <v>0</v>
      </c>
      <c r="S26" s="2">
        <v>154</v>
      </c>
      <c r="T26" s="2">
        <v>0</v>
      </c>
      <c r="U26" s="2">
        <f>Table_0__21[[#This Row],[Call Settle]]*10000*Table_0__21[[#This Row],[Open Interest Call]]</f>
        <v>28392</v>
      </c>
      <c r="V26" s="2">
        <f>Table_0__21[[#This Row],[Put Settle]]*10000*Table_0__21[[#This Row],[Open Interest Put]]</f>
        <v>33109.999999999993</v>
      </c>
    </row>
    <row r="27" spans="1:22" x14ac:dyDescent="0.25">
      <c r="A27" s="2">
        <v>-1.2999999999999999E-3</v>
      </c>
      <c r="B27" s="2">
        <v>9.7999999999999997E-3</v>
      </c>
      <c r="C27" s="2">
        <v>8.5000000000000006E-3</v>
      </c>
      <c r="D27" s="2">
        <v>1.07</v>
      </c>
      <c r="E27" s="2">
        <v>2.46E-2</v>
      </c>
      <c r="F27" s="2">
        <v>2.24E-2</v>
      </c>
      <c r="G27" s="2">
        <v>2.2000000000000001E-3</v>
      </c>
      <c r="H27" s="2">
        <v>7.5</v>
      </c>
      <c r="I27" s="2">
        <v>7.47</v>
      </c>
      <c r="J27" s="2">
        <v>0.03</v>
      </c>
      <c r="K27" s="2">
        <v>0</v>
      </c>
      <c r="L27" s="2">
        <v>0</v>
      </c>
      <c r="M27" s="2">
        <v>0</v>
      </c>
      <c r="N27" s="2">
        <v>7.5</v>
      </c>
      <c r="O27" s="2">
        <v>7.47</v>
      </c>
      <c r="P27" s="2">
        <v>0.03</v>
      </c>
      <c r="Q27" s="2">
        <v>1466</v>
      </c>
      <c r="R27" s="2">
        <v>1</v>
      </c>
      <c r="S27" s="2">
        <v>235</v>
      </c>
      <c r="T27" s="2">
        <v>-158</v>
      </c>
      <c r="U27" s="2">
        <f>Table_0__21[[#This Row],[Call Settle]]*10000*Table_0__21[[#This Row],[Open Interest Call]]</f>
        <v>124610</v>
      </c>
      <c r="V27" s="2">
        <f>Table_0__21[[#This Row],[Put Settle]]*10000*Table_0__21[[#This Row],[Open Interest Put]]</f>
        <v>57810</v>
      </c>
    </row>
    <row r="28" spans="1:22" x14ac:dyDescent="0.25">
      <c r="A28" s="2">
        <v>-1.1000000000000001E-3</v>
      </c>
      <c r="B28" s="2">
        <v>8.0000000000000002E-3</v>
      </c>
      <c r="C28" s="2">
        <v>6.8999999999999999E-3</v>
      </c>
      <c r="D28" s="2">
        <v>1.075</v>
      </c>
      <c r="E28" s="2">
        <v>2.7900000000000001E-2</v>
      </c>
      <c r="F28" s="2">
        <v>2.5499999999999998E-2</v>
      </c>
      <c r="G28" s="2">
        <v>2.3999999999999998E-3</v>
      </c>
      <c r="H28" s="2">
        <v>7.45</v>
      </c>
      <c r="I28" s="2">
        <v>7.4</v>
      </c>
      <c r="J28" s="2">
        <v>0.05</v>
      </c>
      <c r="K28" s="2">
        <v>0</v>
      </c>
      <c r="L28" s="2">
        <v>0</v>
      </c>
      <c r="M28" s="2">
        <v>0</v>
      </c>
      <c r="N28" s="2">
        <v>7.45</v>
      </c>
      <c r="O28" s="2">
        <v>7.4</v>
      </c>
      <c r="P28" s="2">
        <v>0.05</v>
      </c>
      <c r="Q28" s="2">
        <v>1886</v>
      </c>
      <c r="R28" s="2">
        <v>0</v>
      </c>
      <c r="S28" s="2">
        <v>227</v>
      </c>
      <c r="T28" s="2">
        <v>0</v>
      </c>
      <c r="U28" s="2">
        <f>Table_0__21[[#This Row],[Call Settle]]*10000*Table_0__21[[#This Row],[Open Interest Call]]</f>
        <v>130134</v>
      </c>
      <c r="V28" s="2">
        <f>Table_0__21[[#This Row],[Put Settle]]*10000*Table_0__21[[#This Row],[Open Interest Put]]</f>
        <v>63333</v>
      </c>
    </row>
    <row r="29" spans="1:22" x14ac:dyDescent="0.25">
      <c r="A29" s="2">
        <v>-1E-3</v>
      </c>
      <c r="B29" s="2">
        <v>6.4999999999999997E-3</v>
      </c>
      <c r="C29" s="2">
        <v>5.4999999999999997E-3</v>
      </c>
      <c r="D29" s="2">
        <v>1.08</v>
      </c>
      <c r="E29" s="2">
        <v>3.15E-2</v>
      </c>
      <c r="F29" s="2">
        <v>2.8899999999999999E-2</v>
      </c>
      <c r="G29" s="2">
        <v>2.5999999999999999E-3</v>
      </c>
      <c r="H29" s="2">
        <v>7.39</v>
      </c>
      <c r="I29" s="2">
        <v>7.38</v>
      </c>
      <c r="J29" s="2">
        <v>0.01</v>
      </c>
      <c r="K29" s="2">
        <v>0</v>
      </c>
      <c r="L29" s="2">
        <v>0</v>
      </c>
      <c r="M29" s="2">
        <v>0</v>
      </c>
      <c r="N29" s="2">
        <v>7.39</v>
      </c>
      <c r="O29" s="2">
        <v>7.38</v>
      </c>
      <c r="P29" s="2">
        <v>0.01</v>
      </c>
      <c r="Q29" s="2">
        <v>3236</v>
      </c>
      <c r="R29" s="2">
        <v>3</v>
      </c>
      <c r="S29" s="2">
        <v>225</v>
      </c>
      <c r="T29" s="2">
        <v>0</v>
      </c>
      <c r="U29" s="2">
        <f>Table_0__21[[#This Row],[Call Settle]]*10000*Table_0__21[[#This Row],[Open Interest Call]]</f>
        <v>177980</v>
      </c>
      <c r="V29" s="2">
        <f>Table_0__21[[#This Row],[Put Settle]]*10000*Table_0__21[[#This Row],[Open Interest Put]]</f>
        <v>70875</v>
      </c>
    </row>
    <row r="30" spans="1:22" x14ac:dyDescent="0.25">
      <c r="A30" s="2">
        <v>-6.9999999999999999E-4</v>
      </c>
      <c r="B30" s="2">
        <v>5.1000000000000004E-3</v>
      </c>
      <c r="C30" s="2">
        <v>4.4000000000000003E-3</v>
      </c>
      <c r="D30" s="2">
        <v>1.085</v>
      </c>
      <c r="E30" s="2">
        <v>3.5299999999999998E-2</v>
      </c>
      <c r="F30" s="2">
        <v>3.2500000000000001E-2</v>
      </c>
      <c r="G30" s="2">
        <v>2.8E-3</v>
      </c>
      <c r="H30" s="2">
        <v>7.38</v>
      </c>
      <c r="I30" s="2">
        <v>7.27</v>
      </c>
      <c r="J30" s="2">
        <v>0.11</v>
      </c>
      <c r="K30" s="2">
        <v>0</v>
      </c>
      <c r="L30" s="2">
        <v>0</v>
      </c>
      <c r="M30" s="2">
        <v>0</v>
      </c>
      <c r="N30" s="2">
        <v>7.38</v>
      </c>
      <c r="O30" s="2">
        <v>7.27</v>
      </c>
      <c r="P30" s="2">
        <v>0.11</v>
      </c>
      <c r="Q30" s="2">
        <v>270</v>
      </c>
      <c r="R30" s="2">
        <v>0</v>
      </c>
      <c r="S30" s="2">
        <v>649</v>
      </c>
      <c r="T30" s="2">
        <v>-183</v>
      </c>
      <c r="U30" s="2">
        <f>Table_0__21[[#This Row],[Call Settle]]*10000*Table_0__21[[#This Row],[Open Interest Call]]</f>
        <v>11880</v>
      </c>
      <c r="V30" s="2">
        <f>Table_0__21[[#This Row],[Put Settle]]*10000*Table_0__21[[#This Row],[Open Interest Put]]</f>
        <v>229097</v>
      </c>
    </row>
    <row r="31" spans="1:22" x14ac:dyDescent="0.25">
      <c r="A31" s="2">
        <v>-5.9999999999999995E-4</v>
      </c>
      <c r="B31" s="2">
        <v>4.0000000000000001E-3</v>
      </c>
      <c r="C31" s="2">
        <v>3.3999999999999998E-3</v>
      </c>
      <c r="D31" s="2">
        <v>1.0900000000000001</v>
      </c>
      <c r="E31" s="2">
        <v>3.9399999999999998E-2</v>
      </c>
      <c r="F31" s="2">
        <v>3.6400000000000002E-2</v>
      </c>
      <c r="G31" s="2">
        <v>3.0000000000000001E-3</v>
      </c>
      <c r="H31" s="2">
        <v>7.31</v>
      </c>
      <c r="I31" s="2">
        <v>7.23</v>
      </c>
      <c r="J31" s="2">
        <v>0.09</v>
      </c>
      <c r="K31" s="2">
        <v>0</v>
      </c>
      <c r="L31" s="2">
        <v>0</v>
      </c>
      <c r="M31" s="2">
        <v>0</v>
      </c>
      <c r="N31" s="2">
        <v>7.31</v>
      </c>
      <c r="O31" s="2">
        <v>7.23</v>
      </c>
      <c r="P31" s="2">
        <v>0.09</v>
      </c>
      <c r="Q31" s="2">
        <v>855</v>
      </c>
      <c r="R31" s="2">
        <v>0</v>
      </c>
      <c r="S31" s="2">
        <v>1039</v>
      </c>
      <c r="T31" s="2">
        <v>0</v>
      </c>
      <c r="U31" s="2">
        <f>Table_0__21[[#This Row],[Call Settle]]*10000*Table_0__21[[#This Row],[Open Interest Call]]</f>
        <v>29070</v>
      </c>
      <c r="V31" s="2">
        <f>Table_0__21[[#This Row],[Put Settle]]*10000*Table_0__21[[#This Row],[Open Interest Put]]</f>
        <v>409366</v>
      </c>
    </row>
    <row r="32" spans="1:22" x14ac:dyDescent="0.25">
      <c r="A32" s="2">
        <v>-5.0000000000000001E-4</v>
      </c>
      <c r="B32" s="2">
        <v>3.2000000000000002E-3</v>
      </c>
      <c r="C32" s="2">
        <v>2.7000000000000001E-3</v>
      </c>
      <c r="D32" s="2">
        <v>1.095</v>
      </c>
      <c r="E32" s="2">
        <v>4.36E-2</v>
      </c>
      <c r="F32" s="2">
        <v>4.0500000000000001E-2</v>
      </c>
      <c r="G32" s="2">
        <v>3.0999999999999999E-3</v>
      </c>
      <c r="H32" s="2">
        <v>7.35</v>
      </c>
      <c r="I32" s="2">
        <v>7.26</v>
      </c>
      <c r="J32" s="2">
        <v>0.08</v>
      </c>
      <c r="K32" s="2">
        <v>0</v>
      </c>
      <c r="L32" s="2">
        <v>0</v>
      </c>
      <c r="M32" s="2">
        <v>0</v>
      </c>
      <c r="N32" s="2">
        <v>7.35</v>
      </c>
      <c r="O32" s="2">
        <v>7.26</v>
      </c>
      <c r="P32" s="2">
        <v>0.08</v>
      </c>
      <c r="Q32" s="2">
        <v>93</v>
      </c>
      <c r="R32" s="2">
        <v>0</v>
      </c>
      <c r="S32" s="2">
        <v>156</v>
      </c>
      <c r="T32" s="2">
        <v>-78</v>
      </c>
      <c r="U32" s="2">
        <f>Table_0__21[[#This Row],[Call Settle]]*10000*Table_0__21[[#This Row],[Open Interest Call]]</f>
        <v>2511</v>
      </c>
      <c r="V32" s="2">
        <f>Table_0__21[[#This Row],[Put Settle]]*10000*Table_0__21[[#This Row],[Open Interest Put]]</f>
        <v>68016</v>
      </c>
    </row>
    <row r="33" spans="1:22" x14ac:dyDescent="0.25">
      <c r="A33" s="2">
        <v>-2.9999999999999997E-4</v>
      </c>
      <c r="B33" s="2">
        <v>2.3999999999999998E-3</v>
      </c>
      <c r="C33" s="2">
        <v>2.0999999999999999E-3</v>
      </c>
      <c r="D33" s="2">
        <v>1.1000000000000001</v>
      </c>
      <c r="E33" s="2">
        <v>4.7899999999999998E-2</v>
      </c>
      <c r="F33" s="2">
        <v>4.4699999999999997E-2</v>
      </c>
      <c r="G33" s="2">
        <v>3.2000000000000002E-3</v>
      </c>
      <c r="H33" s="2">
        <v>7.36</v>
      </c>
      <c r="I33" s="2">
        <v>7.18</v>
      </c>
      <c r="J33" s="2">
        <v>0.18</v>
      </c>
      <c r="K33" s="2">
        <v>0</v>
      </c>
      <c r="L33" s="2">
        <v>0</v>
      </c>
      <c r="M33" s="2">
        <v>0</v>
      </c>
      <c r="N33" s="2">
        <v>7.36</v>
      </c>
      <c r="O33" s="2">
        <v>7.18</v>
      </c>
      <c r="P33" s="2">
        <v>0.18</v>
      </c>
      <c r="Q33" s="2">
        <v>884</v>
      </c>
      <c r="R33" s="2">
        <v>0</v>
      </c>
      <c r="S33" s="2">
        <v>205</v>
      </c>
      <c r="T33" s="2">
        <v>0</v>
      </c>
      <c r="U33" s="2">
        <f>Table_0__21[[#This Row],[Call Settle]]*10000*Table_0__21[[#This Row],[Open Interest Call]]</f>
        <v>18564</v>
      </c>
      <c r="V33" s="2">
        <f>Table_0__21[[#This Row],[Put Settle]]*10000*Table_0__21[[#This Row],[Open Interest Put]]</f>
        <v>98195</v>
      </c>
    </row>
    <row r="34" spans="1:22" x14ac:dyDescent="0.25">
      <c r="A34" s="2">
        <v>-2.0000000000000001E-4</v>
      </c>
      <c r="B34" s="2">
        <v>1.9E-3</v>
      </c>
      <c r="C34" s="2">
        <v>1.6999999999999999E-3</v>
      </c>
      <c r="D34" s="2">
        <v>1.105</v>
      </c>
      <c r="E34" s="2">
        <v>5.2400000000000002E-2</v>
      </c>
      <c r="F34" s="2">
        <v>4.9099999999999998E-2</v>
      </c>
      <c r="G34" s="2">
        <v>3.3E-3</v>
      </c>
      <c r="H34" s="2">
        <v>7.46</v>
      </c>
      <c r="I34" s="2">
        <v>7.24</v>
      </c>
      <c r="J34" s="2">
        <v>0.23</v>
      </c>
      <c r="K34" s="2">
        <v>0</v>
      </c>
      <c r="L34" s="2">
        <v>0</v>
      </c>
      <c r="M34" s="2">
        <v>0</v>
      </c>
      <c r="N34" s="2">
        <v>7.46</v>
      </c>
      <c r="O34" s="2">
        <v>7.24</v>
      </c>
      <c r="P34" s="2">
        <v>0.23</v>
      </c>
      <c r="Q34" s="2">
        <v>237</v>
      </c>
      <c r="R34" s="2">
        <v>0</v>
      </c>
      <c r="S34" s="2">
        <v>193</v>
      </c>
      <c r="T34" s="2">
        <v>0</v>
      </c>
      <c r="U34" s="2">
        <f>Table_0__21[[#This Row],[Call Settle]]*10000*Table_0__21[[#This Row],[Open Interest Call]]</f>
        <v>4029</v>
      </c>
      <c r="V34" s="2">
        <f>Table_0__21[[#This Row],[Put Settle]]*10000*Table_0__21[[#This Row],[Open Interest Put]]</f>
        <v>101132</v>
      </c>
    </row>
    <row r="35" spans="1:22" x14ac:dyDescent="0.25">
      <c r="A35" s="2">
        <v>-2.0000000000000001E-4</v>
      </c>
      <c r="B35" s="2">
        <v>1.5E-3</v>
      </c>
      <c r="C35" s="2">
        <v>1.2999999999999999E-3</v>
      </c>
      <c r="D35" s="2">
        <v>1.1100000000000001</v>
      </c>
      <c r="E35" s="2">
        <v>5.7000000000000002E-2</v>
      </c>
      <c r="F35" s="2">
        <v>5.3600000000000002E-2</v>
      </c>
      <c r="G35" s="2">
        <v>3.3999999999999998E-3</v>
      </c>
      <c r="H35" s="2">
        <v>7.47</v>
      </c>
      <c r="I35" s="2">
        <v>7.3</v>
      </c>
      <c r="J35" s="2">
        <v>0.17</v>
      </c>
      <c r="K35" s="2">
        <v>0</v>
      </c>
      <c r="L35" s="2">
        <v>0</v>
      </c>
      <c r="M35" s="2">
        <v>0</v>
      </c>
      <c r="N35" s="2">
        <v>7.47</v>
      </c>
      <c r="O35" s="2">
        <v>7.3</v>
      </c>
      <c r="P35" s="2">
        <v>0.17</v>
      </c>
      <c r="Q35" s="2">
        <v>1095</v>
      </c>
      <c r="R35" s="2">
        <v>0</v>
      </c>
      <c r="S35" s="2">
        <v>339</v>
      </c>
      <c r="T35" s="2">
        <v>0</v>
      </c>
      <c r="U35" s="2">
        <f>Table_0__21[[#This Row],[Call Settle]]*10000*Table_0__21[[#This Row],[Open Interest Call]]</f>
        <v>14235</v>
      </c>
      <c r="V35" s="2">
        <f>Table_0__21[[#This Row],[Put Settle]]*10000*Table_0__21[[#This Row],[Open Interest Put]]</f>
        <v>193230</v>
      </c>
    </row>
    <row r="36" spans="1:22" x14ac:dyDescent="0.25">
      <c r="A36" s="2">
        <v>-1E-4</v>
      </c>
      <c r="B36" s="2">
        <v>1.1000000000000001E-3</v>
      </c>
      <c r="C36" s="2">
        <v>1E-3</v>
      </c>
      <c r="D36" s="2">
        <v>1.115</v>
      </c>
      <c r="E36" s="2">
        <v>6.1699999999999998E-2</v>
      </c>
      <c r="F36" s="2">
        <v>5.8200000000000002E-2</v>
      </c>
      <c r="G36" s="2">
        <v>3.5000000000000001E-3</v>
      </c>
      <c r="H36" s="2">
        <v>7.5</v>
      </c>
      <c r="I36" s="2">
        <v>7.25</v>
      </c>
      <c r="J36" s="2">
        <v>0.25</v>
      </c>
      <c r="K36" s="2">
        <v>0</v>
      </c>
      <c r="L36" s="2">
        <v>0</v>
      </c>
      <c r="M36" s="2">
        <v>0</v>
      </c>
      <c r="N36" s="2">
        <v>7.5</v>
      </c>
      <c r="O36" s="2">
        <v>7.25</v>
      </c>
      <c r="P36" s="2">
        <v>0.25</v>
      </c>
      <c r="Q36" s="2">
        <v>58</v>
      </c>
      <c r="R36" s="2">
        <v>0</v>
      </c>
      <c r="S36" s="2">
        <v>0</v>
      </c>
      <c r="T36" s="2">
        <v>0</v>
      </c>
      <c r="U36" s="2">
        <f>Table_0__21[[#This Row],[Call Settle]]*10000*Table_0__21[[#This Row],[Open Interest Call]]</f>
        <v>580</v>
      </c>
      <c r="V36" s="2">
        <f>Table_0__21[[#This Row],[Put Settle]]*10000*Table_0__21[[#This Row],[Open Interest Put]]</f>
        <v>0</v>
      </c>
    </row>
    <row r="37" spans="1:22" x14ac:dyDescent="0.25">
      <c r="A37" s="2">
        <v>-1E-4</v>
      </c>
      <c r="B37" s="2">
        <v>8.9999999999999998E-4</v>
      </c>
      <c r="C37" s="2">
        <v>8.0000000000000004E-4</v>
      </c>
      <c r="D37" s="2">
        <v>1.1200000000000001</v>
      </c>
      <c r="E37" s="2">
        <v>6.6400000000000001E-2</v>
      </c>
      <c r="F37" s="2">
        <v>6.2899999999999998E-2</v>
      </c>
      <c r="G37" s="2">
        <v>3.5000000000000001E-3</v>
      </c>
      <c r="H37" s="2">
        <v>7.6</v>
      </c>
      <c r="I37" s="2">
        <v>7.39</v>
      </c>
      <c r="J37" s="2">
        <v>0.21</v>
      </c>
      <c r="K37" s="2">
        <v>0</v>
      </c>
      <c r="L37" s="2">
        <v>0</v>
      </c>
      <c r="M37" s="2">
        <v>0</v>
      </c>
      <c r="N37" s="2">
        <v>7.6</v>
      </c>
      <c r="O37" s="2">
        <v>7.39</v>
      </c>
      <c r="P37" s="2">
        <v>0.21</v>
      </c>
      <c r="Q37" s="2">
        <v>391</v>
      </c>
      <c r="R37" s="2">
        <v>12</v>
      </c>
      <c r="S37" s="2">
        <v>339</v>
      </c>
      <c r="T37" s="2">
        <v>0</v>
      </c>
      <c r="U37" s="2">
        <f>Table_0__21[[#This Row],[Call Settle]]*10000*Table_0__21[[#This Row],[Open Interest Call]]</f>
        <v>3128</v>
      </c>
      <c r="V37" s="2">
        <f>Table_0__21[[#This Row],[Put Settle]]*10000*Table_0__21[[#This Row],[Open Interest Put]]</f>
        <v>225096</v>
      </c>
    </row>
    <row r="38" spans="1:22" x14ac:dyDescent="0.25">
      <c r="A38" s="2">
        <v>-1E-4</v>
      </c>
      <c r="B38" s="2">
        <v>6.9999999999999999E-4</v>
      </c>
      <c r="C38" s="2">
        <v>5.9999999999999995E-4</v>
      </c>
      <c r="D38" s="2">
        <v>1.125</v>
      </c>
      <c r="E38" s="2">
        <v>7.1199999999999999E-2</v>
      </c>
      <c r="F38" s="2">
        <v>6.7699999999999996E-2</v>
      </c>
      <c r="G38" s="2">
        <v>3.5000000000000001E-3</v>
      </c>
      <c r="H38" s="2">
        <v>7.61</v>
      </c>
      <c r="I38" s="2">
        <v>7.46</v>
      </c>
      <c r="J38" s="2">
        <v>0.15</v>
      </c>
      <c r="K38" s="2">
        <v>0</v>
      </c>
      <c r="L38" s="2">
        <v>0</v>
      </c>
      <c r="M38" s="2">
        <v>0</v>
      </c>
      <c r="N38" s="2">
        <v>7.61</v>
      </c>
      <c r="O38" s="2">
        <v>7.46</v>
      </c>
      <c r="P38" s="2">
        <v>0.15</v>
      </c>
      <c r="Q38" s="2">
        <v>177</v>
      </c>
      <c r="R38" s="2">
        <v>0</v>
      </c>
      <c r="S38" s="2">
        <v>0</v>
      </c>
      <c r="T38" s="2">
        <v>0</v>
      </c>
      <c r="U38" s="2">
        <f>Table_0__21[[#This Row],[Call Settle]]*10000*Table_0__21[[#This Row],[Open Interest Call]]</f>
        <v>1061.9999999999998</v>
      </c>
      <c r="V38" s="2">
        <f>Table_0__21[[#This Row],[Put Settle]]*10000*Table_0__21[[#This Row],[Open Interest Put]]</f>
        <v>0</v>
      </c>
    </row>
    <row r="39" spans="1:22" x14ac:dyDescent="0.25">
      <c r="A39" s="2">
        <v>-1E-4</v>
      </c>
      <c r="B39" s="2">
        <v>5.9999999999999995E-4</v>
      </c>
      <c r="C39" s="2">
        <v>5.0000000000000001E-4</v>
      </c>
      <c r="D39" s="2">
        <v>1.1299999999999999</v>
      </c>
      <c r="E39" s="2">
        <v>7.5999999999999998E-2</v>
      </c>
      <c r="F39" s="2">
        <v>7.2499999999999995E-2</v>
      </c>
      <c r="G39" s="2">
        <v>3.5000000000000001E-3</v>
      </c>
      <c r="H39" s="2">
        <v>7.77</v>
      </c>
      <c r="I39" s="2">
        <v>7.66</v>
      </c>
      <c r="J39" s="2">
        <v>0.11</v>
      </c>
      <c r="K39" s="2">
        <v>0</v>
      </c>
      <c r="L39" s="2">
        <v>0</v>
      </c>
      <c r="M39" s="2">
        <v>0</v>
      </c>
      <c r="N39" s="2">
        <v>7.77</v>
      </c>
      <c r="O39" s="2">
        <v>7.66</v>
      </c>
      <c r="P39" s="2">
        <v>0.11</v>
      </c>
      <c r="Q39" s="2">
        <v>231</v>
      </c>
      <c r="R39" s="2">
        <v>0</v>
      </c>
      <c r="S39" s="2">
        <v>1</v>
      </c>
      <c r="T39" s="2">
        <v>0</v>
      </c>
      <c r="U39" s="2">
        <f>Table_0__21[[#This Row],[Call Settle]]*10000*Table_0__21[[#This Row],[Open Interest Call]]</f>
        <v>1155</v>
      </c>
      <c r="V39" s="2">
        <f>Table_0__21[[#This Row],[Put Settle]]*10000*Table_0__21[[#This Row],[Open Interest Put]]</f>
        <v>760</v>
      </c>
    </row>
    <row r="40" spans="1:22" x14ac:dyDescent="0.25">
      <c r="A40" s="2">
        <v>0</v>
      </c>
      <c r="B40" s="2">
        <v>5.0000000000000001E-4</v>
      </c>
      <c r="C40" s="2">
        <v>5.0000000000000001E-4</v>
      </c>
      <c r="D40" s="2">
        <v>1.135</v>
      </c>
      <c r="E40" s="2">
        <v>8.09E-2</v>
      </c>
      <c r="F40" s="2">
        <v>7.7299999999999994E-2</v>
      </c>
      <c r="G40" s="2">
        <v>3.5999999999999999E-3</v>
      </c>
      <c r="H40" s="2">
        <v>8.0299999999999994</v>
      </c>
      <c r="I40" s="2">
        <v>7.67</v>
      </c>
      <c r="J40" s="2">
        <v>0.35</v>
      </c>
      <c r="K40" s="2">
        <v>0</v>
      </c>
      <c r="L40" s="2">
        <v>0</v>
      </c>
      <c r="M40" s="2">
        <v>0</v>
      </c>
      <c r="N40" s="2">
        <v>8.0299999999999994</v>
      </c>
      <c r="O40" s="2">
        <v>7.67</v>
      </c>
      <c r="P40" s="2">
        <v>0.35</v>
      </c>
      <c r="Q40" s="2">
        <v>78</v>
      </c>
      <c r="R40" s="2">
        <v>0</v>
      </c>
      <c r="S40" s="2">
        <v>0</v>
      </c>
      <c r="T40" s="2">
        <v>0</v>
      </c>
      <c r="U40" s="2">
        <f>Table_0__21[[#This Row],[Call Settle]]*10000*Table_0__21[[#This Row],[Open Interest Call]]</f>
        <v>390</v>
      </c>
      <c r="V40" s="2">
        <f>Table_0__21[[#This Row],[Put Settle]]*10000*Table_0__21[[#This Row],[Open Interest Put]]</f>
        <v>0</v>
      </c>
    </row>
    <row r="41" spans="1:22" x14ac:dyDescent="0.25">
      <c r="A41" s="2">
        <v>0</v>
      </c>
      <c r="B41" s="2">
        <v>4.0000000000000002E-4</v>
      </c>
      <c r="C41" s="2">
        <v>4.0000000000000002E-4</v>
      </c>
      <c r="D41" s="2">
        <v>1.1399999999999999</v>
      </c>
      <c r="E41" s="2">
        <v>8.5800000000000001E-2</v>
      </c>
      <c r="F41" s="2">
        <v>8.2199999999999995E-2</v>
      </c>
      <c r="G41" s="2">
        <v>3.5999999999999999E-3</v>
      </c>
      <c r="H41" s="2">
        <v>8.09</v>
      </c>
      <c r="I41" s="2">
        <v>7.74</v>
      </c>
      <c r="J41" s="2">
        <v>0.34</v>
      </c>
      <c r="K41" s="2">
        <v>0</v>
      </c>
      <c r="L41" s="2">
        <v>0</v>
      </c>
      <c r="M41" s="2">
        <v>0</v>
      </c>
      <c r="N41" s="2">
        <v>8.09</v>
      </c>
      <c r="O41" s="2">
        <v>7.74</v>
      </c>
      <c r="P41" s="2">
        <v>0.34</v>
      </c>
      <c r="Q41" s="2">
        <v>1210</v>
      </c>
      <c r="R41" s="2">
        <v>0</v>
      </c>
      <c r="S41" s="2">
        <v>13</v>
      </c>
      <c r="T41" s="2">
        <v>0</v>
      </c>
      <c r="U41" s="2">
        <f>Table_0__21[[#This Row],[Call Settle]]*10000*Table_0__21[[#This Row],[Open Interest Call]]</f>
        <v>4840</v>
      </c>
      <c r="V41" s="2">
        <f>Table_0__21[[#This Row],[Put Settle]]*10000*Table_0__21[[#This Row],[Open Interest Put]]</f>
        <v>11154</v>
      </c>
    </row>
    <row r="42" spans="1:22" x14ac:dyDescent="0.25">
      <c r="A42" s="2">
        <v>0</v>
      </c>
      <c r="B42" s="2">
        <v>2.9999999999999997E-4</v>
      </c>
      <c r="C42" s="2">
        <v>2.9999999999999997E-4</v>
      </c>
      <c r="D42" s="2">
        <v>1.145</v>
      </c>
      <c r="E42" s="2">
        <v>9.0700000000000003E-2</v>
      </c>
      <c r="F42" s="2">
        <v>8.7099999999999997E-2</v>
      </c>
      <c r="G42" s="2">
        <v>3.5999999999999999E-3</v>
      </c>
      <c r="H42" s="2">
        <v>8.27</v>
      </c>
      <c r="I42" s="2">
        <v>7.93</v>
      </c>
      <c r="J42" s="2">
        <v>0.34</v>
      </c>
      <c r="K42" s="2">
        <v>0</v>
      </c>
      <c r="L42" s="2">
        <v>0</v>
      </c>
      <c r="M42" s="2">
        <v>0</v>
      </c>
      <c r="N42" s="2">
        <v>8.27</v>
      </c>
      <c r="O42" s="2">
        <v>7.93</v>
      </c>
      <c r="P42" s="2">
        <v>0.34</v>
      </c>
      <c r="Q42" s="2">
        <v>107</v>
      </c>
      <c r="R42" s="2">
        <v>0</v>
      </c>
      <c r="S42" s="2">
        <v>4</v>
      </c>
      <c r="T42" s="2">
        <v>0</v>
      </c>
      <c r="U42" s="2">
        <f>Table_0__21[[#This Row],[Call Settle]]*10000*Table_0__21[[#This Row],[Open Interest Call]]</f>
        <v>320.99999999999994</v>
      </c>
      <c r="V42" s="2">
        <f>Table_0__21[[#This Row],[Put Settle]]*10000*Table_0__21[[#This Row],[Open Interest Put]]</f>
        <v>3628</v>
      </c>
    </row>
    <row r="43" spans="1:22" x14ac:dyDescent="0.25">
      <c r="A43" s="2">
        <v>0</v>
      </c>
      <c r="B43" s="2">
        <v>2.9999999999999997E-4</v>
      </c>
      <c r="C43" s="2">
        <v>2.9999999999999997E-4</v>
      </c>
      <c r="D43" s="2">
        <v>1.1499999999999999</v>
      </c>
      <c r="E43" s="2">
        <v>9.5600000000000004E-2</v>
      </c>
      <c r="F43" s="2">
        <v>9.1999999999999998E-2</v>
      </c>
      <c r="G43" s="2">
        <v>3.5999999999999999E-3</v>
      </c>
      <c r="H43" s="2">
        <v>8.41</v>
      </c>
      <c r="I43" s="2">
        <v>8.08</v>
      </c>
      <c r="J43" s="2">
        <v>0.33</v>
      </c>
      <c r="K43" s="2">
        <v>0</v>
      </c>
      <c r="L43" s="2">
        <v>0</v>
      </c>
      <c r="M43" s="2">
        <v>0</v>
      </c>
      <c r="N43" s="2">
        <v>8.41</v>
      </c>
      <c r="O43" s="2">
        <v>8.08</v>
      </c>
      <c r="P43" s="2">
        <v>0.33</v>
      </c>
      <c r="Q43" s="2">
        <v>621</v>
      </c>
      <c r="R43" s="2">
        <v>0</v>
      </c>
      <c r="S43" s="2">
        <v>4</v>
      </c>
      <c r="T43" s="2">
        <v>0</v>
      </c>
      <c r="U43" s="2">
        <f>Table_0__21[[#This Row],[Call Settle]]*10000*Table_0__21[[#This Row],[Open Interest Call]]</f>
        <v>1862.9999999999998</v>
      </c>
      <c r="V43" s="2">
        <f>Table_0__21[[#This Row],[Put Settle]]*10000*Table_0__21[[#This Row],[Open Interest Put]]</f>
        <v>3824</v>
      </c>
    </row>
    <row r="44" spans="1:22" x14ac:dyDescent="0.25">
      <c r="A44" s="2">
        <v>1E-4</v>
      </c>
      <c r="B44" s="2">
        <v>2.0000000000000001E-4</v>
      </c>
      <c r="C44" s="2">
        <v>2.9999999999999997E-4</v>
      </c>
      <c r="D44" s="2">
        <v>1.155</v>
      </c>
      <c r="E44" s="2">
        <v>0.10050000000000001</v>
      </c>
      <c r="F44" s="2">
        <v>9.69E-2</v>
      </c>
      <c r="G44" s="2">
        <v>3.5999999999999999E-3</v>
      </c>
      <c r="H44" s="2">
        <v>8.76</v>
      </c>
      <c r="I44" s="2">
        <v>8.17</v>
      </c>
      <c r="J44" s="2">
        <v>0.59</v>
      </c>
      <c r="K44" s="2">
        <v>0</v>
      </c>
      <c r="L44" s="2">
        <v>0</v>
      </c>
      <c r="M44" s="2">
        <v>0</v>
      </c>
      <c r="N44" s="2">
        <v>8.76</v>
      </c>
      <c r="O44" s="2">
        <v>8.17</v>
      </c>
      <c r="P44" s="2">
        <v>0.59</v>
      </c>
      <c r="Q44" s="2">
        <v>25</v>
      </c>
      <c r="R44" s="2">
        <v>0</v>
      </c>
      <c r="S44" s="2">
        <v>1</v>
      </c>
      <c r="T44" s="2">
        <v>0</v>
      </c>
      <c r="U44" s="2">
        <f>Table_0__21[[#This Row],[Call Settle]]*10000*Table_0__21[[#This Row],[Open Interest Call]]</f>
        <v>74.999999999999986</v>
      </c>
      <c r="V44" s="2">
        <f>Table_0__21[[#This Row],[Put Settle]]*10000*Table_0__21[[#This Row],[Open Interest Put]]</f>
        <v>1005.0000000000001</v>
      </c>
    </row>
    <row r="45" spans="1:22" x14ac:dyDescent="0.25">
      <c r="A45" s="2">
        <v>0</v>
      </c>
      <c r="B45" s="2">
        <v>2.0000000000000001E-4</v>
      </c>
      <c r="C45" s="2">
        <v>2.0000000000000001E-4</v>
      </c>
      <c r="D45" s="2">
        <v>1.1599999999999999</v>
      </c>
      <c r="E45" s="2">
        <v>0.10539999999999999</v>
      </c>
      <c r="F45" s="2">
        <v>0.1018</v>
      </c>
      <c r="G45" s="2">
        <v>3.5999999999999999E-3</v>
      </c>
      <c r="H45" s="2">
        <v>8.84</v>
      </c>
      <c r="I45" s="2">
        <v>8.52</v>
      </c>
      <c r="J45" s="2">
        <v>0.32</v>
      </c>
      <c r="K45" s="2">
        <v>0</v>
      </c>
      <c r="L45" s="2">
        <v>0</v>
      </c>
      <c r="M45" s="2">
        <v>0</v>
      </c>
      <c r="N45" s="2">
        <v>8.84</v>
      </c>
      <c r="O45" s="2">
        <v>8.52</v>
      </c>
      <c r="P45" s="2">
        <v>0.32</v>
      </c>
      <c r="Q45" s="2">
        <v>286</v>
      </c>
      <c r="R45" s="2">
        <v>0</v>
      </c>
      <c r="S45" s="2">
        <v>1</v>
      </c>
      <c r="T45" s="2">
        <v>0</v>
      </c>
      <c r="U45" s="2">
        <f>Table_0__21[[#This Row],[Call Settle]]*10000*Table_0__21[[#This Row],[Open Interest Call]]</f>
        <v>572</v>
      </c>
      <c r="V45" s="2">
        <f>Table_0__21[[#This Row],[Put Settle]]*10000*Table_0__21[[#This Row],[Open Interest Put]]</f>
        <v>1054</v>
      </c>
    </row>
    <row r="46" spans="1:22" x14ac:dyDescent="0.25">
      <c r="A46" s="2">
        <v>1E-4</v>
      </c>
      <c r="B46" s="2">
        <v>2.0000000000000001E-4</v>
      </c>
      <c r="C46" s="2">
        <v>2.0000000000000001E-4</v>
      </c>
      <c r="D46" s="2">
        <v>1.165</v>
      </c>
      <c r="E46" s="2">
        <v>0.1103</v>
      </c>
      <c r="F46" s="2">
        <v>0.1067</v>
      </c>
      <c r="G46" s="2">
        <v>3.5999999999999999E-3</v>
      </c>
      <c r="H46" s="2">
        <v>9.18</v>
      </c>
      <c r="I46" s="2">
        <v>8.5299999999999994</v>
      </c>
      <c r="J46" s="2">
        <v>0.65</v>
      </c>
      <c r="K46" s="2">
        <v>0</v>
      </c>
      <c r="L46" s="2">
        <v>0</v>
      </c>
      <c r="M46" s="2">
        <v>0</v>
      </c>
      <c r="N46" s="2">
        <v>9.18</v>
      </c>
      <c r="O46" s="2">
        <v>8.5299999999999994</v>
      </c>
      <c r="P46" s="2">
        <v>0.65</v>
      </c>
      <c r="Q46" s="2">
        <v>127</v>
      </c>
      <c r="R46" s="2">
        <v>0</v>
      </c>
      <c r="S46" s="2">
        <v>2</v>
      </c>
      <c r="T46" s="2">
        <v>0</v>
      </c>
      <c r="U46" s="2">
        <f>Table_0__21[[#This Row],[Call Settle]]*10000*Table_0__21[[#This Row],[Open Interest Call]]</f>
        <v>254</v>
      </c>
      <c r="V46" s="2">
        <f>Table_0__21[[#This Row],[Put Settle]]*10000*Table_0__21[[#This Row],[Open Interest Put]]</f>
        <v>2206</v>
      </c>
    </row>
    <row r="47" spans="1:22" x14ac:dyDescent="0.25">
      <c r="A47" s="2">
        <v>0</v>
      </c>
      <c r="B47" s="2">
        <v>2.0000000000000001E-4</v>
      </c>
      <c r="C47" s="2">
        <v>2.0000000000000001E-4</v>
      </c>
      <c r="D47" s="2">
        <v>1.17</v>
      </c>
      <c r="E47" s="2">
        <v>0.1152</v>
      </c>
      <c r="F47" s="2">
        <v>0.11169999999999999</v>
      </c>
      <c r="G47" s="2">
        <v>3.5000000000000001E-3</v>
      </c>
      <c r="H47" s="2">
        <v>9.17</v>
      </c>
      <c r="I47" s="2">
        <v>8.86</v>
      </c>
      <c r="J47" s="2">
        <v>0.32</v>
      </c>
      <c r="K47" s="2">
        <v>0</v>
      </c>
      <c r="L47" s="2">
        <v>0</v>
      </c>
      <c r="M47" s="2">
        <v>0</v>
      </c>
      <c r="N47" s="2">
        <v>9.17</v>
      </c>
      <c r="O47" s="2">
        <v>8.86</v>
      </c>
      <c r="P47" s="2">
        <v>0.32</v>
      </c>
      <c r="Q47" s="2">
        <v>35</v>
      </c>
      <c r="R47" s="2">
        <v>0</v>
      </c>
      <c r="S47" s="2">
        <v>0</v>
      </c>
      <c r="T47" s="2">
        <v>0</v>
      </c>
      <c r="U47" s="2">
        <f>Table_0__21[[#This Row],[Call Settle]]*10000*Table_0__21[[#This Row],[Open Interest Call]]</f>
        <v>70</v>
      </c>
      <c r="V47" s="2">
        <f>Table_0__21[[#This Row],[Put Settle]]*10000*Table_0__21[[#This Row],[Open Interest Put]]</f>
        <v>0</v>
      </c>
    </row>
    <row r="48" spans="1:22" x14ac:dyDescent="0.25">
      <c r="A48" s="2">
        <v>0</v>
      </c>
      <c r="B48" s="2">
        <v>1E-4</v>
      </c>
      <c r="C48" s="2">
        <v>1E-4</v>
      </c>
      <c r="D48" s="2">
        <v>1.175</v>
      </c>
      <c r="E48" s="2">
        <v>0.1202</v>
      </c>
      <c r="F48" s="2">
        <v>0.1166</v>
      </c>
      <c r="G48" s="2">
        <v>3.5999999999999999E-3</v>
      </c>
      <c r="H48" s="2">
        <v>9.0500000000000007</v>
      </c>
      <c r="I48" s="2">
        <v>8.75</v>
      </c>
      <c r="J48" s="2">
        <v>0.3</v>
      </c>
      <c r="K48" s="2">
        <v>0</v>
      </c>
      <c r="L48" s="2">
        <v>0</v>
      </c>
      <c r="M48" s="2">
        <v>0</v>
      </c>
      <c r="N48" s="2">
        <v>9.0500000000000007</v>
      </c>
      <c r="O48" s="2">
        <v>8.75</v>
      </c>
      <c r="P48" s="2">
        <v>0.3</v>
      </c>
      <c r="Q48" s="2">
        <v>2</v>
      </c>
      <c r="R48" s="2">
        <v>0</v>
      </c>
      <c r="S48" s="2">
        <v>0</v>
      </c>
      <c r="T48" s="2">
        <v>0</v>
      </c>
      <c r="U48" s="2">
        <f>Table_0__21[[#This Row],[Call Settle]]*10000*Table_0__21[[#This Row],[Open Interest Call]]</f>
        <v>2</v>
      </c>
      <c r="V48" s="2">
        <f>Table_0__21[[#This Row],[Put Settle]]*10000*Table_0__21[[#This Row],[Open Interest Put]]</f>
        <v>0</v>
      </c>
    </row>
    <row r="49" spans="1:22" x14ac:dyDescent="0.25">
      <c r="A49" s="2">
        <v>0</v>
      </c>
      <c r="B49" s="2">
        <v>1E-4</v>
      </c>
      <c r="C49" s="2">
        <v>1E-4</v>
      </c>
      <c r="D49" s="2">
        <v>1.18</v>
      </c>
      <c r="E49" s="2">
        <v>0.12509999999999999</v>
      </c>
      <c r="F49" s="2">
        <v>0.1215</v>
      </c>
      <c r="G49" s="2">
        <v>3.5999999999999999E-3</v>
      </c>
      <c r="H49" s="2">
        <v>9.36</v>
      </c>
      <c r="I49" s="2">
        <v>9.0500000000000007</v>
      </c>
      <c r="J49" s="2">
        <v>0.3</v>
      </c>
      <c r="K49" s="2">
        <v>0</v>
      </c>
      <c r="L49" s="2">
        <v>0</v>
      </c>
      <c r="M49" s="2">
        <v>0</v>
      </c>
      <c r="N49" s="2">
        <v>9.36</v>
      </c>
      <c r="O49" s="2">
        <v>9.0500000000000007</v>
      </c>
      <c r="P49" s="2">
        <v>0.3</v>
      </c>
      <c r="Q49" s="2">
        <v>110</v>
      </c>
      <c r="R49" s="2">
        <v>0</v>
      </c>
      <c r="S49" s="2">
        <v>0</v>
      </c>
      <c r="T49" s="2">
        <v>0</v>
      </c>
      <c r="U49" s="2">
        <f>Table_0__21[[#This Row],[Call Settle]]*10000*Table_0__21[[#This Row],[Open Interest Call]]</f>
        <v>110</v>
      </c>
      <c r="V49" s="2">
        <f>Table_0__21[[#This Row],[Put Settle]]*10000*Table_0__21[[#This Row],[Open Interest Put]]</f>
        <v>0</v>
      </c>
    </row>
    <row r="50" spans="1:22" x14ac:dyDescent="0.25">
      <c r="A50" s="2">
        <v>1E-4</v>
      </c>
      <c r="B50" s="2">
        <v>1E-4</v>
      </c>
      <c r="C50" s="2">
        <v>1E-4</v>
      </c>
      <c r="D50" s="2">
        <v>1.1850000000000001</v>
      </c>
      <c r="E50" s="2">
        <v>0.13</v>
      </c>
      <c r="F50" s="2">
        <v>0.12640000000000001</v>
      </c>
      <c r="G50" s="2">
        <v>3.5999999999999999E-3</v>
      </c>
      <c r="H50" s="2">
        <v>9.67</v>
      </c>
      <c r="I50" s="2">
        <v>8.69</v>
      </c>
      <c r="J50" s="2">
        <v>0.98</v>
      </c>
      <c r="K50" s="2">
        <v>0</v>
      </c>
      <c r="L50" s="2">
        <v>0</v>
      </c>
      <c r="M50" s="2">
        <v>0</v>
      </c>
      <c r="N50" s="2">
        <v>9.67</v>
      </c>
      <c r="O50" s="2">
        <v>8.69</v>
      </c>
      <c r="P50" s="2">
        <v>0.98</v>
      </c>
      <c r="Q50" s="2">
        <v>5</v>
      </c>
      <c r="R50" s="2">
        <v>0</v>
      </c>
      <c r="S50" s="2">
        <v>0</v>
      </c>
      <c r="T50" s="2">
        <v>0</v>
      </c>
      <c r="U50" s="2">
        <f>Table_0__21[[#This Row],[Call Settle]]*10000*Table_0__21[[#This Row],[Open Interest Call]]</f>
        <v>5</v>
      </c>
      <c r="V50" s="2">
        <f>Table_0__21[[#This Row],[Put Settle]]*10000*Table_0__21[[#This Row],[Open Interest Put]]</f>
        <v>0</v>
      </c>
    </row>
    <row r="51" spans="1:22" x14ac:dyDescent="0.25">
      <c r="A51" s="2">
        <v>0</v>
      </c>
      <c r="B51" s="2">
        <v>1E-4</v>
      </c>
      <c r="C51" s="2">
        <v>1E-4</v>
      </c>
      <c r="D51" s="2">
        <v>1.19</v>
      </c>
      <c r="E51" s="2">
        <v>0.13500000000000001</v>
      </c>
      <c r="F51" s="2">
        <v>0.13139999999999999</v>
      </c>
      <c r="G51" s="2">
        <v>3.5999999999999999E-3</v>
      </c>
      <c r="H51" s="2">
        <v>9.26</v>
      </c>
      <c r="I51" s="2">
        <v>8.9700000000000006</v>
      </c>
      <c r="J51" s="2">
        <v>0.28999999999999998</v>
      </c>
      <c r="K51" s="2">
        <v>0</v>
      </c>
      <c r="L51" s="2">
        <v>0</v>
      </c>
      <c r="M51" s="2">
        <v>0</v>
      </c>
      <c r="N51" s="2">
        <v>9.26</v>
      </c>
      <c r="O51" s="2">
        <v>8.9700000000000006</v>
      </c>
      <c r="P51" s="2">
        <v>0.28999999999999998</v>
      </c>
      <c r="Q51" s="2">
        <v>26</v>
      </c>
      <c r="R51" s="2">
        <v>0</v>
      </c>
      <c r="S51" s="2">
        <v>0</v>
      </c>
      <c r="T51" s="2">
        <v>0</v>
      </c>
      <c r="U51" s="2">
        <f>Table_0__21[[#This Row],[Call Settle]]*10000*Table_0__21[[#This Row],[Open Interest Call]]</f>
        <v>26</v>
      </c>
      <c r="V51" s="2">
        <f>Table_0__21[[#This Row],[Put Settle]]*10000*Table_0__21[[#This Row],[Open Interest Put]]</f>
        <v>0</v>
      </c>
    </row>
    <row r="52" spans="1:22" x14ac:dyDescent="0.25">
      <c r="A52" s="2">
        <v>0</v>
      </c>
      <c r="B52" s="2">
        <v>1E-4</v>
      </c>
      <c r="C52" s="2">
        <v>1E-4</v>
      </c>
      <c r="D52" s="2">
        <v>1.1950000000000001</v>
      </c>
      <c r="E52" s="2">
        <v>0.1399</v>
      </c>
      <c r="F52" s="2">
        <v>0.1363</v>
      </c>
      <c r="G52" s="2">
        <v>3.5999999999999999E-3</v>
      </c>
      <c r="H52" s="2">
        <v>9.5399999999999991</v>
      </c>
      <c r="I52" s="2">
        <v>9.26</v>
      </c>
      <c r="J52" s="2">
        <v>0.28999999999999998</v>
      </c>
      <c r="K52" s="2">
        <v>0</v>
      </c>
      <c r="L52" s="2">
        <v>0</v>
      </c>
      <c r="M52" s="2">
        <v>0</v>
      </c>
      <c r="N52" s="2">
        <v>9.5399999999999991</v>
      </c>
      <c r="O52" s="2">
        <v>9.26</v>
      </c>
      <c r="P52" s="2">
        <v>0.28999999999999998</v>
      </c>
      <c r="Q52" s="2">
        <v>0</v>
      </c>
      <c r="R52" s="2">
        <v>0</v>
      </c>
      <c r="S52" s="2">
        <v>0</v>
      </c>
      <c r="T52" s="2">
        <v>0</v>
      </c>
      <c r="U52" s="2">
        <f>Table_0__21[[#This Row],[Call Settle]]*10000*Table_0__21[[#This Row],[Open Interest Call]]</f>
        <v>0</v>
      </c>
      <c r="V52" s="2">
        <f>Table_0__21[[#This Row],[Put Settle]]*10000*Table_0__21[[#This Row],[Open Interest Put]]</f>
        <v>0</v>
      </c>
    </row>
    <row r="53" spans="1:22" x14ac:dyDescent="0.25">
      <c r="A53" s="2">
        <v>0</v>
      </c>
      <c r="B53" s="2">
        <v>1E-4</v>
      </c>
      <c r="C53" s="2">
        <v>1E-4</v>
      </c>
      <c r="D53" s="2">
        <v>1.2</v>
      </c>
      <c r="E53" s="2">
        <v>0.14480000000000001</v>
      </c>
      <c r="F53" s="2">
        <v>0.14130000000000001</v>
      </c>
      <c r="G53" s="2">
        <v>3.5000000000000001E-3</v>
      </c>
      <c r="H53" s="2">
        <v>9.83</v>
      </c>
      <c r="I53" s="2">
        <v>9.5399999999999991</v>
      </c>
      <c r="J53" s="2">
        <v>0.28999999999999998</v>
      </c>
      <c r="K53" s="2">
        <v>0</v>
      </c>
      <c r="L53" s="2">
        <v>0</v>
      </c>
      <c r="M53" s="2">
        <v>0</v>
      </c>
      <c r="N53" s="2">
        <v>9.83</v>
      </c>
      <c r="O53" s="2">
        <v>9.5399999999999991</v>
      </c>
      <c r="P53" s="2">
        <v>0.28999999999999998</v>
      </c>
      <c r="Q53" s="2">
        <v>82</v>
      </c>
      <c r="R53" s="2">
        <v>0</v>
      </c>
      <c r="S53" s="2">
        <v>1</v>
      </c>
      <c r="T53" s="2">
        <v>0</v>
      </c>
      <c r="U53" s="2">
        <f>Table_0__21[[#This Row],[Call Settle]]*10000*Table_0__21[[#This Row],[Open Interest Call]]</f>
        <v>82</v>
      </c>
      <c r="V53" s="2">
        <f>Table_0__21[[#This Row],[Put Settle]]*10000*Table_0__21[[#This Row],[Open Interest Put]]</f>
        <v>1448.0000000000002</v>
      </c>
    </row>
    <row r="54" spans="1:22" x14ac:dyDescent="0.25">
      <c r="A54" s="2">
        <v>0</v>
      </c>
      <c r="B54" s="2">
        <v>1E-4</v>
      </c>
      <c r="C54" s="2">
        <v>1E-4</v>
      </c>
      <c r="D54" s="2">
        <v>1.21</v>
      </c>
      <c r="E54" s="2">
        <v>0.1547</v>
      </c>
      <c r="F54" s="2">
        <v>0.15110000000000001</v>
      </c>
      <c r="G54" s="2">
        <v>3.5999999999999999E-3</v>
      </c>
      <c r="H54" s="2">
        <v>10.39</v>
      </c>
      <c r="I54" s="2">
        <v>10.1</v>
      </c>
      <c r="J54" s="2">
        <v>0.28999999999999998</v>
      </c>
      <c r="K54" s="2">
        <v>0</v>
      </c>
      <c r="L54" s="2">
        <v>0</v>
      </c>
      <c r="M54" s="2">
        <v>0</v>
      </c>
      <c r="N54" s="2">
        <v>10.39</v>
      </c>
      <c r="O54" s="2">
        <v>10.1</v>
      </c>
      <c r="P54" s="2">
        <v>0.28999999999999998</v>
      </c>
      <c r="Q54" s="2">
        <v>0</v>
      </c>
      <c r="R54" s="2">
        <v>0</v>
      </c>
      <c r="S54" s="2">
        <v>0</v>
      </c>
      <c r="T54" s="2">
        <v>0</v>
      </c>
      <c r="U54" s="2">
        <f>Table_0__21[[#This Row],[Call Settle]]*10000*Table_0__21[[#This Row],[Open Interest Call]]</f>
        <v>0</v>
      </c>
      <c r="V54" s="2">
        <f>Table_0__21[[#This Row],[Put Settle]]*10000*Table_0__21[[#This Row],[Open Interest Put]]</f>
        <v>0</v>
      </c>
    </row>
    <row r="55" spans="1:22" x14ac:dyDescent="0.25">
      <c r="A55" s="2">
        <v>0</v>
      </c>
      <c r="B55" s="2">
        <v>1E-4</v>
      </c>
      <c r="C55" s="2">
        <v>1E-4</v>
      </c>
      <c r="D55" s="2">
        <v>1.22</v>
      </c>
      <c r="E55" s="2">
        <v>0.1646</v>
      </c>
      <c r="F55" s="2">
        <v>0.161</v>
      </c>
      <c r="G55" s="2">
        <v>3.5999999999999999E-3</v>
      </c>
      <c r="H55" s="2">
        <v>10.94</v>
      </c>
      <c r="I55" s="2">
        <v>10.64</v>
      </c>
      <c r="J55" s="2">
        <v>0.28999999999999998</v>
      </c>
      <c r="K55" s="2">
        <v>0</v>
      </c>
      <c r="L55" s="2">
        <v>0</v>
      </c>
      <c r="M55" s="2">
        <v>0</v>
      </c>
      <c r="N55" s="2">
        <v>10.94</v>
      </c>
      <c r="O55" s="2">
        <v>10.64</v>
      </c>
      <c r="P55" s="2">
        <v>0.28999999999999998</v>
      </c>
      <c r="Q55" s="2">
        <v>0</v>
      </c>
      <c r="R55" s="2">
        <v>0</v>
      </c>
      <c r="S55" s="2">
        <v>1</v>
      </c>
      <c r="T55" s="2">
        <v>0</v>
      </c>
      <c r="U55" s="2">
        <f>Table_0__21[[#This Row],[Call Settle]]*10000*Table_0__21[[#This Row],[Open Interest Call]]</f>
        <v>0</v>
      </c>
      <c r="V55" s="2">
        <f>Table_0__21[[#This Row],[Put Settle]]*10000*Table_0__21[[#This Row],[Open Interest Put]]</f>
        <v>1646</v>
      </c>
    </row>
    <row r="56" spans="1:22" x14ac:dyDescent="0.25">
      <c r="A56" s="2">
        <v>0</v>
      </c>
      <c r="B56" s="2">
        <v>0</v>
      </c>
      <c r="C56" s="2">
        <v>0</v>
      </c>
      <c r="D56" s="2">
        <v>1.23</v>
      </c>
      <c r="E56" s="2">
        <v>0.17449999999999999</v>
      </c>
      <c r="F56" s="2">
        <v>0.1709</v>
      </c>
      <c r="G56" s="2">
        <v>3.5999999999999999E-3</v>
      </c>
      <c r="H56" s="2">
        <v>11.49</v>
      </c>
      <c r="I56" s="2">
        <v>11.19</v>
      </c>
      <c r="J56" s="2">
        <v>0.3</v>
      </c>
      <c r="K56" s="2">
        <v>0</v>
      </c>
      <c r="L56" s="2">
        <v>0</v>
      </c>
      <c r="M56" s="2">
        <v>0</v>
      </c>
      <c r="N56" s="2">
        <v>11.49</v>
      </c>
      <c r="O56" s="2">
        <v>11.19</v>
      </c>
      <c r="P56" s="2">
        <v>0.3</v>
      </c>
      <c r="Q56" s="2">
        <v>0</v>
      </c>
      <c r="R56" s="2">
        <v>0</v>
      </c>
      <c r="S56" s="2">
        <v>1</v>
      </c>
      <c r="T56" s="2">
        <v>0</v>
      </c>
      <c r="U56" s="2">
        <f>Table_0__21[[#This Row],[Call Settle]]*10000*Table_0__21[[#This Row],[Open Interest Call]]</f>
        <v>0</v>
      </c>
      <c r="V56" s="2">
        <f>Table_0__21[[#This Row],[Put Settle]]*10000*Table_0__21[[#This Row],[Open Interest Put]]</f>
        <v>1744.9999999999998</v>
      </c>
    </row>
    <row r="57" spans="1:22" x14ac:dyDescent="0.25">
      <c r="A57" s="2">
        <v>0</v>
      </c>
      <c r="B57" s="2">
        <v>0</v>
      </c>
      <c r="C57" s="2">
        <v>0</v>
      </c>
      <c r="D57" s="2">
        <v>1.24</v>
      </c>
      <c r="E57" s="2">
        <v>0.18440000000000001</v>
      </c>
      <c r="F57" s="2">
        <v>0.18079999999999999</v>
      </c>
      <c r="G57" s="2">
        <v>3.5999999999999999E-3</v>
      </c>
      <c r="H57" s="2">
        <v>12.04</v>
      </c>
      <c r="I57" s="2">
        <v>11.74</v>
      </c>
      <c r="J57" s="2">
        <v>0.3</v>
      </c>
      <c r="K57" s="2">
        <v>0</v>
      </c>
      <c r="L57" s="2">
        <v>0</v>
      </c>
      <c r="M57" s="2">
        <v>0</v>
      </c>
      <c r="N57" s="2">
        <v>12.04</v>
      </c>
      <c r="O57" s="2">
        <v>11.74</v>
      </c>
      <c r="P57" s="2">
        <v>0.3</v>
      </c>
      <c r="Q57" s="2">
        <v>88</v>
      </c>
      <c r="R57" s="2">
        <v>0</v>
      </c>
      <c r="S57" s="2">
        <v>0</v>
      </c>
      <c r="T57" s="2">
        <v>0</v>
      </c>
      <c r="U57" s="2">
        <f>Table_0__21[[#This Row],[Call Settle]]*10000*Table_0__21[[#This Row],[Open Interest Call]]</f>
        <v>0</v>
      </c>
      <c r="V57" s="2">
        <f>Table_0__21[[#This Row],[Put Settle]]*10000*Table_0__21[[#This Row],[Open Interest Put]]</f>
        <v>0</v>
      </c>
    </row>
    <row r="58" spans="1:22" x14ac:dyDescent="0.25">
      <c r="A58" s="2">
        <v>0</v>
      </c>
      <c r="B58" s="2">
        <v>0</v>
      </c>
      <c r="C58" s="2">
        <v>0</v>
      </c>
      <c r="D58" s="2">
        <v>1.25</v>
      </c>
      <c r="E58" s="2">
        <v>0.1943</v>
      </c>
      <c r="F58" s="2">
        <v>0.19070000000000001</v>
      </c>
      <c r="G58" s="2">
        <v>3.5999999999999999E-3</v>
      </c>
      <c r="H58" s="2">
        <v>12.59</v>
      </c>
      <c r="I58" s="2">
        <v>12.29</v>
      </c>
      <c r="J58" s="2">
        <v>0.3</v>
      </c>
      <c r="K58" s="2">
        <v>0</v>
      </c>
      <c r="L58" s="2">
        <v>0</v>
      </c>
      <c r="M58" s="2">
        <v>0</v>
      </c>
      <c r="N58" s="2">
        <v>12.59</v>
      </c>
      <c r="O58" s="2">
        <v>12.29</v>
      </c>
      <c r="P58" s="2">
        <v>0.3</v>
      </c>
      <c r="Q58" s="2">
        <v>0</v>
      </c>
      <c r="R58" s="2">
        <v>0</v>
      </c>
      <c r="S58" s="2">
        <v>1</v>
      </c>
      <c r="T58" s="2">
        <v>0</v>
      </c>
      <c r="U58" s="2">
        <f>Table_0__21[[#This Row],[Call Settle]]*10000*Table_0__21[[#This Row],[Open Interest Call]]</f>
        <v>0</v>
      </c>
      <c r="V58" s="2">
        <f>Table_0__21[[#This Row],[Put Settle]]*10000*Table_0__21[[#This Row],[Open Interest Put]]</f>
        <v>1943</v>
      </c>
    </row>
    <row r="59" spans="1:22" x14ac:dyDescent="0.25">
      <c r="A59" s="2">
        <v>0</v>
      </c>
      <c r="B59" s="2">
        <v>0</v>
      </c>
      <c r="C59" s="2">
        <v>0</v>
      </c>
      <c r="D59" s="2">
        <v>1.26</v>
      </c>
      <c r="E59" s="2">
        <v>0.20419999999999999</v>
      </c>
      <c r="F59" s="2">
        <v>0.2006</v>
      </c>
      <c r="G59" s="2">
        <v>3.5999999999999999E-3</v>
      </c>
      <c r="H59" s="2">
        <v>13.14</v>
      </c>
      <c r="I59" s="2">
        <v>12.84</v>
      </c>
      <c r="J59" s="2">
        <v>0.3</v>
      </c>
      <c r="K59" s="2">
        <v>0</v>
      </c>
      <c r="L59" s="2">
        <v>0</v>
      </c>
      <c r="M59" s="2">
        <v>0</v>
      </c>
      <c r="N59" s="2">
        <v>13.14</v>
      </c>
      <c r="O59" s="2">
        <v>12.84</v>
      </c>
      <c r="P59" s="2">
        <v>0.3</v>
      </c>
      <c r="Q59" s="2">
        <v>3</v>
      </c>
      <c r="R59" s="2">
        <v>0</v>
      </c>
      <c r="S59" s="2">
        <v>0</v>
      </c>
      <c r="T59" s="2">
        <v>0</v>
      </c>
      <c r="U59" s="2">
        <f>Table_0__21[[#This Row],[Call Settle]]*10000*Table_0__21[[#This Row],[Open Interest Call]]</f>
        <v>0</v>
      </c>
      <c r="V59" s="2">
        <f>Table_0__21[[#This Row],[Put Settle]]*10000*Table_0__21[[#This Row],[Open Interest Put]]</f>
        <v>0</v>
      </c>
    </row>
    <row r="60" spans="1:22" x14ac:dyDescent="0.25">
      <c r="A60" s="2">
        <v>0</v>
      </c>
      <c r="B60" s="2">
        <v>0</v>
      </c>
      <c r="C60" s="2">
        <v>0</v>
      </c>
      <c r="D60" s="2">
        <v>1.27</v>
      </c>
      <c r="E60" s="2">
        <v>0.21410000000000001</v>
      </c>
      <c r="F60" s="2">
        <v>0.21049999999999999</v>
      </c>
      <c r="G60" s="2">
        <v>3.5999999999999999E-3</v>
      </c>
      <c r="H60" s="2">
        <v>13.69</v>
      </c>
      <c r="I60" s="2">
        <v>13.39</v>
      </c>
      <c r="J60" s="2">
        <v>0.3</v>
      </c>
      <c r="K60" s="2">
        <v>0</v>
      </c>
      <c r="L60" s="2">
        <v>0</v>
      </c>
      <c r="M60" s="2">
        <v>0</v>
      </c>
      <c r="N60" s="2">
        <v>13.69</v>
      </c>
      <c r="O60" s="2">
        <v>13.39</v>
      </c>
      <c r="P60" s="2">
        <v>0.3</v>
      </c>
      <c r="Q60" s="2">
        <v>0</v>
      </c>
      <c r="R60" s="2">
        <v>0</v>
      </c>
      <c r="S60" s="2">
        <v>0</v>
      </c>
      <c r="T60" s="2">
        <v>0</v>
      </c>
      <c r="U60" s="2">
        <f>Table_0__21[[#This Row],[Call Settle]]*10000*Table_0__21[[#This Row],[Open Interest Call]]</f>
        <v>0</v>
      </c>
      <c r="V60" s="2">
        <f>Table_0__21[[#This Row],[Put Settle]]*10000*Table_0__21[[#This Row],[Open Interest Put]]</f>
        <v>0</v>
      </c>
    </row>
    <row r="61" spans="1:22" x14ac:dyDescent="0.25">
      <c r="A61" s="2">
        <v>0</v>
      </c>
      <c r="B61" s="2">
        <v>0</v>
      </c>
      <c r="C61" s="2">
        <v>0</v>
      </c>
      <c r="D61" s="2">
        <v>1.28</v>
      </c>
      <c r="E61" s="2">
        <v>0.224</v>
      </c>
      <c r="F61" s="2">
        <v>0.22040000000000001</v>
      </c>
      <c r="G61" s="2">
        <v>3.5999999999999999E-3</v>
      </c>
      <c r="H61" s="2">
        <v>14.25</v>
      </c>
      <c r="I61" s="2">
        <v>13.94</v>
      </c>
      <c r="J61" s="2">
        <v>0.31</v>
      </c>
      <c r="K61" s="2">
        <v>0</v>
      </c>
      <c r="L61" s="2">
        <v>0</v>
      </c>
      <c r="M61" s="2">
        <v>0</v>
      </c>
      <c r="N61" s="2">
        <v>14.25</v>
      </c>
      <c r="O61" s="2">
        <v>13.94</v>
      </c>
      <c r="P61" s="2">
        <v>0.31</v>
      </c>
      <c r="Q61" s="2">
        <v>2</v>
      </c>
      <c r="R61" s="2">
        <v>0</v>
      </c>
      <c r="S61" s="2">
        <v>0</v>
      </c>
      <c r="T61" s="2">
        <v>0</v>
      </c>
      <c r="U61" s="2">
        <f>Table_0__21[[#This Row],[Call Settle]]*10000*Table_0__21[[#This Row],[Open Interest Call]]</f>
        <v>0</v>
      </c>
      <c r="V61" s="2">
        <f>Table_0__21[[#This Row],[Put Settle]]*10000*Table_0__21[[#This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1.29</v>
      </c>
      <c r="E62" s="2">
        <v>0.2339</v>
      </c>
      <c r="F62" s="2">
        <v>0.2303</v>
      </c>
      <c r="G62" s="2">
        <v>3.5999999999999999E-3</v>
      </c>
      <c r="H62" s="2">
        <v>14.8</v>
      </c>
      <c r="I62" s="2">
        <v>14.49</v>
      </c>
      <c r="J62" s="2">
        <v>0.31</v>
      </c>
      <c r="K62" s="2">
        <v>0</v>
      </c>
      <c r="L62" s="2">
        <v>0</v>
      </c>
      <c r="M62" s="2">
        <v>0</v>
      </c>
      <c r="N62" s="2">
        <v>14.8</v>
      </c>
      <c r="O62" s="2">
        <v>14.49</v>
      </c>
      <c r="P62" s="2">
        <v>0.31</v>
      </c>
      <c r="Q62" s="2">
        <v>6</v>
      </c>
      <c r="R62" s="2">
        <v>0</v>
      </c>
      <c r="S62" s="2">
        <v>0</v>
      </c>
      <c r="T62" s="2">
        <v>0</v>
      </c>
      <c r="U62" s="2">
        <f>Table_0__21[[#This Row],[Call Settle]]*10000*Table_0__21[[#This Row],[Open Interest Call]]</f>
        <v>0</v>
      </c>
      <c r="V62" s="2">
        <f>Table_0__21[[#This Row],[Put Settle]]*10000*Table_0__21[[#This Row],[Open Interest Put]]</f>
        <v>0</v>
      </c>
    </row>
    <row r="63" spans="1:22" x14ac:dyDescent="0.25">
      <c r="A63" s="2">
        <v>0</v>
      </c>
      <c r="B63" s="2">
        <v>0</v>
      </c>
      <c r="C63" s="2">
        <v>0</v>
      </c>
      <c r="D63" s="2">
        <v>1.3</v>
      </c>
      <c r="E63" s="2">
        <v>0.24379999999999999</v>
      </c>
      <c r="F63" s="2">
        <v>0.2402</v>
      </c>
      <c r="G63" s="2">
        <v>3.5999999999999999E-3</v>
      </c>
      <c r="H63" s="2">
        <v>15.35</v>
      </c>
      <c r="I63" s="2">
        <v>15.04</v>
      </c>
      <c r="J63" s="2">
        <v>0.31</v>
      </c>
      <c r="K63" s="2">
        <v>0</v>
      </c>
      <c r="L63" s="2">
        <v>0</v>
      </c>
      <c r="M63" s="2">
        <v>0</v>
      </c>
      <c r="N63" s="2">
        <v>15.35</v>
      </c>
      <c r="O63" s="2">
        <v>15.04</v>
      </c>
      <c r="P63" s="2">
        <v>0.31</v>
      </c>
      <c r="Q63" s="2">
        <v>73</v>
      </c>
      <c r="R63" s="2">
        <v>0</v>
      </c>
      <c r="S63" s="2">
        <v>5</v>
      </c>
      <c r="T63" s="2">
        <v>0</v>
      </c>
      <c r="U63" s="2">
        <f>Table_0__21[[#This Row],[Call Settle]]*10000*Table_0__21[[#This Row],[Open Interest Call]]</f>
        <v>0</v>
      </c>
      <c r="V63" s="2">
        <f>Table_0__21[[#This Row],[Put Settle]]*10000*Table_0__21[[#This Row],[Open Interest Put]]</f>
        <v>12190</v>
      </c>
    </row>
  </sheetData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A19"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-3.5999999999999999E-3</v>
      </c>
      <c r="B2" s="2">
        <v>0.15090000000000001</v>
      </c>
      <c r="C2" s="2">
        <v>0.14729999999999999</v>
      </c>
      <c r="D2" s="2">
        <v>0.91</v>
      </c>
      <c r="E2" s="2">
        <v>2.9999999999999997E-4</v>
      </c>
      <c r="F2" s="2">
        <v>2.9999999999999997E-4</v>
      </c>
      <c r="G2" s="2">
        <v>0</v>
      </c>
      <c r="H2" s="2">
        <v>12.23</v>
      </c>
      <c r="I2" s="2">
        <v>12.41</v>
      </c>
      <c r="J2" s="2">
        <v>-0.18</v>
      </c>
      <c r="K2" s="2">
        <v>0</v>
      </c>
      <c r="L2" s="2">
        <v>0</v>
      </c>
      <c r="M2" s="2">
        <v>0</v>
      </c>
      <c r="N2" s="2">
        <v>12.23</v>
      </c>
      <c r="O2" s="2">
        <v>12.41</v>
      </c>
      <c r="P2" s="2">
        <v>-0.18</v>
      </c>
      <c r="Q2" s="2">
        <v>0</v>
      </c>
      <c r="R2" s="2">
        <v>0</v>
      </c>
      <c r="S2" s="2">
        <v>0</v>
      </c>
      <c r="T2" s="2">
        <v>0</v>
      </c>
      <c r="U2" s="2">
        <f>Table_0__22[[#This Row],[Call Settle]]*10000*Table_0__22[[#This Row],[Open Interest Call]]</f>
        <v>0</v>
      </c>
      <c r="V2" s="2">
        <f>Table_0__22[[#This Row],[Put Settle]]*10000*Table_0__22[[#This Row],[Open Interest Put]]</f>
        <v>0</v>
      </c>
    </row>
    <row r="3" spans="1:22" x14ac:dyDescent="0.25">
      <c r="A3" s="2">
        <v>-3.5000000000000001E-3</v>
      </c>
      <c r="B3" s="2">
        <v>0.1411</v>
      </c>
      <c r="C3" s="2">
        <v>0.1376</v>
      </c>
      <c r="D3" s="2">
        <v>0.92</v>
      </c>
      <c r="E3" s="2">
        <v>4.0000000000000002E-4</v>
      </c>
      <c r="F3" s="2">
        <v>4.0000000000000002E-4</v>
      </c>
      <c r="G3" s="2">
        <v>1E-4</v>
      </c>
      <c r="H3" s="2">
        <v>11.93</v>
      </c>
      <c r="I3" s="2">
        <v>11.9</v>
      </c>
      <c r="J3" s="2">
        <v>0.04</v>
      </c>
      <c r="K3" s="2">
        <v>0</v>
      </c>
      <c r="L3" s="2">
        <v>0</v>
      </c>
      <c r="M3" s="2">
        <v>0</v>
      </c>
      <c r="N3" s="2">
        <v>11.93</v>
      </c>
      <c r="O3" s="2">
        <v>11.9</v>
      </c>
      <c r="P3" s="2">
        <v>0.04</v>
      </c>
      <c r="Q3" s="2">
        <v>0</v>
      </c>
      <c r="R3" s="2">
        <v>0</v>
      </c>
      <c r="S3" s="2">
        <v>0</v>
      </c>
      <c r="T3" s="2">
        <v>0</v>
      </c>
      <c r="U3" s="2">
        <f>Table_0__22[[#This Row],[Call Settle]]*10000*Table_0__22[[#This Row],[Open Interest Call]]</f>
        <v>0</v>
      </c>
      <c r="V3" s="2">
        <f>Table_0__22[[#This Row],[Put Settle]]*10000*Table_0__22[[#This Row],[Open Interest Put]]</f>
        <v>0</v>
      </c>
    </row>
    <row r="4" spans="1:22" x14ac:dyDescent="0.25">
      <c r="A4" s="2">
        <v>-3.5000000000000001E-3</v>
      </c>
      <c r="B4" s="2">
        <v>0.1313</v>
      </c>
      <c r="C4" s="2">
        <v>0.1278</v>
      </c>
      <c r="D4" s="2">
        <v>0.93</v>
      </c>
      <c r="E4" s="2">
        <v>5.0000000000000001E-4</v>
      </c>
      <c r="F4" s="2">
        <v>5.0000000000000001E-4</v>
      </c>
      <c r="G4" s="2">
        <v>1E-4</v>
      </c>
      <c r="H4" s="2">
        <v>11.52</v>
      </c>
      <c r="I4" s="2">
        <v>11.53</v>
      </c>
      <c r="J4" s="2">
        <v>-0.02</v>
      </c>
      <c r="K4" s="2">
        <v>0</v>
      </c>
      <c r="L4" s="2">
        <v>0</v>
      </c>
      <c r="M4" s="2">
        <v>0</v>
      </c>
      <c r="N4" s="2">
        <v>11.52</v>
      </c>
      <c r="O4" s="2">
        <v>11.53</v>
      </c>
      <c r="P4" s="2">
        <v>-0.02</v>
      </c>
      <c r="Q4" s="2">
        <v>0</v>
      </c>
      <c r="R4" s="2">
        <v>0</v>
      </c>
      <c r="S4" s="2">
        <v>0</v>
      </c>
      <c r="T4" s="2">
        <v>0</v>
      </c>
      <c r="U4" s="2">
        <f>Table_0__22[[#This Row],[Call Settle]]*10000*Table_0__22[[#This Row],[Open Interest Call]]</f>
        <v>0</v>
      </c>
      <c r="V4" s="2">
        <f>Table_0__22[[#This Row],[Put Settle]]*10000*Table_0__22[[#This Row],[Open Interest Put]]</f>
        <v>0</v>
      </c>
    </row>
    <row r="5" spans="1:22" x14ac:dyDescent="0.25">
      <c r="A5" s="2">
        <v>-3.5000000000000001E-3</v>
      </c>
      <c r="B5" s="2">
        <v>0.1216</v>
      </c>
      <c r="C5" s="2">
        <v>0.1181</v>
      </c>
      <c r="D5" s="2">
        <v>0.94</v>
      </c>
      <c r="E5" s="2">
        <v>5.9999999999999995E-4</v>
      </c>
      <c r="F5" s="2">
        <v>5.9999999999999995E-4</v>
      </c>
      <c r="G5" s="2">
        <v>0</v>
      </c>
      <c r="H5" s="2">
        <v>11.02</v>
      </c>
      <c r="I5" s="2">
        <v>11.23</v>
      </c>
      <c r="J5" s="2">
        <v>-0.21</v>
      </c>
      <c r="K5" s="2">
        <v>0</v>
      </c>
      <c r="L5" s="2">
        <v>0</v>
      </c>
      <c r="M5" s="2">
        <v>0</v>
      </c>
      <c r="N5" s="2">
        <v>11.02</v>
      </c>
      <c r="O5" s="2">
        <v>11.23</v>
      </c>
      <c r="P5" s="2">
        <v>-0.21</v>
      </c>
      <c r="Q5" s="2">
        <v>0</v>
      </c>
      <c r="R5" s="2">
        <v>0</v>
      </c>
      <c r="S5" s="2">
        <v>43</v>
      </c>
      <c r="T5" s="2">
        <v>2</v>
      </c>
      <c r="U5" s="2">
        <f>Table_0__22[[#This Row],[Call Settle]]*10000*Table_0__22[[#This Row],[Open Interest Call]]</f>
        <v>0</v>
      </c>
      <c r="V5" s="2">
        <f>Table_0__22[[#This Row],[Put Settle]]*10000*Table_0__22[[#This Row],[Open Interest Put]]</f>
        <v>257.99999999999994</v>
      </c>
    </row>
    <row r="6" spans="1:22" x14ac:dyDescent="0.25">
      <c r="A6" s="2">
        <v>-3.5000000000000001E-3</v>
      </c>
      <c r="B6" s="2">
        <v>0.1119</v>
      </c>
      <c r="C6" s="2">
        <v>0.1084</v>
      </c>
      <c r="D6" s="2">
        <v>0.95</v>
      </c>
      <c r="E6" s="2">
        <v>8.0000000000000004E-4</v>
      </c>
      <c r="F6" s="2">
        <v>6.9999999999999999E-4</v>
      </c>
      <c r="G6" s="2">
        <v>1E-4</v>
      </c>
      <c r="H6" s="2">
        <v>10.71</v>
      </c>
      <c r="I6" s="2">
        <v>10.68</v>
      </c>
      <c r="J6" s="2">
        <v>0.02</v>
      </c>
      <c r="K6" s="2">
        <v>0</v>
      </c>
      <c r="L6" s="2">
        <v>0</v>
      </c>
      <c r="M6" s="2">
        <v>0</v>
      </c>
      <c r="N6" s="2">
        <v>10.71</v>
      </c>
      <c r="O6" s="2">
        <v>10.68</v>
      </c>
      <c r="P6" s="2">
        <v>0.02</v>
      </c>
      <c r="Q6" s="2">
        <v>0</v>
      </c>
      <c r="R6" s="2">
        <v>0</v>
      </c>
      <c r="S6" s="2">
        <v>2</v>
      </c>
      <c r="T6" s="2">
        <v>0</v>
      </c>
      <c r="U6" s="2">
        <f>Table_0__22[[#This Row],[Call Settle]]*10000*Table_0__22[[#This Row],[Open Interest Call]]</f>
        <v>0</v>
      </c>
      <c r="V6" s="2">
        <f>Table_0__22[[#This Row],[Put Settle]]*10000*Table_0__22[[#This Row],[Open Interest Put]]</f>
        <v>16</v>
      </c>
    </row>
    <row r="7" spans="1:22" x14ac:dyDescent="0.25">
      <c r="A7" s="2">
        <v>-3.5000000000000001E-3</v>
      </c>
      <c r="B7" s="2">
        <v>0.1023</v>
      </c>
      <c r="C7" s="2">
        <v>9.8799999999999999E-2</v>
      </c>
      <c r="D7" s="2">
        <v>0.96</v>
      </c>
      <c r="E7" s="2">
        <v>1.1000000000000001E-3</v>
      </c>
      <c r="F7" s="2">
        <v>1E-3</v>
      </c>
      <c r="G7" s="2">
        <v>1E-4</v>
      </c>
      <c r="H7" s="2">
        <v>10.45</v>
      </c>
      <c r="I7" s="2">
        <v>10.5</v>
      </c>
      <c r="J7" s="2">
        <v>-0.05</v>
      </c>
      <c r="K7" s="2">
        <v>0</v>
      </c>
      <c r="L7" s="2">
        <v>0</v>
      </c>
      <c r="M7" s="2">
        <v>0</v>
      </c>
      <c r="N7" s="2">
        <v>10.45</v>
      </c>
      <c r="O7" s="2">
        <v>10.5</v>
      </c>
      <c r="P7" s="2">
        <v>-0.05</v>
      </c>
      <c r="Q7" s="2">
        <v>0</v>
      </c>
      <c r="R7" s="2">
        <v>0</v>
      </c>
      <c r="S7" s="2">
        <v>0</v>
      </c>
      <c r="T7" s="2">
        <v>0</v>
      </c>
      <c r="U7" s="2">
        <f>Table_0__22[[#This Row],[Call Settle]]*10000*Table_0__22[[#This Row],[Open Interest Call]]</f>
        <v>0</v>
      </c>
      <c r="V7" s="2">
        <f>Table_0__22[[#This Row],[Put Settle]]*10000*Table_0__22[[#This Row],[Open Interest Put]]</f>
        <v>0</v>
      </c>
    </row>
    <row r="8" spans="1:22" x14ac:dyDescent="0.25">
      <c r="A8" s="2">
        <v>-3.5000000000000001E-3</v>
      </c>
      <c r="B8" s="2">
        <v>9.2700000000000005E-2</v>
      </c>
      <c r="C8" s="2">
        <v>8.9200000000000002E-2</v>
      </c>
      <c r="D8" s="2">
        <v>0.97</v>
      </c>
      <c r="E8" s="2">
        <v>1.4E-3</v>
      </c>
      <c r="F8" s="2">
        <v>1.2999999999999999E-3</v>
      </c>
      <c r="G8" s="2">
        <v>1E-4</v>
      </c>
      <c r="H8" s="2">
        <v>10.039999999999999</v>
      </c>
      <c r="I8" s="2">
        <v>10.14</v>
      </c>
      <c r="J8" s="2">
        <v>-0.1</v>
      </c>
      <c r="K8" s="2">
        <v>0</v>
      </c>
      <c r="L8" s="2">
        <v>0</v>
      </c>
      <c r="M8" s="2">
        <v>0</v>
      </c>
      <c r="N8" s="2">
        <v>10.039999999999999</v>
      </c>
      <c r="O8" s="2">
        <v>10.14</v>
      </c>
      <c r="P8" s="2">
        <v>-0.1</v>
      </c>
      <c r="Q8" s="2">
        <v>0</v>
      </c>
      <c r="R8" s="2">
        <v>0</v>
      </c>
      <c r="S8" s="2">
        <v>33</v>
      </c>
      <c r="T8" s="2">
        <v>0</v>
      </c>
      <c r="U8" s="2">
        <f>Table_0__22[[#This Row],[Call Settle]]*10000*Table_0__22[[#This Row],[Open Interest Call]]</f>
        <v>0</v>
      </c>
      <c r="V8" s="2">
        <f>Table_0__22[[#This Row],[Put Settle]]*10000*Table_0__22[[#This Row],[Open Interest Put]]</f>
        <v>462</v>
      </c>
    </row>
    <row r="9" spans="1:22" x14ac:dyDescent="0.25">
      <c r="A9" s="2">
        <v>-3.3999999999999998E-3</v>
      </c>
      <c r="B9" s="2">
        <v>8.3299999999999999E-2</v>
      </c>
      <c r="C9" s="2">
        <v>7.9899999999999999E-2</v>
      </c>
      <c r="D9" s="2">
        <v>0.98</v>
      </c>
      <c r="E9" s="2">
        <v>1.9E-3</v>
      </c>
      <c r="F9" s="2">
        <v>1.6999999999999999E-3</v>
      </c>
      <c r="G9" s="2">
        <v>2.0000000000000001E-4</v>
      </c>
      <c r="H9" s="2">
        <v>9.76</v>
      </c>
      <c r="I9" s="2">
        <v>9.7899999999999991</v>
      </c>
      <c r="J9" s="2">
        <v>-0.02</v>
      </c>
      <c r="K9" s="2">
        <v>0</v>
      </c>
      <c r="L9" s="2">
        <v>0</v>
      </c>
      <c r="M9" s="2">
        <v>0</v>
      </c>
      <c r="N9" s="2">
        <v>9.76</v>
      </c>
      <c r="O9" s="2">
        <v>9.7899999999999991</v>
      </c>
      <c r="P9" s="2">
        <v>-0.02</v>
      </c>
      <c r="Q9" s="2">
        <v>0</v>
      </c>
      <c r="R9" s="2">
        <v>0</v>
      </c>
      <c r="S9" s="2">
        <v>16</v>
      </c>
      <c r="T9" s="2">
        <v>1</v>
      </c>
      <c r="U9" s="2">
        <f>Table_0__22[[#This Row],[Call Settle]]*10000*Table_0__22[[#This Row],[Open Interest Call]]</f>
        <v>0</v>
      </c>
      <c r="V9" s="2">
        <f>Table_0__22[[#This Row],[Put Settle]]*10000*Table_0__22[[#This Row],[Open Interest Put]]</f>
        <v>304</v>
      </c>
    </row>
    <row r="10" spans="1:22" x14ac:dyDescent="0.25">
      <c r="A10" s="2">
        <v>-3.3999999999999998E-3</v>
      </c>
      <c r="B10" s="2">
        <v>7.3999999999999996E-2</v>
      </c>
      <c r="C10" s="2">
        <v>7.0599999999999996E-2</v>
      </c>
      <c r="D10" s="2">
        <v>0.99</v>
      </c>
      <c r="E10" s="2">
        <v>2.5000000000000001E-3</v>
      </c>
      <c r="F10" s="2">
        <v>2.3E-3</v>
      </c>
      <c r="G10" s="2">
        <v>2.0000000000000001E-4</v>
      </c>
      <c r="H10" s="2">
        <v>9.42</v>
      </c>
      <c r="I10" s="2">
        <v>9.51</v>
      </c>
      <c r="J10" s="2">
        <v>-0.09</v>
      </c>
      <c r="K10" s="2">
        <v>0</v>
      </c>
      <c r="L10" s="2">
        <v>0</v>
      </c>
      <c r="M10" s="2">
        <v>0</v>
      </c>
      <c r="N10" s="2">
        <v>9.42</v>
      </c>
      <c r="O10" s="2">
        <v>9.51</v>
      </c>
      <c r="P10" s="2">
        <v>-0.09</v>
      </c>
      <c r="Q10" s="2">
        <v>0</v>
      </c>
      <c r="R10" s="2">
        <v>0</v>
      </c>
      <c r="S10" s="2">
        <v>73</v>
      </c>
      <c r="T10" s="2">
        <v>0</v>
      </c>
      <c r="U10" s="2">
        <f>Table_0__22[[#This Row],[Call Settle]]*10000*Table_0__22[[#This Row],[Open Interest Call]]</f>
        <v>0</v>
      </c>
      <c r="V10" s="2">
        <f>Table_0__22[[#This Row],[Put Settle]]*10000*Table_0__22[[#This Row],[Open Interest Put]]</f>
        <v>1825</v>
      </c>
    </row>
    <row r="11" spans="1:22" x14ac:dyDescent="0.25">
      <c r="A11" s="2">
        <v>-3.3E-3</v>
      </c>
      <c r="B11" s="2">
        <v>6.4899999999999999E-2</v>
      </c>
      <c r="C11" s="2">
        <v>6.1600000000000002E-2</v>
      </c>
      <c r="D11" s="2">
        <v>1</v>
      </c>
      <c r="E11" s="2">
        <v>3.3999999999999998E-3</v>
      </c>
      <c r="F11" s="2">
        <v>3.0000000000000001E-3</v>
      </c>
      <c r="G11" s="2">
        <v>4.0000000000000002E-4</v>
      </c>
      <c r="H11" s="2">
        <v>9.16</v>
      </c>
      <c r="I11" s="2">
        <v>9.14</v>
      </c>
      <c r="J11" s="2">
        <v>0.01</v>
      </c>
      <c r="K11" s="2">
        <v>0</v>
      </c>
      <c r="L11" s="2">
        <v>0</v>
      </c>
      <c r="M11" s="2">
        <v>0</v>
      </c>
      <c r="N11" s="2">
        <v>9.16</v>
      </c>
      <c r="O11" s="2">
        <v>9.14</v>
      </c>
      <c r="P11" s="2">
        <v>0.01</v>
      </c>
      <c r="Q11" s="2">
        <v>0</v>
      </c>
      <c r="R11" s="2">
        <v>0</v>
      </c>
      <c r="S11" s="2">
        <v>421</v>
      </c>
      <c r="T11" s="2">
        <v>1</v>
      </c>
      <c r="U11" s="2">
        <f>Table_0__22[[#This Row],[Call Settle]]*10000*Table_0__22[[#This Row],[Open Interest Call]]</f>
        <v>0</v>
      </c>
      <c r="V11" s="2">
        <f>Table_0__22[[#This Row],[Put Settle]]*10000*Table_0__22[[#This Row],[Open Interest Put]]</f>
        <v>14314</v>
      </c>
    </row>
    <row r="12" spans="1:22" x14ac:dyDescent="0.25">
      <c r="A12" s="2">
        <v>-3.2000000000000002E-3</v>
      </c>
      <c r="B12" s="2">
        <v>6.0400000000000002E-2</v>
      </c>
      <c r="C12" s="2">
        <v>5.7200000000000001E-2</v>
      </c>
      <c r="D12" s="2">
        <v>1.0049999999999999</v>
      </c>
      <c r="E12" s="2">
        <v>3.8999999999999998E-3</v>
      </c>
      <c r="F12" s="2">
        <v>3.5000000000000001E-3</v>
      </c>
      <c r="G12" s="2">
        <v>4.0000000000000002E-4</v>
      </c>
      <c r="H12" s="2">
        <v>8.99</v>
      </c>
      <c r="I12" s="2">
        <v>9.02</v>
      </c>
      <c r="J12" s="2">
        <v>-0.03</v>
      </c>
      <c r="K12" s="2">
        <v>0</v>
      </c>
      <c r="L12" s="2">
        <v>0</v>
      </c>
      <c r="M12" s="2">
        <v>0</v>
      </c>
      <c r="N12" s="2">
        <v>8.99</v>
      </c>
      <c r="O12" s="2">
        <v>9.02</v>
      </c>
      <c r="P12" s="2">
        <v>-0.03</v>
      </c>
      <c r="Q12" s="2">
        <v>0</v>
      </c>
      <c r="R12" s="2">
        <v>0</v>
      </c>
      <c r="S12" s="2">
        <v>0</v>
      </c>
      <c r="T12" s="2">
        <v>0</v>
      </c>
      <c r="U12" s="2">
        <f>Table_0__22[[#This Row],[Call Settle]]*10000*Table_0__22[[#This Row],[Open Interest Call]]</f>
        <v>0</v>
      </c>
      <c r="V12" s="2">
        <f>Table_0__22[[#This Row],[Put Settle]]*10000*Table_0__22[[#This Row],[Open Interest Put]]</f>
        <v>0</v>
      </c>
    </row>
    <row r="13" spans="1:22" x14ac:dyDescent="0.25">
      <c r="A13" s="2">
        <v>-3.2000000000000002E-3</v>
      </c>
      <c r="B13" s="2">
        <v>5.6099999999999997E-2</v>
      </c>
      <c r="C13" s="2">
        <v>5.2900000000000003E-2</v>
      </c>
      <c r="D13" s="2">
        <v>1.01</v>
      </c>
      <c r="E13" s="2">
        <v>4.4999999999999997E-3</v>
      </c>
      <c r="F13" s="2">
        <v>4.1000000000000003E-3</v>
      </c>
      <c r="G13" s="2">
        <v>4.0000000000000002E-4</v>
      </c>
      <c r="H13" s="2">
        <v>8.84</v>
      </c>
      <c r="I13" s="2">
        <v>8.91</v>
      </c>
      <c r="J13" s="2">
        <v>-0.08</v>
      </c>
      <c r="K13" s="2">
        <v>0</v>
      </c>
      <c r="L13" s="2">
        <v>0</v>
      </c>
      <c r="M13" s="2">
        <v>0</v>
      </c>
      <c r="N13" s="2">
        <v>8.84</v>
      </c>
      <c r="O13" s="2">
        <v>8.91</v>
      </c>
      <c r="P13" s="2">
        <v>-0.08</v>
      </c>
      <c r="Q13" s="2">
        <v>0</v>
      </c>
      <c r="R13" s="2">
        <v>0</v>
      </c>
      <c r="S13" s="2">
        <v>361</v>
      </c>
      <c r="T13" s="2">
        <v>0</v>
      </c>
      <c r="U13" s="2">
        <f>Table_0__22[[#This Row],[Call Settle]]*10000*Table_0__22[[#This Row],[Open Interest Call]]</f>
        <v>0</v>
      </c>
      <c r="V13" s="2">
        <f>Table_0__22[[#This Row],[Put Settle]]*10000*Table_0__22[[#This Row],[Open Interest Put]]</f>
        <v>16245</v>
      </c>
    </row>
    <row r="14" spans="1:22" x14ac:dyDescent="0.25">
      <c r="A14" s="2">
        <v>-3.0999999999999999E-3</v>
      </c>
      <c r="B14" s="2">
        <v>5.1799999999999999E-2</v>
      </c>
      <c r="C14" s="2">
        <v>4.87E-2</v>
      </c>
      <c r="D14" s="2">
        <v>1.0149999999999999</v>
      </c>
      <c r="E14" s="2">
        <v>5.1999999999999998E-3</v>
      </c>
      <c r="F14" s="2">
        <v>4.7000000000000002E-3</v>
      </c>
      <c r="G14" s="2">
        <v>5.0000000000000001E-4</v>
      </c>
      <c r="H14" s="2">
        <v>8.69</v>
      </c>
      <c r="I14" s="2">
        <v>8.74</v>
      </c>
      <c r="J14" s="2">
        <v>-0.05</v>
      </c>
      <c r="K14" s="2">
        <v>0</v>
      </c>
      <c r="L14" s="2">
        <v>0</v>
      </c>
      <c r="M14" s="2">
        <v>0</v>
      </c>
      <c r="N14" s="2">
        <v>8.69</v>
      </c>
      <c r="O14" s="2">
        <v>8.74</v>
      </c>
      <c r="P14" s="2">
        <v>-0.05</v>
      </c>
      <c r="Q14" s="2">
        <v>0</v>
      </c>
      <c r="R14" s="2">
        <v>0</v>
      </c>
      <c r="S14" s="2">
        <v>11</v>
      </c>
      <c r="T14" s="2">
        <v>1</v>
      </c>
      <c r="U14" s="2">
        <f>Table_0__22[[#This Row],[Call Settle]]*10000*Table_0__22[[#This Row],[Open Interest Call]]</f>
        <v>0</v>
      </c>
      <c r="V14" s="2">
        <f>Table_0__22[[#This Row],[Put Settle]]*10000*Table_0__22[[#This Row],[Open Interest Put]]</f>
        <v>572</v>
      </c>
    </row>
    <row r="15" spans="1:22" x14ac:dyDescent="0.25">
      <c r="A15" s="2">
        <v>-3.0000000000000001E-3</v>
      </c>
      <c r="B15" s="2">
        <v>4.7600000000000003E-2</v>
      </c>
      <c r="C15" s="2">
        <v>4.4600000000000001E-2</v>
      </c>
      <c r="D15" s="2">
        <v>1.02</v>
      </c>
      <c r="E15" s="2">
        <v>6.0000000000000001E-3</v>
      </c>
      <c r="F15" s="2">
        <v>5.4999999999999997E-3</v>
      </c>
      <c r="G15" s="2">
        <v>5.0000000000000001E-4</v>
      </c>
      <c r="H15" s="2">
        <v>8.5500000000000007</v>
      </c>
      <c r="I15" s="2">
        <v>8.64</v>
      </c>
      <c r="J15" s="2">
        <v>-0.1</v>
      </c>
      <c r="K15" s="2">
        <v>0</v>
      </c>
      <c r="L15" s="2">
        <v>0</v>
      </c>
      <c r="M15" s="2">
        <v>0</v>
      </c>
      <c r="N15" s="2">
        <v>8.5500000000000007</v>
      </c>
      <c r="O15" s="2">
        <v>8.64</v>
      </c>
      <c r="P15" s="2">
        <v>-0.1</v>
      </c>
      <c r="Q15" s="2">
        <v>0</v>
      </c>
      <c r="R15" s="2">
        <v>0</v>
      </c>
      <c r="S15" s="2">
        <v>81</v>
      </c>
      <c r="T15" s="2">
        <v>47</v>
      </c>
      <c r="U15" s="2">
        <f>Table_0__22[[#This Row],[Call Settle]]*10000*Table_0__22[[#This Row],[Open Interest Call]]</f>
        <v>0</v>
      </c>
      <c r="V15" s="2">
        <f>Table_0__22[[#This Row],[Put Settle]]*10000*Table_0__22[[#This Row],[Open Interest Put]]</f>
        <v>4860</v>
      </c>
    </row>
    <row r="16" spans="1:22" x14ac:dyDescent="0.25">
      <c r="A16" s="2">
        <v>-2.8999999999999998E-3</v>
      </c>
      <c r="B16" s="2">
        <v>4.3499999999999997E-2</v>
      </c>
      <c r="C16" s="2">
        <v>4.0599999999999997E-2</v>
      </c>
      <c r="D16" s="2">
        <v>1.0249999999999999</v>
      </c>
      <c r="E16" s="2">
        <v>7.0000000000000001E-3</v>
      </c>
      <c r="F16" s="2">
        <v>6.3E-3</v>
      </c>
      <c r="G16" s="2">
        <v>6.9999999999999999E-4</v>
      </c>
      <c r="H16" s="2">
        <v>8.4499999999999993</v>
      </c>
      <c r="I16" s="2">
        <v>8.48</v>
      </c>
      <c r="J16" s="2">
        <v>-0.03</v>
      </c>
      <c r="K16" s="2">
        <v>0</v>
      </c>
      <c r="L16" s="2">
        <v>0</v>
      </c>
      <c r="M16" s="2">
        <v>0</v>
      </c>
      <c r="N16" s="2">
        <v>8.4499999999999993</v>
      </c>
      <c r="O16" s="2">
        <v>8.48</v>
      </c>
      <c r="P16" s="2">
        <v>-0.03</v>
      </c>
      <c r="Q16" s="2">
        <v>0</v>
      </c>
      <c r="R16" s="2">
        <v>0</v>
      </c>
      <c r="S16" s="2">
        <v>40</v>
      </c>
      <c r="T16" s="2">
        <v>15</v>
      </c>
      <c r="U16" s="2">
        <f>Table_0__22[[#This Row],[Call Settle]]*10000*Table_0__22[[#This Row],[Open Interest Call]]</f>
        <v>0</v>
      </c>
      <c r="V16" s="2">
        <f>Table_0__22[[#This Row],[Put Settle]]*10000*Table_0__22[[#This Row],[Open Interest Put]]</f>
        <v>2800</v>
      </c>
    </row>
    <row r="17" spans="1:22" x14ac:dyDescent="0.25">
      <c r="A17" s="2">
        <v>-2.8E-3</v>
      </c>
      <c r="B17" s="2">
        <v>3.95E-2</v>
      </c>
      <c r="C17" s="2">
        <v>3.6700000000000003E-2</v>
      </c>
      <c r="D17" s="2">
        <v>1.03</v>
      </c>
      <c r="E17" s="2">
        <v>8.0999999999999996E-3</v>
      </c>
      <c r="F17" s="2">
        <v>7.3000000000000001E-3</v>
      </c>
      <c r="G17" s="2">
        <v>8.0000000000000004E-4</v>
      </c>
      <c r="H17" s="2">
        <v>8.33</v>
      </c>
      <c r="I17" s="2">
        <v>8.36</v>
      </c>
      <c r="J17" s="2">
        <v>-0.03</v>
      </c>
      <c r="K17" s="2">
        <v>0</v>
      </c>
      <c r="L17" s="2">
        <v>0</v>
      </c>
      <c r="M17" s="2">
        <v>0</v>
      </c>
      <c r="N17" s="2">
        <v>8.33</v>
      </c>
      <c r="O17" s="2">
        <v>8.36</v>
      </c>
      <c r="P17" s="2">
        <v>-0.03</v>
      </c>
      <c r="Q17" s="2">
        <v>0</v>
      </c>
      <c r="R17" s="2">
        <v>0</v>
      </c>
      <c r="S17" s="2">
        <v>207</v>
      </c>
      <c r="T17" s="2">
        <v>0</v>
      </c>
      <c r="U17" s="2">
        <f>Table_0__22[[#This Row],[Call Settle]]*10000*Table_0__22[[#This Row],[Open Interest Call]]</f>
        <v>0</v>
      </c>
      <c r="V17" s="2">
        <f>Table_0__22[[#This Row],[Put Settle]]*10000*Table_0__22[[#This Row],[Open Interest Put]]</f>
        <v>16767</v>
      </c>
    </row>
    <row r="18" spans="1:22" x14ac:dyDescent="0.25">
      <c r="A18" s="2">
        <v>-2.7000000000000001E-3</v>
      </c>
      <c r="B18" s="2">
        <v>3.5700000000000003E-2</v>
      </c>
      <c r="C18" s="2">
        <v>3.3000000000000002E-2</v>
      </c>
      <c r="D18" s="2">
        <v>1.0349999999999999</v>
      </c>
      <c r="E18" s="2">
        <v>9.2999999999999992E-3</v>
      </c>
      <c r="F18" s="2">
        <v>8.3999999999999995E-3</v>
      </c>
      <c r="G18" s="2">
        <v>8.9999999999999998E-4</v>
      </c>
      <c r="H18" s="2">
        <v>8.1999999999999993</v>
      </c>
      <c r="I18" s="2">
        <v>8.23</v>
      </c>
      <c r="J18" s="2">
        <v>-0.03</v>
      </c>
      <c r="K18" s="2">
        <v>0</v>
      </c>
      <c r="L18" s="2">
        <v>0</v>
      </c>
      <c r="M18" s="2">
        <v>0</v>
      </c>
      <c r="N18" s="2">
        <v>8.1999999999999993</v>
      </c>
      <c r="O18" s="2">
        <v>8.23</v>
      </c>
      <c r="P18" s="2">
        <v>-0.03</v>
      </c>
      <c r="Q18" s="2">
        <v>10</v>
      </c>
      <c r="R18" s="2">
        <v>0</v>
      </c>
      <c r="S18" s="2">
        <v>132</v>
      </c>
      <c r="T18" s="2">
        <v>0</v>
      </c>
      <c r="U18" s="2">
        <f>Table_0__22[[#This Row],[Call Settle]]*10000*Table_0__22[[#This Row],[Open Interest Call]]</f>
        <v>3300</v>
      </c>
      <c r="V18" s="2">
        <f>Table_0__22[[#This Row],[Put Settle]]*10000*Table_0__22[[#This Row],[Open Interest Put]]</f>
        <v>12275.999999999998</v>
      </c>
    </row>
    <row r="19" spans="1:22" x14ac:dyDescent="0.25">
      <c r="A19" s="2">
        <v>-2.5000000000000001E-3</v>
      </c>
      <c r="B19" s="2">
        <v>3.2000000000000001E-2</v>
      </c>
      <c r="C19" s="2">
        <v>2.9499999999999998E-2</v>
      </c>
      <c r="D19" s="2">
        <v>1.04</v>
      </c>
      <c r="E19" s="2">
        <v>1.0699999999999999E-2</v>
      </c>
      <c r="F19" s="2">
        <v>9.5999999999999992E-3</v>
      </c>
      <c r="G19" s="2">
        <v>1.1000000000000001E-3</v>
      </c>
      <c r="H19" s="2">
        <v>8.08</v>
      </c>
      <c r="I19" s="2">
        <v>8.07</v>
      </c>
      <c r="J19" s="2">
        <v>0.01</v>
      </c>
      <c r="K19" s="2">
        <v>0</v>
      </c>
      <c r="L19" s="2">
        <v>0</v>
      </c>
      <c r="M19" s="2">
        <v>0</v>
      </c>
      <c r="N19" s="2">
        <v>8.08</v>
      </c>
      <c r="O19" s="2">
        <v>8.07</v>
      </c>
      <c r="P19" s="2">
        <v>0.01</v>
      </c>
      <c r="Q19" s="2">
        <v>0</v>
      </c>
      <c r="R19" s="2">
        <v>0</v>
      </c>
      <c r="S19" s="2">
        <v>493</v>
      </c>
      <c r="T19" s="2">
        <v>0</v>
      </c>
      <c r="U19" s="2">
        <f>Table_0__22[[#This Row],[Call Settle]]*10000*Table_0__22[[#This Row],[Open Interest Call]]</f>
        <v>0</v>
      </c>
      <c r="V19" s="2">
        <f>Table_0__22[[#This Row],[Put Settle]]*10000*Table_0__22[[#This Row],[Open Interest Put]]</f>
        <v>52751</v>
      </c>
    </row>
    <row r="20" spans="1:22" x14ac:dyDescent="0.25">
      <c r="A20" s="2">
        <v>-2.3999999999999998E-3</v>
      </c>
      <c r="B20" s="2">
        <v>2.8500000000000001E-2</v>
      </c>
      <c r="C20" s="2">
        <v>2.6100000000000002E-2</v>
      </c>
      <c r="D20" s="2">
        <v>1.0449999999999999</v>
      </c>
      <c r="E20" s="2">
        <v>1.2200000000000001E-2</v>
      </c>
      <c r="F20" s="2">
        <v>1.11E-2</v>
      </c>
      <c r="G20" s="2">
        <v>1.1000000000000001E-3</v>
      </c>
      <c r="H20" s="2">
        <v>7.93</v>
      </c>
      <c r="I20" s="2">
        <v>7.98</v>
      </c>
      <c r="J20" s="2">
        <v>-0.05</v>
      </c>
      <c r="K20" s="2">
        <v>0</v>
      </c>
      <c r="L20" s="2">
        <v>0</v>
      </c>
      <c r="M20" s="2">
        <v>0</v>
      </c>
      <c r="N20" s="2">
        <v>7.93</v>
      </c>
      <c r="O20" s="2">
        <v>7.98</v>
      </c>
      <c r="P20" s="2">
        <v>-0.05</v>
      </c>
      <c r="Q20" s="2">
        <v>0</v>
      </c>
      <c r="R20" s="2">
        <v>0</v>
      </c>
      <c r="S20" s="2">
        <v>54</v>
      </c>
      <c r="T20" s="2">
        <v>0</v>
      </c>
      <c r="U20" s="2">
        <f>Table_0__22[[#This Row],[Call Settle]]*10000*Table_0__22[[#This Row],[Open Interest Call]]</f>
        <v>0</v>
      </c>
      <c r="V20" s="2">
        <f>Table_0__22[[#This Row],[Put Settle]]*10000*Table_0__22[[#This Row],[Open Interest Put]]</f>
        <v>6588.0000000000009</v>
      </c>
    </row>
    <row r="21" spans="1:22" x14ac:dyDescent="0.25">
      <c r="A21" s="2">
        <v>-2.3E-3</v>
      </c>
      <c r="B21" s="2">
        <v>2.52E-2</v>
      </c>
      <c r="C21" s="2">
        <v>2.29E-2</v>
      </c>
      <c r="D21" s="2">
        <v>1.05</v>
      </c>
      <c r="E21" s="2">
        <v>1.4E-2</v>
      </c>
      <c r="F21" s="2">
        <v>1.2699999999999999E-2</v>
      </c>
      <c r="G21" s="2">
        <v>1.2999999999999999E-3</v>
      </c>
      <c r="H21" s="2">
        <v>7.83</v>
      </c>
      <c r="I21" s="2">
        <v>7.86</v>
      </c>
      <c r="J21" s="2">
        <v>-0.03</v>
      </c>
      <c r="K21" s="2">
        <v>0</v>
      </c>
      <c r="L21" s="2">
        <v>0</v>
      </c>
      <c r="M21" s="2">
        <v>0</v>
      </c>
      <c r="N21" s="2">
        <v>7.83</v>
      </c>
      <c r="O21" s="2">
        <v>7.86</v>
      </c>
      <c r="P21" s="2">
        <v>-0.03</v>
      </c>
      <c r="Q21" s="2">
        <v>0</v>
      </c>
      <c r="R21" s="2">
        <v>0</v>
      </c>
      <c r="S21" s="2">
        <v>255</v>
      </c>
      <c r="T21" s="2">
        <v>1</v>
      </c>
      <c r="U21" s="2">
        <f>Table_0__22[[#This Row],[Call Settle]]*10000*Table_0__22[[#This Row],[Open Interest Call]]</f>
        <v>0</v>
      </c>
      <c r="V21" s="2">
        <f>Table_0__22[[#This Row],[Put Settle]]*10000*Table_0__22[[#This Row],[Open Interest Put]]</f>
        <v>35700</v>
      </c>
    </row>
    <row r="22" spans="1:22" x14ac:dyDescent="0.25">
      <c r="A22" s="2">
        <v>-2.0999999999999999E-3</v>
      </c>
      <c r="B22" s="2">
        <v>2.2100000000000002E-2</v>
      </c>
      <c r="C22" s="2">
        <v>0.02</v>
      </c>
      <c r="D22" s="2">
        <v>1.0549999999999999</v>
      </c>
      <c r="E22" s="2">
        <v>1.6E-2</v>
      </c>
      <c r="F22" s="2">
        <v>1.4500000000000001E-2</v>
      </c>
      <c r="G22" s="2">
        <v>1.5E-3</v>
      </c>
      <c r="H22" s="2">
        <v>7.73</v>
      </c>
      <c r="I22" s="2">
        <v>7.73</v>
      </c>
      <c r="J22" s="2">
        <v>-0.01</v>
      </c>
      <c r="K22" s="2">
        <v>0</v>
      </c>
      <c r="L22" s="2">
        <v>0</v>
      </c>
      <c r="M22" s="2">
        <v>0</v>
      </c>
      <c r="N22" s="2">
        <v>7.73</v>
      </c>
      <c r="O22" s="2">
        <v>7.73</v>
      </c>
      <c r="P22" s="2">
        <v>-0.01</v>
      </c>
      <c r="Q22" s="2">
        <v>0</v>
      </c>
      <c r="R22" s="2">
        <v>0</v>
      </c>
      <c r="S22" s="2">
        <v>450</v>
      </c>
      <c r="T22" s="2">
        <v>0</v>
      </c>
      <c r="U22" s="2">
        <f>Table_0__22[[#This Row],[Call Settle]]*10000*Table_0__22[[#This Row],[Open Interest Call]]</f>
        <v>0</v>
      </c>
      <c r="V22" s="2">
        <f>Table_0__22[[#This Row],[Put Settle]]*10000*Table_0__22[[#This Row],[Open Interest Put]]</f>
        <v>72000</v>
      </c>
    </row>
    <row r="23" spans="1:22" x14ac:dyDescent="0.25">
      <c r="A23" s="2">
        <v>-1.9E-3</v>
      </c>
      <c r="B23" s="2">
        <v>1.9199999999999998E-2</v>
      </c>
      <c r="C23" s="2">
        <v>1.7299999999999999E-2</v>
      </c>
      <c r="D23" s="2">
        <v>1.06</v>
      </c>
      <c r="E23" s="2">
        <v>1.8200000000000001E-2</v>
      </c>
      <c r="F23" s="2">
        <v>1.6500000000000001E-2</v>
      </c>
      <c r="G23" s="2">
        <v>1.6999999999999999E-3</v>
      </c>
      <c r="H23" s="2">
        <v>7.63</v>
      </c>
      <c r="I23" s="2">
        <v>7.61</v>
      </c>
      <c r="J23" s="2">
        <v>0.02</v>
      </c>
      <c r="K23" s="2">
        <v>0</v>
      </c>
      <c r="L23" s="2">
        <v>0</v>
      </c>
      <c r="M23" s="2">
        <v>0</v>
      </c>
      <c r="N23" s="2">
        <v>7.64</v>
      </c>
      <c r="O23" s="2">
        <v>7.61</v>
      </c>
      <c r="P23" s="2">
        <v>0.03</v>
      </c>
      <c r="Q23" s="2">
        <v>1</v>
      </c>
      <c r="R23" s="2">
        <v>0</v>
      </c>
      <c r="S23" s="2">
        <v>225</v>
      </c>
      <c r="T23" s="2">
        <v>10</v>
      </c>
      <c r="U23" s="2">
        <f>Table_0__22[[#This Row],[Call Settle]]*10000*Table_0__22[[#This Row],[Open Interest Call]]</f>
        <v>173</v>
      </c>
      <c r="V23" s="2">
        <f>Table_0__22[[#This Row],[Put Settle]]*10000*Table_0__22[[#This Row],[Open Interest Put]]</f>
        <v>40950</v>
      </c>
    </row>
    <row r="24" spans="1:22" x14ac:dyDescent="0.25">
      <c r="A24" s="2">
        <v>-1.6999999999999999E-3</v>
      </c>
      <c r="B24" s="2">
        <v>1.6500000000000001E-2</v>
      </c>
      <c r="C24" s="2">
        <v>1.4800000000000001E-2</v>
      </c>
      <c r="D24" s="2">
        <v>1.0649999999999999</v>
      </c>
      <c r="E24" s="2">
        <v>2.07E-2</v>
      </c>
      <c r="F24" s="2">
        <v>1.8800000000000001E-2</v>
      </c>
      <c r="G24" s="2">
        <v>1.9E-3</v>
      </c>
      <c r="H24" s="2">
        <v>7.54</v>
      </c>
      <c r="I24" s="2">
        <v>7.52</v>
      </c>
      <c r="J24" s="2">
        <v>0.03</v>
      </c>
      <c r="K24" s="2">
        <v>0</v>
      </c>
      <c r="L24" s="2">
        <v>0</v>
      </c>
      <c r="M24" s="2">
        <v>0</v>
      </c>
      <c r="N24" s="2">
        <v>7.54</v>
      </c>
      <c r="O24" s="2">
        <v>7.51</v>
      </c>
      <c r="P24" s="2">
        <v>0.03</v>
      </c>
      <c r="Q24" s="2">
        <v>0</v>
      </c>
      <c r="R24" s="2">
        <v>0</v>
      </c>
      <c r="S24" s="2">
        <v>21</v>
      </c>
      <c r="T24" s="2">
        <v>0</v>
      </c>
      <c r="U24" s="2">
        <f>Table_0__22[[#This Row],[Call Settle]]*10000*Table_0__22[[#This Row],[Open Interest Call]]</f>
        <v>0</v>
      </c>
      <c r="V24" s="2">
        <f>Table_0__22[[#This Row],[Put Settle]]*10000*Table_0__22[[#This Row],[Open Interest Put]]</f>
        <v>4347</v>
      </c>
    </row>
    <row r="25" spans="1:22" x14ac:dyDescent="0.25">
      <c r="A25" s="2">
        <v>-1.5E-3</v>
      </c>
      <c r="B25" s="2">
        <v>1.41E-2</v>
      </c>
      <c r="C25" s="2">
        <v>1.26E-2</v>
      </c>
      <c r="D25" s="2">
        <v>1.07</v>
      </c>
      <c r="E25" s="2">
        <v>2.3400000000000001E-2</v>
      </c>
      <c r="F25" s="2">
        <v>2.1299999999999999E-2</v>
      </c>
      <c r="G25" s="2">
        <v>2.0999999999999999E-3</v>
      </c>
      <c r="H25" s="2">
        <v>7.48</v>
      </c>
      <c r="I25" s="2">
        <v>7.43</v>
      </c>
      <c r="J25" s="2">
        <v>0.05</v>
      </c>
      <c r="K25" s="2">
        <v>0</v>
      </c>
      <c r="L25" s="2">
        <v>0</v>
      </c>
      <c r="M25" s="2">
        <v>0</v>
      </c>
      <c r="N25" s="2">
        <v>7.48</v>
      </c>
      <c r="O25" s="2">
        <v>7.43</v>
      </c>
      <c r="P25" s="2">
        <v>0.05</v>
      </c>
      <c r="Q25" s="2">
        <v>308</v>
      </c>
      <c r="R25" s="2">
        <v>0</v>
      </c>
      <c r="S25" s="2">
        <v>393</v>
      </c>
      <c r="T25" s="2">
        <v>0</v>
      </c>
      <c r="U25" s="2">
        <f>Table_0__22[[#This Row],[Call Settle]]*10000*Table_0__22[[#This Row],[Open Interest Call]]</f>
        <v>38808</v>
      </c>
      <c r="V25" s="2">
        <f>Table_0__22[[#This Row],[Put Settle]]*10000*Table_0__22[[#This Row],[Open Interest Put]]</f>
        <v>91962</v>
      </c>
    </row>
    <row r="26" spans="1:22" x14ac:dyDescent="0.25">
      <c r="A26" s="2">
        <v>-1.1999999999999999E-3</v>
      </c>
      <c r="B26" s="2">
        <v>1.1900000000000001E-2</v>
      </c>
      <c r="C26" s="2">
        <v>1.0699999999999999E-2</v>
      </c>
      <c r="D26" s="2">
        <v>1.075</v>
      </c>
      <c r="E26" s="2">
        <v>2.64E-2</v>
      </c>
      <c r="F26" s="2">
        <v>2.41E-2</v>
      </c>
      <c r="G26" s="2">
        <v>2.3E-3</v>
      </c>
      <c r="H26" s="2">
        <v>7.45</v>
      </c>
      <c r="I26" s="2">
        <v>7.34</v>
      </c>
      <c r="J26" s="2">
        <v>0.11</v>
      </c>
      <c r="K26" s="2">
        <v>0</v>
      </c>
      <c r="L26" s="2">
        <v>0</v>
      </c>
      <c r="M26" s="2">
        <v>0</v>
      </c>
      <c r="N26" s="2">
        <v>7.45</v>
      </c>
      <c r="O26" s="2">
        <v>7.34</v>
      </c>
      <c r="P26" s="2">
        <v>0.11</v>
      </c>
      <c r="Q26" s="2">
        <v>651</v>
      </c>
      <c r="R26" s="2">
        <v>0</v>
      </c>
      <c r="S26" s="2">
        <v>715</v>
      </c>
      <c r="T26" s="2">
        <v>0</v>
      </c>
      <c r="U26" s="2">
        <f>Table_0__22[[#This Row],[Call Settle]]*10000*Table_0__22[[#This Row],[Open Interest Call]]</f>
        <v>69657</v>
      </c>
      <c r="V26" s="2">
        <f>Table_0__22[[#This Row],[Put Settle]]*10000*Table_0__22[[#This Row],[Open Interest Put]]</f>
        <v>188760</v>
      </c>
    </row>
    <row r="27" spans="1:22" x14ac:dyDescent="0.25">
      <c r="A27" s="2">
        <v>-1.1000000000000001E-3</v>
      </c>
      <c r="B27" s="2">
        <v>0.01</v>
      </c>
      <c r="C27" s="2">
        <v>8.8999999999999999E-3</v>
      </c>
      <c r="D27" s="2">
        <v>1.08</v>
      </c>
      <c r="E27" s="2">
        <v>2.9600000000000001E-2</v>
      </c>
      <c r="F27" s="2">
        <v>2.7099999999999999E-2</v>
      </c>
      <c r="G27" s="2">
        <v>2.5000000000000001E-3</v>
      </c>
      <c r="H27" s="2">
        <v>7.37</v>
      </c>
      <c r="I27" s="2">
        <v>7.29</v>
      </c>
      <c r="J27" s="2">
        <v>0.09</v>
      </c>
      <c r="K27" s="2">
        <v>0</v>
      </c>
      <c r="L27" s="2">
        <v>0</v>
      </c>
      <c r="M27" s="2">
        <v>0</v>
      </c>
      <c r="N27" s="2">
        <v>7.37</v>
      </c>
      <c r="O27" s="2">
        <v>7.29</v>
      </c>
      <c r="P27" s="2">
        <v>0.09</v>
      </c>
      <c r="Q27" s="2">
        <v>158</v>
      </c>
      <c r="R27" s="2">
        <v>0</v>
      </c>
      <c r="S27" s="2">
        <v>2657</v>
      </c>
      <c r="T27" s="2">
        <v>1</v>
      </c>
      <c r="U27" s="2">
        <f>Table_0__22[[#This Row],[Call Settle]]*10000*Table_0__22[[#This Row],[Open Interest Call]]</f>
        <v>14062</v>
      </c>
      <c r="V27" s="2">
        <f>Table_0__22[[#This Row],[Put Settle]]*10000*Table_0__22[[#This Row],[Open Interest Put]]</f>
        <v>786472</v>
      </c>
    </row>
    <row r="28" spans="1:22" x14ac:dyDescent="0.25">
      <c r="A28" s="2">
        <v>-8.9999999999999998E-4</v>
      </c>
      <c r="B28" s="2">
        <v>8.3000000000000001E-3</v>
      </c>
      <c r="C28" s="2">
        <v>7.4000000000000003E-3</v>
      </c>
      <c r="D28" s="2">
        <v>1.085</v>
      </c>
      <c r="E28" s="2">
        <v>3.3000000000000002E-2</v>
      </c>
      <c r="F28" s="2">
        <v>3.0300000000000001E-2</v>
      </c>
      <c r="G28" s="2">
        <v>2.7000000000000001E-3</v>
      </c>
      <c r="H28" s="2">
        <v>7.34</v>
      </c>
      <c r="I28" s="2">
        <v>7.22</v>
      </c>
      <c r="J28" s="2">
        <v>0.11</v>
      </c>
      <c r="K28" s="2">
        <v>0</v>
      </c>
      <c r="L28" s="2">
        <v>0</v>
      </c>
      <c r="M28" s="2">
        <v>0</v>
      </c>
      <c r="N28" s="2">
        <v>7.34</v>
      </c>
      <c r="O28" s="2">
        <v>7.22</v>
      </c>
      <c r="P28" s="2">
        <v>0.11</v>
      </c>
      <c r="Q28" s="2">
        <v>1366</v>
      </c>
      <c r="R28" s="2">
        <v>0</v>
      </c>
      <c r="S28" s="2">
        <v>3767</v>
      </c>
      <c r="T28" s="2">
        <v>-1575</v>
      </c>
      <c r="U28" s="2">
        <f>Table_0__22[[#This Row],[Call Settle]]*10000*Table_0__22[[#This Row],[Open Interest Call]]</f>
        <v>101084</v>
      </c>
      <c r="V28" s="2">
        <f>Table_0__22[[#This Row],[Put Settle]]*10000*Table_0__22[[#This Row],[Open Interest Put]]</f>
        <v>1243110</v>
      </c>
    </row>
    <row r="29" spans="1:22" x14ac:dyDescent="0.25">
      <c r="A29" s="2">
        <v>-8.0000000000000004E-4</v>
      </c>
      <c r="B29" s="2">
        <v>6.8999999999999999E-3</v>
      </c>
      <c r="C29" s="2">
        <v>6.1000000000000004E-3</v>
      </c>
      <c r="D29" s="2">
        <v>1.0900000000000001</v>
      </c>
      <c r="E29" s="2">
        <v>3.6600000000000001E-2</v>
      </c>
      <c r="F29" s="2">
        <v>3.3799999999999997E-2</v>
      </c>
      <c r="G29" s="2">
        <v>2.8E-3</v>
      </c>
      <c r="H29" s="2">
        <v>7.31</v>
      </c>
      <c r="I29" s="2">
        <v>7.21</v>
      </c>
      <c r="J29" s="2">
        <v>0.1</v>
      </c>
      <c r="K29" s="2">
        <v>0</v>
      </c>
      <c r="L29" s="2">
        <v>0</v>
      </c>
      <c r="M29" s="2">
        <v>0</v>
      </c>
      <c r="N29" s="2">
        <v>7.31</v>
      </c>
      <c r="O29" s="2">
        <v>7.21</v>
      </c>
      <c r="P29" s="2">
        <v>0.1</v>
      </c>
      <c r="Q29" s="2">
        <v>344</v>
      </c>
      <c r="R29" s="2">
        <v>0</v>
      </c>
      <c r="S29" s="2">
        <v>739</v>
      </c>
      <c r="T29" s="2">
        <v>0</v>
      </c>
      <c r="U29" s="2">
        <f>Table_0__22[[#This Row],[Call Settle]]*10000*Table_0__22[[#This Row],[Open Interest Call]]</f>
        <v>20984.000000000004</v>
      </c>
      <c r="V29" s="2">
        <f>Table_0__22[[#This Row],[Put Settle]]*10000*Table_0__22[[#This Row],[Open Interest Put]]</f>
        <v>270474</v>
      </c>
    </row>
    <row r="30" spans="1:22" x14ac:dyDescent="0.25">
      <c r="A30" s="2">
        <v>-5.9999999999999995E-4</v>
      </c>
      <c r="B30" s="2">
        <v>5.5999999999999999E-3</v>
      </c>
      <c r="C30" s="2">
        <v>5.0000000000000001E-3</v>
      </c>
      <c r="D30" s="2">
        <v>1.095</v>
      </c>
      <c r="E30" s="2">
        <v>4.0399999999999998E-2</v>
      </c>
      <c r="F30" s="2">
        <v>3.7499999999999999E-2</v>
      </c>
      <c r="G30" s="2">
        <v>2.8999999999999998E-3</v>
      </c>
      <c r="H30" s="2">
        <v>7.29</v>
      </c>
      <c r="I30" s="2">
        <v>7.14</v>
      </c>
      <c r="J30" s="2">
        <v>0.15</v>
      </c>
      <c r="K30" s="2">
        <v>0</v>
      </c>
      <c r="L30" s="2">
        <v>0</v>
      </c>
      <c r="M30" s="2">
        <v>0</v>
      </c>
      <c r="N30" s="2">
        <v>7.29</v>
      </c>
      <c r="O30" s="2">
        <v>7.14</v>
      </c>
      <c r="P30" s="2">
        <v>0.15</v>
      </c>
      <c r="Q30" s="2">
        <v>385</v>
      </c>
      <c r="R30" s="2">
        <v>0</v>
      </c>
      <c r="S30" s="2">
        <v>350</v>
      </c>
      <c r="T30" s="2">
        <v>0</v>
      </c>
      <c r="U30" s="2">
        <f>Table_0__22[[#This Row],[Call Settle]]*10000*Table_0__22[[#This Row],[Open Interest Call]]</f>
        <v>19250</v>
      </c>
      <c r="V30" s="2">
        <f>Table_0__22[[#This Row],[Put Settle]]*10000*Table_0__22[[#This Row],[Open Interest Put]]</f>
        <v>141400</v>
      </c>
    </row>
    <row r="31" spans="1:22" x14ac:dyDescent="0.25">
      <c r="A31" s="2">
        <v>-5.9999999999999995E-4</v>
      </c>
      <c r="B31" s="2">
        <v>4.5999999999999999E-3</v>
      </c>
      <c r="C31" s="2">
        <v>4.0000000000000001E-3</v>
      </c>
      <c r="D31" s="2">
        <v>1.1000000000000001</v>
      </c>
      <c r="E31" s="2">
        <v>4.4400000000000002E-2</v>
      </c>
      <c r="F31" s="2">
        <v>4.1399999999999999E-2</v>
      </c>
      <c r="G31" s="2">
        <v>3.0000000000000001E-3</v>
      </c>
      <c r="H31" s="2">
        <v>7.23</v>
      </c>
      <c r="I31" s="2">
        <v>7.15</v>
      </c>
      <c r="J31" s="2">
        <v>0.08</v>
      </c>
      <c r="K31" s="2">
        <v>0</v>
      </c>
      <c r="L31" s="2">
        <v>0</v>
      </c>
      <c r="M31" s="2">
        <v>0</v>
      </c>
      <c r="N31" s="2">
        <v>7.23</v>
      </c>
      <c r="O31" s="2">
        <v>7.15</v>
      </c>
      <c r="P31" s="2">
        <v>0.08</v>
      </c>
      <c r="Q31" s="2">
        <v>327</v>
      </c>
      <c r="R31" s="2">
        <v>0</v>
      </c>
      <c r="S31" s="2">
        <v>272</v>
      </c>
      <c r="T31" s="2">
        <v>0</v>
      </c>
      <c r="U31" s="2">
        <f>Table_0__22[[#This Row],[Call Settle]]*10000*Table_0__22[[#This Row],[Open Interest Call]]</f>
        <v>13080</v>
      </c>
      <c r="V31" s="2">
        <f>Table_0__22[[#This Row],[Put Settle]]*10000*Table_0__22[[#This Row],[Open Interest Put]]</f>
        <v>120768</v>
      </c>
    </row>
    <row r="32" spans="1:22" x14ac:dyDescent="0.25">
      <c r="A32" s="2">
        <v>-5.0000000000000001E-4</v>
      </c>
      <c r="B32" s="2">
        <v>3.7000000000000002E-3</v>
      </c>
      <c r="C32" s="2">
        <v>3.2000000000000002E-3</v>
      </c>
      <c r="D32" s="2">
        <v>1.105</v>
      </c>
      <c r="E32" s="2">
        <v>4.8500000000000001E-2</v>
      </c>
      <c r="F32" s="2">
        <v>4.5400000000000003E-2</v>
      </c>
      <c r="G32" s="2">
        <v>3.0999999999999999E-3</v>
      </c>
      <c r="H32" s="2">
        <v>7.2</v>
      </c>
      <c r="I32" s="2">
        <v>7.12</v>
      </c>
      <c r="J32" s="2">
        <v>0.08</v>
      </c>
      <c r="K32" s="2">
        <v>0</v>
      </c>
      <c r="L32" s="2">
        <v>0</v>
      </c>
      <c r="M32" s="2">
        <v>0</v>
      </c>
      <c r="N32" s="2">
        <v>7.2</v>
      </c>
      <c r="O32" s="2">
        <v>7.12</v>
      </c>
      <c r="P32" s="2">
        <v>0.08</v>
      </c>
      <c r="Q32" s="2">
        <v>349</v>
      </c>
      <c r="R32" s="2">
        <v>0</v>
      </c>
      <c r="S32" s="2">
        <v>390</v>
      </c>
      <c r="T32" s="2">
        <v>0</v>
      </c>
      <c r="U32" s="2">
        <f>Table_0__22[[#This Row],[Call Settle]]*10000*Table_0__22[[#This Row],[Open Interest Call]]</f>
        <v>11168</v>
      </c>
      <c r="V32" s="2">
        <f>Table_0__22[[#This Row],[Put Settle]]*10000*Table_0__22[[#This Row],[Open Interest Put]]</f>
        <v>189150</v>
      </c>
    </row>
    <row r="33" spans="1:22" x14ac:dyDescent="0.25">
      <c r="A33" s="2">
        <v>-4.0000000000000002E-4</v>
      </c>
      <c r="B33" s="2">
        <v>3.0000000000000001E-3</v>
      </c>
      <c r="C33" s="2">
        <v>2.5999999999999999E-3</v>
      </c>
      <c r="D33" s="2">
        <v>1.1100000000000001</v>
      </c>
      <c r="E33" s="2">
        <v>5.28E-2</v>
      </c>
      <c r="F33" s="2">
        <v>4.9599999999999998E-2</v>
      </c>
      <c r="G33" s="2">
        <v>3.2000000000000002E-3</v>
      </c>
      <c r="H33" s="2">
        <v>7.23</v>
      </c>
      <c r="I33" s="2">
        <v>7.13</v>
      </c>
      <c r="J33" s="2">
        <v>0.1</v>
      </c>
      <c r="K33" s="2">
        <v>0</v>
      </c>
      <c r="L33" s="2">
        <v>0</v>
      </c>
      <c r="M33" s="2">
        <v>0</v>
      </c>
      <c r="N33" s="2">
        <v>7.23</v>
      </c>
      <c r="O33" s="2">
        <v>7.13</v>
      </c>
      <c r="P33" s="2">
        <v>0.1</v>
      </c>
      <c r="Q33" s="2">
        <v>731</v>
      </c>
      <c r="R33" s="2">
        <v>0</v>
      </c>
      <c r="S33" s="2">
        <v>693</v>
      </c>
      <c r="T33" s="2">
        <v>0</v>
      </c>
      <c r="U33" s="2">
        <f>Table_0__22[[#This Row],[Call Settle]]*10000*Table_0__22[[#This Row],[Open Interest Call]]</f>
        <v>19006</v>
      </c>
      <c r="V33" s="2">
        <f>Table_0__22[[#This Row],[Put Settle]]*10000*Table_0__22[[#This Row],[Open Interest Put]]</f>
        <v>365904</v>
      </c>
    </row>
    <row r="34" spans="1:22" x14ac:dyDescent="0.25">
      <c r="A34" s="2">
        <v>-4.0000000000000002E-4</v>
      </c>
      <c r="B34" s="2">
        <v>2.3999999999999998E-3</v>
      </c>
      <c r="C34" s="2">
        <v>2E-3</v>
      </c>
      <c r="D34" s="2">
        <v>1.115</v>
      </c>
      <c r="E34" s="2">
        <v>5.7200000000000001E-2</v>
      </c>
      <c r="F34" s="2">
        <v>5.3900000000000003E-2</v>
      </c>
      <c r="G34" s="2">
        <v>3.3E-3</v>
      </c>
      <c r="H34" s="2">
        <v>7.17</v>
      </c>
      <c r="I34" s="2">
        <v>7.14</v>
      </c>
      <c r="J34" s="2">
        <v>0.03</v>
      </c>
      <c r="K34" s="2">
        <v>0</v>
      </c>
      <c r="L34" s="2">
        <v>0</v>
      </c>
      <c r="M34" s="2">
        <v>0</v>
      </c>
      <c r="N34" s="2">
        <v>7.17</v>
      </c>
      <c r="O34" s="2">
        <v>7.14</v>
      </c>
      <c r="P34" s="2">
        <v>0.03</v>
      </c>
      <c r="Q34" s="2">
        <v>350</v>
      </c>
      <c r="R34" s="2">
        <v>0</v>
      </c>
      <c r="S34" s="2">
        <v>290</v>
      </c>
      <c r="T34" s="2">
        <v>0</v>
      </c>
      <c r="U34" s="2">
        <f>Table_0__22[[#This Row],[Call Settle]]*10000*Table_0__22[[#This Row],[Open Interest Call]]</f>
        <v>7000</v>
      </c>
      <c r="V34" s="2">
        <f>Table_0__22[[#This Row],[Put Settle]]*10000*Table_0__22[[#This Row],[Open Interest Put]]</f>
        <v>165880</v>
      </c>
    </row>
    <row r="35" spans="1:22" x14ac:dyDescent="0.25">
      <c r="A35" s="2">
        <v>-2.9999999999999997E-4</v>
      </c>
      <c r="B35" s="2">
        <v>1.9E-3</v>
      </c>
      <c r="C35" s="2">
        <v>1.6000000000000001E-3</v>
      </c>
      <c r="D35" s="2">
        <v>1.1200000000000001</v>
      </c>
      <c r="E35" s="2">
        <v>6.1699999999999998E-2</v>
      </c>
      <c r="F35" s="2">
        <v>5.8400000000000001E-2</v>
      </c>
      <c r="G35" s="2">
        <v>3.3E-3</v>
      </c>
      <c r="H35" s="2">
        <v>7.2</v>
      </c>
      <c r="I35" s="2">
        <v>7.13</v>
      </c>
      <c r="J35" s="2">
        <v>0.06</v>
      </c>
      <c r="K35" s="2">
        <v>0</v>
      </c>
      <c r="L35" s="2">
        <v>0</v>
      </c>
      <c r="M35" s="2">
        <v>0</v>
      </c>
      <c r="N35" s="2">
        <v>7.2</v>
      </c>
      <c r="O35" s="2">
        <v>7.13</v>
      </c>
      <c r="P35" s="2">
        <v>0.06</v>
      </c>
      <c r="Q35" s="2">
        <v>55</v>
      </c>
      <c r="R35" s="2">
        <v>1</v>
      </c>
      <c r="S35" s="2">
        <v>62</v>
      </c>
      <c r="T35" s="2">
        <v>0</v>
      </c>
      <c r="U35" s="2">
        <f>Table_0__22[[#This Row],[Call Settle]]*10000*Table_0__22[[#This Row],[Open Interest Call]]</f>
        <v>880</v>
      </c>
      <c r="V35" s="2">
        <f>Table_0__22[[#This Row],[Put Settle]]*10000*Table_0__22[[#This Row],[Open Interest Put]]</f>
        <v>38254</v>
      </c>
    </row>
    <row r="36" spans="1:22" x14ac:dyDescent="0.25">
      <c r="A36" s="2">
        <v>-2.0000000000000001E-4</v>
      </c>
      <c r="B36" s="2">
        <v>1.5E-3</v>
      </c>
      <c r="C36" s="2">
        <v>1.2999999999999999E-3</v>
      </c>
      <c r="D36" s="2">
        <v>1.125</v>
      </c>
      <c r="E36" s="2">
        <v>6.6400000000000001E-2</v>
      </c>
      <c r="F36" s="2">
        <v>6.2899999999999998E-2</v>
      </c>
      <c r="G36" s="2">
        <v>3.5000000000000001E-3</v>
      </c>
      <c r="H36" s="2">
        <v>7.26</v>
      </c>
      <c r="I36" s="2">
        <v>7.14</v>
      </c>
      <c r="J36" s="2">
        <v>0.12</v>
      </c>
      <c r="K36" s="2">
        <v>0</v>
      </c>
      <c r="L36" s="2">
        <v>0</v>
      </c>
      <c r="M36" s="2">
        <v>0</v>
      </c>
      <c r="N36" s="2">
        <v>7.26</v>
      </c>
      <c r="O36" s="2">
        <v>7.14</v>
      </c>
      <c r="P36" s="2">
        <v>0.12</v>
      </c>
      <c r="Q36" s="2">
        <v>186</v>
      </c>
      <c r="R36" s="2">
        <v>0</v>
      </c>
      <c r="S36" s="2">
        <v>51</v>
      </c>
      <c r="T36" s="2">
        <v>0</v>
      </c>
      <c r="U36" s="2">
        <f>Table_0__22[[#This Row],[Call Settle]]*10000*Table_0__22[[#This Row],[Open Interest Call]]</f>
        <v>2418</v>
      </c>
      <c r="V36" s="2">
        <f>Table_0__22[[#This Row],[Put Settle]]*10000*Table_0__22[[#This Row],[Open Interest Put]]</f>
        <v>33864</v>
      </c>
    </row>
    <row r="37" spans="1:22" x14ac:dyDescent="0.25">
      <c r="A37" s="2">
        <v>-1E-4</v>
      </c>
      <c r="B37" s="2">
        <v>1.1999999999999999E-3</v>
      </c>
      <c r="C37" s="2">
        <v>1.1000000000000001E-3</v>
      </c>
      <c r="D37" s="2">
        <v>1.1299999999999999</v>
      </c>
      <c r="E37" s="2">
        <v>7.0999999999999994E-2</v>
      </c>
      <c r="F37" s="2">
        <v>6.7599999999999993E-2</v>
      </c>
      <c r="G37" s="2">
        <v>3.3999999999999998E-3</v>
      </c>
      <c r="H37" s="2">
        <v>7.39</v>
      </c>
      <c r="I37" s="2">
        <v>7.18</v>
      </c>
      <c r="J37" s="2">
        <v>0.21</v>
      </c>
      <c r="K37" s="2">
        <v>0</v>
      </c>
      <c r="L37" s="2">
        <v>0</v>
      </c>
      <c r="M37" s="2">
        <v>0</v>
      </c>
      <c r="N37" s="2">
        <v>7.39</v>
      </c>
      <c r="O37" s="2">
        <v>7.18</v>
      </c>
      <c r="P37" s="2">
        <v>0.21</v>
      </c>
      <c r="Q37" s="2">
        <v>305</v>
      </c>
      <c r="R37" s="2">
        <v>0</v>
      </c>
      <c r="S37" s="2">
        <v>100</v>
      </c>
      <c r="T37" s="2">
        <v>0</v>
      </c>
      <c r="U37" s="2">
        <f>Table_0__22[[#This Row],[Call Settle]]*10000*Table_0__22[[#This Row],[Open Interest Call]]</f>
        <v>3355</v>
      </c>
      <c r="V37" s="2">
        <f>Table_0__22[[#This Row],[Put Settle]]*10000*Table_0__22[[#This Row],[Open Interest Put]]</f>
        <v>70999.999999999985</v>
      </c>
    </row>
    <row r="38" spans="1:22" x14ac:dyDescent="0.25">
      <c r="A38" s="2">
        <v>-1E-4</v>
      </c>
      <c r="B38" s="2">
        <v>1E-3</v>
      </c>
      <c r="C38" s="2">
        <v>8.9999999999999998E-4</v>
      </c>
      <c r="D38" s="2">
        <v>1.135</v>
      </c>
      <c r="E38" s="2">
        <v>7.5800000000000006E-2</v>
      </c>
      <c r="F38" s="2">
        <v>7.2300000000000003E-2</v>
      </c>
      <c r="G38" s="2">
        <v>3.5000000000000001E-3</v>
      </c>
      <c r="H38" s="2">
        <v>7.47</v>
      </c>
      <c r="I38" s="2">
        <v>7.29</v>
      </c>
      <c r="J38" s="2">
        <v>0.18</v>
      </c>
      <c r="K38" s="2">
        <v>0</v>
      </c>
      <c r="L38" s="2">
        <v>0</v>
      </c>
      <c r="M38" s="2">
        <v>0</v>
      </c>
      <c r="N38" s="2">
        <v>7.47</v>
      </c>
      <c r="O38" s="2">
        <v>7.29</v>
      </c>
      <c r="P38" s="2">
        <v>0.18</v>
      </c>
      <c r="Q38" s="2">
        <v>28</v>
      </c>
      <c r="R38" s="2">
        <v>0</v>
      </c>
      <c r="S38" s="2">
        <v>0</v>
      </c>
      <c r="T38" s="2">
        <v>0</v>
      </c>
      <c r="U38" s="2">
        <f>Table_0__22[[#This Row],[Call Settle]]*10000*Table_0__22[[#This Row],[Open Interest Call]]</f>
        <v>252</v>
      </c>
      <c r="V38" s="2">
        <f>Table_0__22[[#This Row],[Put Settle]]*10000*Table_0__22[[#This Row],[Open Interest Put]]</f>
        <v>0</v>
      </c>
    </row>
    <row r="39" spans="1:22" x14ac:dyDescent="0.25">
      <c r="A39" s="2">
        <v>-1E-4</v>
      </c>
      <c r="B39" s="2">
        <v>8.0000000000000004E-4</v>
      </c>
      <c r="C39" s="2">
        <v>6.9999999999999999E-4</v>
      </c>
      <c r="D39" s="2">
        <v>1.1399999999999999</v>
      </c>
      <c r="E39" s="2">
        <v>8.0600000000000005E-2</v>
      </c>
      <c r="F39" s="2">
        <v>7.6999999999999999E-2</v>
      </c>
      <c r="G39" s="2">
        <v>3.5999999999999999E-3</v>
      </c>
      <c r="H39" s="2">
        <v>7.48</v>
      </c>
      <c r="I39" s="2">
        <v>7.34</v>
      </c>
      <c r="J39" s="2">
        <v>0.14000000000000001</v>
      </c>
      <c r="K39" s="2">
        <v>0</v>
      </c>
      <c r="L39" s="2">
        <v>0</v>
      </c>
      <c r="M39" s="2">
        <v>0</v>
      </c>
      <c r="N39" s="2">
        <v>7.48</v>
      </c>
      <c r="O39" s="2">
        <v>7.34</v>
      </c>
      <c r="P39" s="2">
        <v>0.14000000000000001</v>
      </c>
      <c r="Q39" s="2">
        <v>226</v>
      </c>
      <c r="R39" s="2">
        <v>0</v>
      </c>
      <c r="S39" s="2">
        <v>0</v>
      </c>
      <c r="T39" s="2">
        <v>0</v>
      </c>
      <c r="U39" s="2">
        <f>Table_0__22[[#This Row],[Call Settle]]*10000*Table_0__22[[#This Row],[Open Interest Call]]</f>
        <v>1582</v>
      </c>
      <c r="V39" s="2">
        <f>Table_0__22[[#This Row],[Put Settle]]*10000*Table_0__22[[#This Row],[Open Interest Put]]</f>
        <v>0</v>
      </c>
    </row>
    <row r="40" spans="1:22" x14ac:dyDescent="0.25">
      <c r="A40" s="2">
        <v>0</v>
      </c>
      <c r="B40" s="2">
        <v>5.9999999999999995E-4</v>
      </c>
      <c r="C40" s="2">
        <v>5.9999999999999995E-4</v>
      </c>
      <c r="D40" s="2">
        <v>1.145</v>
      </c>
      <c r="E40" s="2">
        <v>8.5400000000000004E-2</v>
      </c>
      <c r="F40" s="2">
        <v>8.1799999999999998E-2</v>
      </c>
      <c r="G40" s="2">
        <v>3.5999999999999999E-3</v>
      </c>
      <c r="H40" s="2">
        <v>7.62</v>
      </c>
      <c r="I40" s="2">
        <v>7.31</v>
      </c>
      <c r="J40" s="2">
        <v>0.31</v>
      </c>
      <c r="K40" s="2">
        <v>0</v>
      </c>
      <c r="L40" s="2">
        <v>0</v>
      </c>
      <c r="M40" s="2">
        <v>0</v>
      </c>
      <c r="N40" s="2">
        <v>7.62</v>
      </c>
      <c r="O40" s="2">
        <v>7.31</v>
      </c>
      <c r="P40" s="2">
        <v>0.31</v>
      </c>
      <c r="Q40" s="2">
        <v>173</v>
      </c>
      <c r="R40" s="2">
        <v>0</v>
      </c>
      <c r="S40" s="2">
        <v>0</v>
      </c>
      <c r="T40" s="2">
        <v>0</v>
      </c>
      <c r="U40" s="2">
        <f>Table_0__22[[#This Row],[Call Settle]]*10000*Table_0__22[[#This Row],[Open Interest Call]]</f>
        <v>1037.9999999999998</v>
      </c>
      <c r="V40" s="2">
        <f>Table_0__22[[#This Row],[Put Settle]]*10000*Table_0__22[[#This Row],[Open Interest Put]]</f>
        <v>0</v>
      </c>
    </row>
    <row r="41" spans="1:22" x14ac:dyDescent="0.25">
      <c r="A41" s="2">
        <v>0</v>
      </c>
      <c r="B41" s="2">
        <v>5.0000000000000001E-4</v>
      </c>
      <c r="C41" s="2">
        <v>5.0000000000000001E-4</v>
      </c>
      <c r="D41" s="2">
        <v>1.1499999999999999</v>
      </c>
      <c r="E41" s="2">
        <v>9.0200000000000002E-2</v>
      </c>
      <c r="F41" s="2">
        <v>8.6599999999999996E-2</v>
      </c>
      <c r="G41" s="2">
        <v>3.5999999999999999E-3</v>
      </c>
      <c r="H41" s="2">
        <v>7.72</v>
      </c>
      <c r="I41" s="2">
        <v>7.42</v>
      </c>
      <c r="J41" s="2">
        <v>0.3</v>
      </c>
      <c r="K41" s="2">
        <v>0</v>
      </c>
      <c r="L41" s="2">
        <v>0</v>
      </c>
      <c r="M41" s="2">
        <v>0</v>
      </c>
      <c r="N41" s="2">
        <v>7.72</v>
      </c>
      <c r="O41" s="2">
        <v>7.42</v>
      </c>
      <c r="P41" s="2">
        <v>0.3</v>
      </c>
      <c r="Q41" s="2">
        <v>311</v>
      </c>
      <c r="R41" s="2">
        <v>2</v>
      </c>
      <c r="S41" s="2">
        <v>0</v>
      </c>
      <c r="T41" s="2">
        <v>0</v>
      </c>
      <c r="U41" s="2">
        <f>Table_0__22[[#This Row],[Call Settle]]*10000*Table_0__22[[#This Row],[Open Interest Call]]</f>
        <v>1555</v>
      </c>
      <c r="V41" s="2">
        <f>Table_0__22[[#This Row],[Put Settle]]*10000*Table_0__22[[#This Row],[Open Interest Put]]</f>
        <v>0</v>
      </c>
    </row>
    <row r="42" spans="1:22" x14ac:dyDescent="0.25">
      <c r="A42" s="2">
        <v>1E-4</v>
      </c>
      <c r="B42" s="2">
        <v>4.0000000000000002E-4</v>
      </c>
      <c r="C42" s="2">
        <v>5.0000000000000001E-4</v>
      </c>
      <c r="D42" s="2">
        <v>1.155</v>
      </c>
      <c r="E42" s="2">
        <v>9.5100000000000004E-2</v>
      </c>
      <c r="F42" s="2">
        <v>9.1499999999999998E-2</v>
      </c>
      <c r="G42" s="2">
        <v>3.5999999999999999E-3</v>
      </c>
      <c r="H42" s="2">
        <v>7.92</v>
      </c>
      <c r="I42" s="2">
        <v>7.48</v>
      </c>
      <c r="J42" s="2">
        <v>0.44</v>
      </c>
      <c r="K42" s="2">
        <v>0</v>
      </c>
      <c r="L42" s="2">
        <v>0</v>
      </c>
      <c r="M42" s="2">
        <v>0</v>
      </c>
      <c r="N42" s="2">
        <v>7.92</v>
      </c>
      <c r="O42" s="2">
        <v>7.48</v>
      </c>
      <c r="P42" s="2">
        <v>0.44</v>
      </c>
      <c r="Q42" s="2">
        <v>327</v>
      </c>
      <c r="R42" s="2">
        <v>0</v>
      </c>
      <c r="S42" s="2">
        <v>0</v>
      </c>
      <c r="T42" s="2">
        <v>0</v>
      </c>
      <c r="U42" s="2">
        <f>Table_0__22[[#This Row],[Call Settle]]*10000*Table_0__22[[#This Row],[Open Interest Call]]</f>
        <v>1635</v>
      </c>
      <c r="V42" s="2">
        <f>Table_0__22[[#This Row],[Put Settle]]*10000*Table_0__22[[#This Row],[Open Interest Put]]</f>
        <v>0</v>
      </c>
    </row>
    <row r="43" spans="1:22" x14ac:dyDescent="0.25">
      <c r="A43" s="2">
        <v>0</v>
      </c>
      <c r="B43" s="2">
        <v>4.0000000000000002E-4</v>
      </c>
      <c r="C43" s="2">
        <v>4.0000000000000002E-4</v>
      </c>
      <c r="D43" s="2">
        <v>1.1599999999999999</v>
      </c>
      <c r="E43" s="2">
        <v>0.1</v>
      </c>
      <c r="F43" s="2">
        <v>9.6299999999999997E-2</v>
      </c>
      <c r="G43" s="2">
        <v>3.7000000000000002E-3</v>
      </c>
      <c r="H43" s="2">
        <v>7.93</v>
      </c>
      <c r="I43" s="2">
        <v>7.64</v>
      </c>
      <c r="J43" s="2">
        <v>0.28999999999999998</v>
      </c>
      <c r="K43" s="2">
        <v>0</v>
      </c>
      <c r="L43" s="2">
        <v>0</v>
      </c>
      <c r="M43" s="2">
        <v>0</v>
      </c>
      <c r="N43" s="2">
        <v>7.93</v>
      </c>
      <c r="O43" s="2">
        <v>7.64</v>
      </c>
      <c r="P43" s="2">
        <v>0.28999999999999998</v>
      </c>
      <c r="Q43" s="2">
        <v>268</v>
      </c>
      <c r="R43" s="2">
        <v>0</v>
      </c>
      <c r="S43" s="2">
        <v>0</v>
      </c>
      <c r="T43" s="2">
        <v>0</v>
      </c>
      <c r="U43" s="2">
        <f>Table_0__22[[#This Row],[Call Settle]]*10000*Table_0__22[[#This Row],[Open Interest Call]]</f>
        <v>1072</v>
      </c>
      <c r="V43" s="2">
        <f>Table_0__22[[#This Row],[Put Settle]]*10000*Table_0__22[[#This Row],[Open Interest Put]]</f>
        <v>0</v>
      </c>
    </row>
    <row r="44" spans="1:22" x14ac:dyDescent="0.25">
      <c r="A44" s="2">
        <v>0</v>
      </c>
      <c r="B44" s="2">
        <v>2.9999999999999997E-4</v>
      </c>
      <c r="C44" s="2">
        <v>2.9999999999999997E-4</v>
      </c>
      <c r="D44" s="2">
        <v>1.165</v>
      </c>
      <c r="E44" s="2">
        <v>0.1048</v>
      </c>
      <c r="F44" s="2">
        <v>0.1012</v>
      </c>
      <c r="G44" s="2">
        <v>3.5999999999999999E-3</v>
      </c>
      <c r="H44" s="2">
        <v>8.06</v>
      </c>
      <c r="I44" s="2">
        <v>7.78</v>
      </c>
      <c r="J44" s="2">
        <v>0.28999999999999998</v>
      </c>
      <c r="K44" s="2">
        <v>0</v>
      </c>
      <c r="L44" s="2">
        <v>0</v>
      </c>
      <c r="M44" s="2">
        <v>0</v>
      </c>
      <c r="N44" s="2">
        <v>8.06</v>
      </c>
      <c r="O44" s="2">
        <v>7.78</v>
      </c>
      <c r="P44" s="2">
        <v>0.28999999999999998</v>
      </c>
      <c r="Q44" s="2">
        <v>0</v>
      </c>
      <c r="R44" s="2">
        <v>0</v>
      </c>
      <c r="S44" s="2">
        <v>0</v>
      </c>
      <c r="T44" s="2">
        <v>0</v>
      </c>
      <c r="U44" s="2">
        <f>Table_0__22[[#This Row],[Call Settle]]*10000*Table_0__22[[#This Row],[Open Interest Call]]</f>
        <v>0</v>
      </c>
      <c r="V44" s="2">
        <f>Table_0__22[[#This Row],[Put Settle]]*10000*Table_0__22[[#This Row],[Open Interest Put]]</f>
        <v>0</v>
      </c>
    </row>
    <row r="45" spans="1:22" x14ac:dyDescent="0.25">
      <c r="A45" s="2">
        <v>0</v>
      </c>
      <c r="B45" s="2">
        <v>2.9999999999999997E-4</v>
      </c>
      <c r="C45" s="2">
        <v>2.9999999999999997E-4</v>
      </c>
      <c r="D45" s="2">
        <v>1.17</v>
      </c>
      <c r="E45" s="2">
        <v>0.10970000000000001</v>
      </c>
      <c r="F45" s="2">
        <v>0.1061</v>
      </c>
      <c r="G45" s="2">
        <v>3.5999999999999999E-3</v>
      </c>
      <c r="H45" s="2">
        <v>8.16</v>
      </c>
      <c r="I45" s="2">
        <v>7.88</v>
      </c>
      <c r="J45" s="2">
        <v>0.28000000000000003</v>
      </c>
      <c r="K45" s="2">
        <v>0</v>
      </c>
      <c r="L45" s="2">
        <v>0</v>
      </c>
      <c r="M45" s="2">
        <v>0</v>
      </c>
      <c r="N45" s="2">
        <v>8.16</v>
      </c>
      <c r="O45" s="2">
        <v>7.88</v>
      </c>
      <c r="P45" s="2">
        <v>0.28000000000000003</v>
      </c>
      <c r="Q45" s="2">
        <v>14</v>
      </c>
      <c r="R45" s="2">
        <v>0</v>
      </c>
      <c r="S45" s="2">
        <v>2</v>
      </c>
      <c r="T45" s="2">
        <v>0</v>
      </c>
      <c r="U45" s="2">
        <f>Table_0__22[[#This Row],[Call Settle]]*10000*Table_0__22[[#This Row],[Open Interest Call]]</f>
        <v>41.999999999999993</v>
      </c>
      <c r="V45" s="2">
        <f>Table_0__22[[#This Row],[Put Settle]]*10000*Table_0__22[[#This Row],[Open Interest Put]]</f>
        <v>2194</v>
      </c>
    </row>
    <row r="46" spans="1:22" x14ac:dyDescent="0.25">
      <c r="A46" s="2">
        <v>0</v>
      </c>
      <c r="B46" s="2">
        <v>2.0000000000000001E-4</v>
      </c>
      <c r="C46" s="2">
        <v>2.0000000000000001E-4</v>
      </c>
      <c r="D46" s="2">
        <v>1.175</v>
      </c>
      <c r="E46" s="2">
        <v>0.11459999999999999</v>
      </c>
      <c r="F46" s="2">
        <v>0.111</v>
      </c>
      <c r="G46" s="2">
        <v>3.5999999999999999E-3</v>
      </c>
      <c r="H46" s="2">
        <v>8.2100000000000009</v>
      </c>
      <c r="I46" s="2">
        <v>7.93</v>
      </c>
      <c r="J46" s="2">
        <v>0.27</v>
      </c>
      <c r="K46" s="2">
        <v>0</v>
      </c>
      <c r="L46" s="2">
        <v>0</v>
      </c>
      <c r="M46" s="2">
        <v>0</v>
      </c>
      <c r="N46" s="2">
        <v>8.2100000000000009</v>
      </c>
      <c r="O46" s="2">
        <v>7.93</v>
      </c>
      <c r="P46" s="2">
        <v>0.27</v>
      </c>
      <c r="Q46" s="2">
        <v>1</v>
      </c>
      <c r="R46" s="2">
        <v>0</v>
      </c>
      <c r="S46" s="2">
        <v>1</v>
      </c>
      <c r="T46" s="2">
        <v>0</v>
      </c>
      <c r="U46" s="2">
        <f>Table_0__22[[#This Row],[Call Settle]]*10000*Table_0__22[[#This Row],[Open Interest Call]]</f>
        <v>2</v>
      </c>
      <c r="V46" s="2">
        <f>Table_0__22[[#This Row],[Put Settle]]*10000*Table_0__22[[#This Row],[Open Interest Put]]</f>
        <v>1146</v>
      </c>
    </row>
    <row r="47" spans="1:22" x14ac:dyDescent="0.25">
      <c r="A47" s="2">
        <v>1E-4</v>
      </c>
      <c r="B47" s="2">
        <v>2.0000000000000001E-4</v>
      </c>
      <c r="C47" s="2">
        <v>2.0000000000000001E-4</v>
      </c>
      <c r="D47" s="2">
        <v>1.18</v>
      </c>
      <c r="E47" s="2">
        <v>0.1195</v>
      </c>
      <c r="F47" s="2">
        <v>0.1159</v>
      </c>
      <c r="G47" s="2">
        <v>3.5999999999999999E-3</v>
      </c>
      <c r="H47" s="2">
        <v>8.49</v>
      </c>
      <c r="I47" s="2">
        <v>7.92</v>
      </c>
      <c r="J47" s="2">
        <v>0.56999999999999995</v>
      </c>
      <c r="K47" s="2">
        <v>0</v>
      </c>
      <c r="L47" s="2">
        <v>0</v>
      </c>
      <c r="M47" s="2">
        <v>0</v>
      </c>
      <c r="N47" s="2">
        <v>8.49</v>
      </c>
      <c r="O47" s="2">
        <v>7.92</v>
      </c>
      <c r="P47" s="2">
        <v>0.56999999999999995</v>
      </c>
      <c r="Q47" s="2">
        <v>20</v>
      </c>
      <c r="R47" s="2">
        <v>0</v>
      </c>
      <c r="S47" s="2">
        <v>0</v>
      </c>
      <c r="T47" s="2">
        <v>0</v>
      </c>
      <c r="U47" s="2">
        <f>Table_0__22[[#This Row],[Call Settle]]*10000*Table_0__22[[#This Row],[Open Interest Call]]</f>
        <v>40</v>
      </c>
      <c r="V47" s="2">
        <f>Table_0__22[[#This Row],[Put Settle]]*10000*Table_0__22[[#This Row],[Open Interest Put]]</f>
        <v>0</v>
      </c>
    </row>
    <row r="48" spans="1:22" x14ac:dyDescent="0.25">
      <c r="A48" s="2">
        <v>1E-4</v>
      </c>
      <c r="B48" s="2">
        <v>1E-4</v>
      </c>
      <c r="C48" s="2">
        <v>2.0000000000000001E-4</v>
      </c>
      <c r="D48" s="2">
        <v>1.19</v>
      </c>
      <c r="E48" s="2">
        <v>0.1293</v>
      </c>
      <c r="F48" s="2">
        <v>0.12570000000000001</v>
      </c>
      <c r="G48" s="2">
        <v>3.5999999999999999E-3</v>
      </c>
      <c r="H48" s="2">
        <v>8.74</v>
      </c>
      <c r="I48" s="2">
        <v>8.08</v>
      </c>
      <c r="J48" s="2">
        <v>0.66</v>
      </c>
      <c r="K48" s="2">
        <v>0</v>
      </c>
      <c r="L48" s="2">
        <v>0</v>
      </c>
      <c r="M48" s="2">
        <v>0</v>
      </c>
      <c r="N48" s="2">
        <v>8.74</v>
      </c>
      <c r="O48" s="2">
        <v>8.08</v>
      </c>
      <c r="P48" s="2">
        <v>0.66</v>
      </c>
      <c r="Q48" s="2">
        <v>30</v>
      </c>
      <c r="R48" s="2">
        <v>0</v>
      </c>
      <c r="S48" s="2">
        <v>0</v>
      </c>
      <c r="T48" s="2">
        <v>0</v>
      </c>
      <c r="U48" s="2">
        <f>Table_0__22[[#This Row],[Call Settle]]*10000*Table_0__22[[#This Row],[Open Interest Call]]</f>
        <v>60</v>
      </c>
      <c r="V48" s="2">
        <f>Table_0__22[[#This Row],[Put Settle]]*10000*Table_0__22[[#This Row],[Open Interest Put]]</f>
        <v>0</v>
      </c>
    </row>
    <row r="49" spans="1:22" x14ac:dyDescent="0.25">
      <c r="A49" s="2">
        <v>0</v>
      </c>
      <c r="B49" s="2">
        <v>1E-4</v>
      </c>
      <c r="C49" s="2">
        <v>1E-4</v>
      </c>
      <c r="D49" s="2">
        <v>1.2</v>
      </c>
      <c r="E49" s="2">
        <v>0.1391</v>
      </c>
      <c r="F49" s="2">
        <v>0.13550000000000001</v>
      </c>
      <c r="G49" s="2">
        <v>3.5999999999999999E-3</v>
      </c>
      <c r="H49" s="2">
        <v>8.86</v>
      </c>
      <c r="I49" s="2">
        <v>8.6</v>
      </c>
      <c r="J49" s="2">
        <v>0.26</v>
      </c>
      <c r="K49" s="2">
        <v>0</v>
      </c>
      <c r="L49" s="2">
        <v>0</v>
      </c>
      <c r="M49" s="2">
        <v>0</v>
      </c>
      <c r="N49" s="2">
        <v>8.86</v>
      </c>
      <c r="O49" s="2">
        <v>8.6</v>
      </c>
      <c r="P49" s="2">
        <v>0.26</v>
      </c>
      <c r="Q49" s="2">
        <v>45</v>
      </c>
      <c r="R49" s="2">
        <v>0</v>
      </c>
      <c r="S49" s="2">
        <v>0</v>
      </c>
      <c r="T49" s="2">
        <v>0</v>
      </c>
      <c r="U49" s="2">
        <f>Table_0__22[[#This Row],[Call Settle]]*10000*Table_0__22[[#This Row],[Open Interest Call]]</f>
        <v>45</v>
      </c>
      <c r="V49" s="2">
        <f>Table_0__22[[#This Row],[Put Settle]]*10000*Table_0__22[[#This Row],[Open Interest Put]]</f>
        <v>0</v>
      </c>
    </row>
    <row r="50" spans="1:22" x14ac:dyDescent="0.25">
      <c r="A50" s="2">
        <v>0</v>
      </c>
      <c r="B50" s="2">
        <v>1E-4</v>
      </c>
      <c r="C50" s="2">
        <v>1E-4</v>
      </c>
      <c r="D50" s="2">
        <v>1.21</v>
      </c>
      <c r="E50" s="2">
        <v>0.14899999999999999</v>
      </c>
      <c r="F50" s="2">
        <v>0.1454</v>
      </c>
      <c r="G50" s="2">
        <v>3.5999999999999999E-3</v>
      </c>
      <c r="H50" s="2">
        <v>8.7200000000000006</v>
      </c>
      <c r="I50" s="2">
        <v>8.48</v>
      </c>
      <c r="J50" s="2">
        <v>0.24</v>
      </c>
      <c r="K50" s="2">
        <v>0</v>
      </c>
      <c r="L50" s="2">
        <v>0</v>
      </c>
      <c r="M50" s="2">
        <v>0</v>
      </c>
      <c r="N50" s="2">
        <v>8.7200000000000006</v>
      </c>
      <c r="O50" s="2">
        <v>8.48</v>
      </c>
      <c r="P50" s="2">
        <v>0.24</v>
      </c>
      <c r="Q50" s="2">
        <v>0</v>
      </c>
      <c r="R50" s="2">
        <v>0</v>
      </c>
      <c r="S50" s="2">
        <v>0</v>
      </c>
      <c r="T50" s="2">
        <v>0</v>
      </c>
      <c r="U50" s="2">
        <f>Table_0__22[[#This Row],[Call Settle]]*10000*Table_0__22[[#This Row],[Open Interest Call]]</f>
        <v>0</v>
      </c>
      <c r="V50" s="2">
        <f>Table_0__22[[#This Row],[Put Settle]]*10000*Table_0__22[[#This Row],[Open Interest Put]]</f>
        <v>0</v>
      </c>
    </row>
    <row r="51" spans="1:22" x14ac:dyDescent="0.25">
      <c r="A51" s="2">
        <v>0</v>
      </c>
      <c r="B51" s="2">
        <v>1E-4</v>
      </c>
      <c r="C51" s="2">
        <v>1E-4</v>
      </c>
      <c r="D51" s="2">
        <v>1.22</v>
      </c>
      <c r="E51" s="2">
        <v>0.1588</v>
      </c>
      <c r="F51" s="2">
        <v>0.1552</v>
      </c>
      <c r="G51" s="2">
        <v>3.5999999999999999E-3</v>
      </c>
      <c r="H51" s="2">
        <v>9.1999999999999993</v>
      </c>
      <c r="I51" s="2">
        <v>8.9600000000000009</v>
      </c>
      <c r="J51" s="2">
        <v>0.24</v>
      </c>
      <c r="K51" s="2">
        <v>0</v>
      </c>
      <c r="L51" s="2">
        <v>0</v>
      </c>
      <c r="M51" s="2">
        <v>0</v>
      </c>
      <c r="N51" s="2">
        <v>9.1999999999999993</v>
      </c>
      <c r="O51" s="2">
        <v>8.9600000000000009</v>
      </c>
      <c r="P51" s="2">
        <v>0.24</v>
      </c>
      <c r="Q51" s="2">
        <v>0</v>
      </c>
      <c r="R51" s="2">
        <v>0</v>
      </c>
      <c r="S51" s="2">
        <v>0</v>
      </c>
      <c r="T51" s="2">
        <v>0</v>
      </c>
      <c r="U51" s="2">
        <f>Table_0__22[[#This Row],[Call Settle]]*10000*Table_0__22[[#This Row],[Open Interest Call]]</f>
        <v>0</v>
      </c>
      <c r="V51" s="2">
        <f>Table_0__22[[#This Row],[Put Settle]]*10000*Table_0__22[[#This Row],[Open Interest Put]]</f>
        <v>0</v>
      </c>
    </row>
    <row r="52" spans="1:22" x14ac:dyDescent="0.25">
      <c r="A52" s="2">
        <v>0</v>
      </c>
      <c r="B52" s="2">
        <v>1E-4</v>
      </c>
      <c r="C52" s="2">
        <v>1E-4</v>
      </c>
      <c r="D52" s="2">
        <v>1.23</v>
      </c>
      <c r="E52" s="2">
        <v>0.16869999999999999</v>
      </c>
      <c r="F52" s="2">
        <v>0.1651</v>
      </c>
      <c r="G52" s="2">
        <v>3.5999999999999999E-3</v>
      </c>
      <c r="H52" s="2">
        <v>9.67</v>
      </c>
      <c r="I52" s="2">
        <v>9.43</v>
      </c>
      <c r="J52" s="2">
        <v>0.24</v>
      </c>
      <c r="K52" s="2">
        <v>0</v>
      </c>
      <c r="L52" s="2">
        <v>0</v>
      </c>
      <c r="M52" s="2">
        <v>0</v>
      </c>
      <c r="N52" s="2">
        <v>9.67</v>
      </c>
      <c r="O52" s="2">
        <v>9.43</v>
      </c>
      <c r="P52" s="2">
        <v>0.24</v>
      </c>
      <c r="Q52" s="2">
        <v>0</v>
      </c>
      <c r="R52" s="2">
        <v>0</v>
      </c>
      <c r="S52" s="2">
        <v>0</v>
      </c>
      <c r="T52" s="2">
        <v>0</v>
      </c>
      <c r="U52" s="2">
        <f>Table_0__22[[#This Row],[Call Settle]]*10000*Table_0__22[[#This Row],[Open Interest Call]]</f>
        <v>0</v>
      </c>
      <c r="V52" s="2">
        <f>Table_0__22[[#This Row],[Put Settle]]*10000*Table_0__22[[#This Row],[Open Interest Put]]</f>
        <v>0</v>
      </c>
    </row>
    <row r="53" spans="1:22" x14ac:dyDescent="0.25">
      <c r="A53" s="2">
        <v>0</v>
      </c>
      <c r="B53" s="2">
        <v>1E-4</v>
      </c>
      <c r="C53" s="2">
        <v>1E-4</v>
      </c>
      <c r="D53" s="2">
        <v>1.24</v>
      </c>
      <c r="E53" s="2">
        <v>0.17849999999999999</v>
      </c>
      <c r="F53" s="2">
        <v>0.1749</v>
      </c>
      <c r="G53" s="2">
        <v>3.5999999999999999E-3</v>
      </c>
      <c r="H53" s="2">
        <v>10.14</v>
      </c>
      <c r="I53" s="2">
        <v>9.9</v>
      </c>
      <c r="J53" s="2">
        <v>0.24</v>
      </c>
      <c r="K53" s="2">
        <v>0</v>
      </c>
      <c r="L53" s="2">
        <v>0</v>
      </c>
      <c r="M53" s="2">
        <v>0</v>
      </c>
      <c r="N53" s="2">
        <v>10.14</v>
      </c>
      <c r="O53" s="2">
        <v>9.9</v>
      </c>
      <c r="P53" s="2">
        <v>0.24</v>
      </c>
      <c r="Q53" s="2">
        <v>0</v>
      </c>
      <c r="R53" s="2">
        <v>0</v>
      </c>
      <c r="S53" s="2">
        <v>0</v>
      </c>
      <c r="T53" s="2">
        <v>0</v>
      </c>
      <c r="U53" s="2">
        <f>Table_0__22[[#This Row],[Call Settle]]*10000*Table_0__22[[#This Row],[Open Interest Call]]</f>
        <v>0</v>
      </c>
      <c r="V53" s="2">
        <f>Table_0__22[[#This Row],[Put Settle]]*10000*Table_0__22[[#This Row],[Open Interest Put]]</f>
        <v>0</v>
      </c>
    </row>
    <row r="54" spans="1:22" x14ac:dyDescent="0.25">
      <c r="A54" s="2">
        <v>0</v>
      </c>
      <c r="B54" s="2">
        <v>0</v>
      </c>
      <c r="C54" s="2">
        <v>0</v>
      </c>
      <c r="D54" s="2">
        <v>1.25</v>
      </c>
      <c r="E54" s="2">
        <v>0.18840000000000001</v>
      </c>
      <c r="F54" s="2">
        <v>0.1847</v>
      </c>
      <c r="G54" s="2">
        <v>3.7000000000000002E-3</v>
      </c>
      <c r="H54" s="2">
        <v>10.61</v>
      </c>
      <c r="I54" s="2">
        <v>10.36</v>
      </c>
      <c r="J54" s="2">
        <v>0.25</v>
      </c>
      <c r="K54" s="2">
        <v>0</v>
      </c>
      <c r="L54" s="2">
        <v>0</v>
      </c>
      <c r="M54" s="2">
        <v>0</v>
      </c>
      <c r="N54" s="2">
        <v>10.61</v>
      </c>
      <c r="O54" s="2">
        <v>10.36</v>
      </c>
      <c r="P54" s="2">
        <v>0.25</v>
      </c>
      <c r="Q54" s="2">
        <v>0</v>
      </c>
      <c r="R54" s="2">
        <v>0</v>
      </c>
      <c r="S54" s="2">
        <v>0</v>
      </c>
      <c r="T54" s="2">
        <v>0</v>
      </c>
      <c r="U54" s="2">
        <f>Table_0__22[[#This Row],[Call Settle]]*10000*Table_0__22[[#This Row],[Open Interest Call]]</f>
        <v>0</v>
      </c>
      <c r="V54" s="2">
        <f>Table_0__22[[#This Row],[Put Settle]]*10000*Table_0__22[[#This Row],[Open Interest Put]]</f>
        <v>0</v>
      </c>
    </row>
    <row r="55" spans="1:22" x14ac:dyDescent="0.25">
      <c r="A55" s="2">
        <v>0</v>
      </c>
      <c r="B55" s="2">
        <v>0</v>
      </c>
      <c r="C55" s="2">
        <v>0</v>
      </c>
      <c r="D55" s="2">
        <v>1.26</v>
      </c>
      <c r="E55" s="2">
        <v>0.19819999999999999</v>
      </c>
      <c r="F55" s="2">
        <v>0.1946</v>
      </c>
      <c r="G55" s="2">
        <v>3.5999999999999999E-3</v>
      </c>
      <c r="H55" s="2">
        <v>11.08</v>
      </c>
      <c r="I55" s="2">
        <v>10.83</v>
      </c>
      <c r="J55" s="2">
        <v>0.25</v>
      </c>
      <c r="K55" s="2">
        <v>0</v>
      </c>
      <c r="L55" s="2">
        <v>0</v>
      </c>
      <c r="M55" s="2">
        <v>0</v>
      </c>
      <c r="N55" s="2">
        <v>11.08</v>
      </c>
      <c r="O55" s="2">
        <v>10.83</v>
      </c>
      <c r="P55" s="2">
        <v>0.25</v>
      </c>
      <c r="Q55" s="2">
        <v>0</v>
      </c>
      <c r="R55" s="2">
        <v>0</v>
      </c>
      <c r="S55" s="2">
        <v>0</v>
      </c>
      <c r="T55" s="2">
        <v>0</v>
      </c>
      <c r="U55" s="2">
        <f>Table_0__22[[#This Row],[Call Settle]]*10000*Table_0__22[[#This Row],[Open Interest Call]]</f>
        <v>0</v>
      </c>
      <c r="V55" s="2">
        <f>Table_0__22[[#This Row],[Put Settle]]*10000*Table_0__22[[#This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1.27</v>
      </c>
      <c r="E56" s="2">
        <v>0.20810000000000001</v>
      </c>
      <c r="F56" s="2">
        <v>0.20449999999999999</v>
      </c>
      <c r="G56" s="2">
        <v>3.5999999999999999E-3</v>
      </c>
      <c r="H56" s="2">
        <v>11.54</v>
      </c>
      <c r="I56" s="2">
        <v>11.3</v>
      </c>
      <c r="J56" s="2">
        <v>0.25</v>
      </c>
      <c r="K56" s="2">
        <v>0</v>
      </c>
      <c r="L56" s="2">
        <v>0</v>
      </c>
      <c r="M56" s="2">
        <v>0</v>
      </c>
      <c r="N56" s="2">
        <v>11.54</v>
      </c>
      <c r="O56" s="2">
        <v>11.3</v>
      </c>
      <c r="P56" s="2">
        <v>0.25</v>
      </c>
      <c r="Q56" s="2">
        <v>0</v>
      </c>
      <c r="R56" s="2">
        <v>0</v>
      </c>
      <c r="S56" s="2">
        <v>0</v>
      </c>
      <c r="T56" s="2">
        <v>0</v>
      </c>
      <c r="U56" s="2">
        <f>Table_0__22[[#This Row],[Call Settle]]*10000*Table_0__22[[#This Row],[Open Interest Call]]</f>
        <v>0</v>
      </c>
      <c r="V56" s="2">
        <f>Table_0__22[[#This Row],[Put Settle]]*10000*Table_0__22[[#This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1.28</v>
      </c>
      <c r="E57" s="2">
        <v>0.218</v>
      </c>
      <c r="F57" s="2">
        <v>0.21429999999999999</v>
      </c>
      <c r="G57" s="2">
        <v>3.7000000000000002E-3</v>
      </c>
      <c r="H57" s="2">
        <v>12.01</v>
      </c>
      <c r="I57" s="2">
        <v>11.76</v>
      </c>
      <c r="J57" s="2">
        <v>0.25</v>
      </c>
      <c r="K57" s="2">
        <v>0</v>
      </c>
      <c r="L57" s="2">
        <v>0</v>
      </c>
      <c r="M57" s="2">
        <v>0</v>
      </c>
      <c r="N57" s="2">
        <v>12.01</v>
      </c>
      <c r="O57" s="2">
        <v>11.76</v>
      </c>
      <c r="P57" s="2">
        <v>0.25</v>
      </c>
      <c r="Q57" s="2">
        <v>0</v>
      </c>
      <c r="R57" s="2">
        <v>0</v>
      </c>
      <c r="S57" s="2">
        <v>0</v>
      </c>
      <c r="T57" s="2">
        <v>0</v>
      </c>
      <c r="U57" s="2">
        <f>Table_0__22[[#This Row],[Call Settle]]*10000*Table_0__22[[#This Row],[Open Interest Call]]</f>
        <v>0</v>
      </c>
      <c r="V57" s="2">
        <f>Table_0__22[[#This Row],[Put Settle]]*10000*Table_0__22[[#This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A4"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-3.5000000000000001E-3</v>
      </c>
      <c r="B2" s="2">
        <v>0.15060000000000001</v>
      </c>
      <c r="C2" s="2">
        <v>0.14710000000000001</v>
      </c>
      <c r="D2" s="2">
        <v>0.91</v>
      </c>
      <c r="E2" s="2">
        <v>5.9999999999999995E-4</v>
      </c>
      <c r="F2" s="2">
        <v>5.9999999999999995E-4</v>
      </c>
      <c r="G2" s="2">
        <v>0</v>
      </c>
      <c r="H2" s="2">
        <v>11.83</v>
      </c>
      <c r="I2" s="2">
        <v>12.02</v>
      </c>
      <c r="J2" s="2">
        <v>-0.18</v>
      </c>
      <c r="K2" s="2">
        <v>0</v>
      </c>
      <c r="L2" s="2">
        <v>0</v>
      </c>
      <c r="M2" s="2">
        <v>0</v>
      </c>
      <c r="N2" s="2">
        <v>11.83</v>
      </c>
      <c r="O2" s="2">
        <v>12.02</v>
      </c>
      <c r="P2" s="2">
        <v>-0.18</v>
      </c>
      <c r="Q2" s="2">
        <v>0</v>
      </c>
      <c r="R2" s="2">
        <v>0</v>
      </c>
      <c r="S2" s="2">
        <v>3</v>
      </c>
      <c r="T2" s="2">
        <v>0</v>
      </c>
      <c r="U2" s="2">
        <f>Table_0__23[[#This Row],[Call Settle]]*10000*Table_0__23[[#This Row],[Open Interest Call]]</f>
        <v>0</v>
      </c>
      <c r="V2" s="2">
        <f>Table_0__23[[#This Row],[Put Settle]]*10000*Table_0__23[[#This Row],[Open Interest Put]]</f>
        <v>17.999999999999996</v>
      </c>
    </row>
    <row r="3" spans="1:22" x14ac:dyDescent="0.25">
      <c r="A3" s="2">
        <v>-3.5000000000000001E-3</v>
      </c>
      <c r="B3" s="2">
        <v>0.1409</v>
      </c>
      <c r="C3" s="2">
        <v>0.13739999999999999</v>
      </c>
      <c r="D3" s="2">
        <v>0.92</v>
      </c>
      <c r="E3" s="2">
        <v>8.0000000000000004E-4</v>
      </c>
      <c r="F3" s="2">
        <v>6.9999999999999999E-4</v>
      </c>
      <c r="G3" s="2">
        <v>1E-4</v>
      </c>
      <c r="H3" s="2">
        <v>11.63</v>
      </c>
      <c r="I3" s="2">
        <v>11.57</v>
      </c>
      <c r="J3" s="2">
        <v>0.06</v>
      </c>
      <c r="K3" s="2">
        <v>0</v>
      </c>
      <c r="L3" s="2">
        <v>0</v>
      </c>
      <c r="M3" s="2">
        <v>0</v>
      </c>
      <c r="N3" s="2">
        <v>11.63</v>
      </c>
      <c r="O3" s="2">
        <v>11.57</v>
      </c>
      <c r="P3" s="2">
        <v>0.06</v>
      </c>
      <c r="Q3" s="2">
        <v>0</v>
      </c>
      <c r="R3" s="2">
        <v>0</v>
      </c>
      <c r="S3" s="2">
        <v>250</v>
      </c>
      <c r="T3" s="2">
        <v>0</v>
      </c>
      <c r="U3" s="2">
        <f>Table_0__23[[#This Row],[Call Settle]]*10000*Table_0__23[[#This Row],[Open Interest Call]]</f>
        <v>0</v>
      </c>
      <c r="V3" s="2">
        <f>Table_0__23[[#This Row],[Put Settle]]*10000*Table_0__23[[#This Row],[Open Interest Put]]</f>
        <v>2000</v>
      </c>
    </row>
    <row r="4" spans="1:22" x14ac:dyDescent="0.25">
      <c r="A4" s="2">
        <v>-3.5000000000000001E-3</v>
      </c>
      <c r="B4" s="2">
        <v>0.13120000000000001</v>
      </c>
      <c r="C4" s="2">
        <v>0.12770000000000001</v>
      </c>
      <c r="D4" s="2">
        <v>0.93</v>
      </c>
      <c r="E4" s="2">
        <v>8.9999999999999998E-4</v>
      </c>
      <c r="F4" s="2">
        <v>8.0000000000000004E-4</v>
      </c>
      <c r="G4" s="2">
        <v>1E-4</v>
      </c>
      <c r="H4" s="2">
        <v>11.1</v>
      </c>
      <c r="I4" s="2">
        <v>11.08</v>
      </c>
      <c r="J4" s="2">
        <v>0.03</v>
      </c>
      <c r="K4" s="2">
        <v>0</v>
      </c>
      <c r="L4" s="2">
        <v>0</v>
      </c>
      <c r="M4" s="2">
        <v>0</v>
      </c>
      <c r="N4" s="2">
        <v>11.1</v>
      </c>
      <c r="O4" s="2">
        <v>11.08</v>
      </c>
      <c r="P4" s="2">
        <v>0.03</v>
      </c>
      <c r="Q4" s="2">
        <v>0</v>
      </c>
      <c r="R4" s="2">
        <v>0</v>
      </c>
      <c r="S4" s="2">
        <v>0</v>
      </c>
      <c r="T4" s="2">
        <v>0</v>
      </c>
      <c r="U4" s="2">
        <f>Table_0__23[[#This Row],[Call Settle]]*10000*Table_0__23[[#This Row],[Open Interest Call]]</f>
        <v>0</v>
      </c>
      <c r="V4" s="2">
        <f>Table_0__23[[#This Row],[Put Settle]]*10000*Table_0__23[[#This Row],[Open Interest Put]]</f>
        <v>0</v>
      </c>
    </row>
    <row r="5" spans="1:22" x14ac:dyDescent="0.25">
      <c r="A5" s="2">
        <v>-3.5000000000000001E-3</v>
      </c>
      <c r="B5" s="2">
        <v>0.1216</v>
      </c>
      <c r="C5" s="2">
        <v>0.1181</v>
      </c>
      <c r="D5" s="2">
        <v>0.94</v>
      </c>
      <c r="E5" s="2">
        <v>1.1000000000000001E-3</v>
      </c>
      <c r="F5" s="2">
        <v>1E-3</v>
      </c>
      <c r="G5" s="2">
        <v>1E-4</v>
      </c>
      <c r="H5" s="2">
        <v>10.72</v>
      </c>
      <c r="I5" s="2">
        <v>10.74</v>
      </c>
      <c r="J5" s="2">
        <v>-0.02</v>
      </c>
      <c r="K5" s="2">
        <v>0</v>
      </c>
      <c r="L5" s="2">
        <v>0</v>
      </c>
      <c r="M5" s="2">
        <v>0</v>
      </c>
      <c r="N5" s="2">
        <v>10.72</v>
      </c>
      <c r="O5" s="2">
        <v>10.74</v>
      </c>
      <c r="P5" s="2">
        <v>-0.02</v>
      </c>
      <c r="Q5" s="2">
        <v>0</v>
      </c>
      <c r="R5" s="2">
        <v>0</v>
      </c>
      <c r="S5" s="2">
        <v>10</v>
      </c>
      <c r="T5" s="2">
        <v>0</v>
      </c>
      <c r="U5" s="2">
        <f>Table_0__23[[#This Row],[Call Settle]]*10000*Table_0__23[[#This Row],[Open Interest Call]]</f>
        <v>0</v>
      </c>
      <c r="V5" s="2">
        <f>Table_0__23[[#This Row],[Put Settle]]*10000*Table_0__23[[#This Row],[Open Interest Put]]</f>
        <v>110</v>
      </c>
    </row>
    <row r="6" spans="1:22" x14ac:dyDescent="0.25">
      <c r="A6" s="2">
        <v>-3.5000000000000001E-3</v>
      </c>
      <c r="B6" s="2">
        <v>0.112</v>
      </c>
      <c r="C6" s="2">
        <v>0.1085</v>
      </c>
      <c r="D6" s="2">
        <v>0.95</v>
      </c>
      <c r="E6" s="2">
        <v>1.4E-3</v>
      </c>
      <c r="F6" s="2">
        <v>1.2999999999999999E-3</v>
      </c>
      <c r="G6" s="2">
        <v>1E-4</v>
      </c>
      <c r="H6" s="2">
        <v>10.42</v>
      </c>
      <c r="I6" s="2">
        <v>10.49</v>
      </c>
      <c r="J6" s="2">
        <v>-7.0000000000000007E-2</v>
      </c>
      <c r="K6" s="2">
        <v>0</v>
      </c>
      <c r="L6" s="2">
        <v>0</v>
      </c>
      <c r="M6" s="2">
        <v>0</v>
      </c>
      <c r="N6" s="2">
        <v>10.42</v>
      </c>
      <c r="O6" s="2">
        <v>10.49</v>
      </c>
      <c r="P6" s="2">
        <v>-7.0000000000000007E-2</v>
      </c>
      <c r="Q6" s="2">
        <v>0</v>
      </c>
      <c r="R6" s="2">
        <v>0</v>
      </c>
      <c r="S6" s="2">
        <v>5</v>
      </c>
      <c r="T6" s="2">
        <v>0</v>
      </c>
      <c r="U6" s="2">
        <f>Table_0__23[[#This Row],[Call Settle]]*10000*Table_0__23[[#This Row],[Open Interest Call]]</f>
        <v>0</v>
      </c>
      <c r="V6" s="2">
        <f>Table_0__23[[#This Row],[Put Settle]]*10000*Table_0__23[[#This Row],[Open Interest Put]]</f>
        <v>70</v>
      </c>
    </row>
    <row r="7" spans="1:22" x14ac:dyDescent="0.25">
      <c r="A7" s="2">
        <v>-3.3999999999999998E-3</v>
      </c>
      <c r="B7" s="2">
        <v>0.10249999999999999</v>
      </c>
      <c r="C7" s="2">
        <v>9.9099999999999994E-2</v>
      </c>
      <c r="D7" s="2">
        <v>0.96</v>
      </c>
      <c r="E7" s="2">
        <v>1.6999999999999999E-3</v>
      </c>
      <c r="F7" s="2">
        <v>1.6000000000000001E-3</v>
      </c>
      <c r="G7" s="2">
        <v>1E-4</v>
      </c>
      <c r="H7" s="2">
        <v>10.01</v>
      </c>
      <c r="I7" s="2">
        <v>10.11</v>
      </c>
      <c r="J7" s="2">
        <v>-0.1</v>
      </c>
      <c r="K7" s="2">
        <v>0</v>
      </c>
      <c r="L7" s="2">
        <v>0</v>
      </c>
      <c r="M7" s="2">
        <v>0</v>
      </c>
      <c r="N7" s="2">
        <v>10.01</v>
      </c>
      <c r="O7" s="2">
        <v>10.11</v>
      </c>
      <c r="P7" s="2">
        <v>-0.1</v>
      </c>
      <c r="Q7" s="2">
        <v>0</v>
      </c>
      <c r="R7" s="2">
        <v>0</v>
      </c>
      <c r="S7" s="2">
        <v>0</v>
      </c>
      <c r="T7" s="2">
        <v>0</v>
      </c>
      <c r="U7" s="2">
        <f>Table_0__23[[#This Row],[Call Settle]]*10000*Table_0__23[[#This Row],[Open Interest Call]]</f>
        <v>0</v>
      </c>
      <c r="V7" s="2">
        <f>Table_0__23[[#This Row],[Put Settle]]*10000*Table_0__23[[#This Row],[Open Interest Put]]</f>
        <v>0</v>
      </c>
    </row>
    <row r="8" spans="1:22" x14ac:dyDescent="0.25">
      <c r="A8" s="2">
        <v>-3.3999999999999998E-3</v>
      </c>
      <c r="B8" s="2">
        <v>9.3100000000000002E-2</v>
      </c>
      <c r="C8" s="2">
        <v>8.9700000000000002E-2</v>
      </c>
      <c r="D8" s="2">
        <v>0.97</v>
      </c>
      <c r="E8" s="2">
        <v>2.2000000000000001E-3</v>
      </c>
      <c r="F8" s="2">
        <v>2.0999999999999999E-3</v>
      </c>
      <c r="G8" s="2">
        <v>1E-4</v>
      </c>
      <c r="H8" s="2">
        <v>9.74</v>
      </c>
      <c r="I8" s="2">
        <v>9.8800000000000008</v>
      </c>
      <c r="J8" s="2">
        <v>-0.14000000000000001</v>
      </c>
      <c r="K8" s="2">
        <v>0</v>
      </c>
      <c r="L8" s="2">
        <v>0</v>
      </c>
      <c r="M8" s="2">
        <v>0</v>
      </c>
      <c r="N8" s="2">
        <v>9.74</v>
      </c>
      <c r="O8" s="2">
        <v>9.8800000000000008</v>
      </c>
      <c r="P8" s="2">
        <v>-0.14000000000000001</v>
      </c>
      <c r="Q8" s="2">
        <v>0</v>
      </c>
      <c r="R8" s="2">
        <v>0</v>
      </c>
      <c r="S8" s="2">
        <v>109</v>
      </c>
      <c r="T8" s="2">
        <v>0</v>
      </c>
      <c r="U8" s="2">
        <f>Table_0__23[[#This Row],[Call Settle]]*10000*Table_0__23[[#This Row],[Open Interest Call]]</f>
        <v>0</v>
      </c>
      <c r="V8" s="2">
        <f>Table_0__23[[#This Row],[Put Settle]]*10000*Table_0__23[[#This Row],[Open Interest Put]]</f>
        <v>2398</v>
      </c>
    </row>
    <row r="9" spans="1:22" x14ac:dyDescent="0.25">
      <c r="A9" s="2">
        <v>-3.3E-3</v>
      </c>
      <c r="B9" s="2">
        <v>8.3900000000000002E-2</v>
      </c>
      <c r="C9" s="2">
        <v>8.0600000000000005E-2</v>
      </c>
      <c r="D9" s="2">
        <v>0.98</v>
      </c>
      <c r="E9" s="2">
        <v>2.8999999999999998E-3</v>
      </c>
      <c r="F9" s="2">
        <v>2.5999999999999999E-3</v>
      </c>
      <c r="G9" s="2">
        <v>2.9999999999999997E-4</v>
      </c>
      <c r="H9" s="2">
        <v>9.52</v>
      </c>
      <c r="I9" s="2">
        <v>9.51</v>
      </c>
      <c r="J9" s="2">
        <v>0.01</v>
      </c>
      <c r="K9" s="2">
        <v>0</v>
      </c>
      <c r="L9" s="2">
        <v>0</v>
      </c>
      <c r="M9" s="2">
        <v>0</v>
      </c>
      <c r="N9" s="2">
        <v>9.52</v>
      </c>
      <c r="O9" s="2">
        <v>9.51</v>
      </c>
      <c r="P9" s="2">
        <v>0.01</v>
      </c>
      <c r="Q9" s="2">
        <v>0</v>
      </c>
      <c r="R9" s="2">
        <v>0</v>
      </c>
      <c r="S9" s="2">
        <v>51</v>
      </c>
      <c r="T9" s="2">
        <v>0</v>
      </c>
      <c r="U9" s="2">
        <f>Table_0__23[[#This Row],[Call Settle]]*10000*Table_0__23[[#This Row],[Open Interest Call]]</f>
        <v>0</v>
      </c>
      <c r="V9" s="2">
        <f>Table_0__23[[#This Row],[Put Settle]]*10000*Table_0__23[[#This Row],[Open Interest Put]]</f>
        <v>1478.9999999999998</v>
      </c>
    </row>
    <row r="10" spans="1:22" x14ac:dyDescent="0.25">
      <c r="A10" s="2">
        <v>-3.3E-3</v>
      </c>
      <c r="B10" s="2">
        <v>7.4899999999999994E-2</v>
      </c>
      <c r="C10" s="2">
        <v>7.1599999999999997E-2</v>
      </c>
      <c r="D10" s="2">
        <v>0.99</v>
      </c>
      <c r="E10" s="2">
        <v>3.7000000000000002E-3</v>
      </c>
      <c r="F10" s="2">
        <v>3.3999999999999998E-3</v>
      </c>
      <c r="G10" s="2">
        <v>2.9999999999999997E-4</v>
      </c>
      <c r="H10" s="2">
        <v>9.2200000000000006</v>
      </c>
      <c r="I10" s="2">
        <v>9.2799999999999994</v>
      </c>
      <c r="J10" s="2">
        <v>-0.06</v>
      </c>
      <c r="K10" s="2">
        <v>0</v>
      </c>
      <c r="L10" s="2">
        <v>0</v>
      </c>
      <c r="M10" s="2">
        <v>0</v>
      </c>
      <c r="N10" s="2">
        <v>9.2200000000000006</v>
      </c>
      <c r="O10" s="2">
        <v>9.2799999999999994</v>
      </c>
      <c r="P10" s="2">
        <v>-0.06</v>
      </c>
      <c r="Q10" s="2">
        <v>0</v>
      </c>
      <c r="R10" s="2">
        <v>0</v>
      </c>
      <c r="S10" s="2">
        <v>1</v>
      </c>
      <c r="T10" s="2">
        <v>0</v>
      </c>
      <c r="U10" s="2">
        <f>Table_0__23[[#This Row],[Call Settle]]*10000*Table_0__23[[#This Row],[Open Interest Call]]</f>
        <v>0</v>
      </c>
      <c r="V10" s="2">
        <f>Table_0__23[[#This Row],[Put Settle]]*10000*Table_0__23[[#This Row],[Open Interest Put]]</f>
        <v>37</v>
      </c>
    </row>
    <row r="11" spans="1:22" x14ac:dyDescent="0.25">
      <c r="A11" s="2">
        <v>-3.2000000000000002E-3</v>
      </c>
      <c r="B11" s="2">
        <v>6.6000000000000003E-2</v>
      </c>
      <c r="C11" s="2">
        <v>6.2799999999999995E-2</v>
      </c>
      <c r="D11" s="2">
        <v>1</v>
      </c>
      <c r="E11" s="2">
        <v>4.7999999999999996E-3</v>
      </c>
      <c r="F11" s="2">
        <v>4.4000000000000003E-3</v>
      </c>
      <c r="G11" s="2">
        <v>4.0000000000000002E-4</v>
      </c>
      <c r="H11" s="2">
        <v>8.9700000000000006</v>
      </c>
      <c r="I11" s="2">
        <v>9.02</v>
      </c>
      <c r="J11" s="2">
        <v>-0.05</v>
      </c>
      <c r="K11" s="2">
        <v>0</v>
      </c>
      <c r="L11" s="2">
        <v>0</v>
      </c>
      <c r="M11" s="2">
        <v>0</v>
      </c>
      <c r="N11" s="2">
        <v>8.9700000000000006</v>
      </c>
      <c r="O11" s="2">
        <v>9.02</v>
      </c>
      <c r="P11" s="2">
        <v>-0.05</v>
      </c>
      <c r="Q11" s="2">
        <v>0</v>
      </c>
      <c r="R11" s="2">
        <v>0</v>
      </c>
      <c r="S11" s="2">
        <v>969</v>
      </c>
      <c r="T11" s="2">
        <v>0</v>
      </c>
      <c r="U11" s="2">
        <f>Table_0__23[[#This Row],[Call Settle]]*10000*Table_0__23[[#This Row],[Open Interest Call]]</f>
        <v>0</v>
      </c>
      <c r="V11" s="2">
        <f>Table_0__23[[#This Row],[Put Settle]]*10000*Table_0__23[[#This Row],[Open Interest Put]]</f>
        <v>46511.999999999993</v>
      </c>
    </row>
    <row r="12" spans="1:22" x14ac:dyDescent="0.25">
      <c r="A12" s="2">
        <v>-3.0999999999999999E-3</v>
      </c>
      <c r="B12" s="2">
        <v>6.1699999999999998E-2</v>
      </c>
      <c r="C12" s="2">
        <v>5.8599999999999999E-2</v>
      </c>
      <c r="D12" s="2">
        <v>1.0049999999999999</v>
      </c>
      <c r="E12" s="2">
        <v>5.4999999999999997E-3</v>
      </c>
      <c r="F12" s="2">
        <v>5.0000000000000001E-3</v>
      </c>
      <c r="G12" s="2">
        <v>5.0000000000000001E-4</v>
      </c>
      <c r="H12" s="2">
        <v>8.8699999999999992</v>
      </c>
      <c r="I12" s="2">
        <v>8.9</v>
      </c>
      <c r="J12" s="2">
        <v>-0.02</v>
      </c>
      <c r="K12" s="2">
        <v>0</v>
      </c>
      <c r="L12" s="2">
        <v>0</v>
      </c>
      <c r="M12" s="2">
        <v>0</v>
      </c>
      <c r="N12" s="2">
        <v>8.8699999999999992</v>
      </c>
      <c r="O12" s="2">
        <v>8.9</v>
      </c>
      <c r="P12" s="2">
        <v>-0.02</v>
      </c>
      <c r="Q12" s="2">
        <v>0</v>
      </c>
      <c r="R12" s="2">
        <v>0</v>
      </c>
      <c r="S12" s="2">
        <v>4</v>
      </c>
      <c r="T12" s="2">
        <v>0</v>
      </c>
      <c r="U12" s="2">
        <f>Table_0__23[[#This Row],[Call Settle]]*10000*Table_0__23[[#This Row],[Open Interest Call]]</f>
        <v>0</v>
      </c>
      <c r="V12" s="2">
        <f>Table_0__23[[#This Row],[Put Settle]]*10000*Table_0__23[[#This Row],[Open Interest Put]]</f>
        <v>220</v>
      </c>
    </row>
    <row r="13" spans="1:22" x14ac:dyDescent="0.25">
      <c r="A13" s="2">
        <v>-3.0000000000000001E-3</v>
      </c>
      <c r="B13" s="2">
        <v>5.74E-2</v>
      </c>
      <c r="C13" s="2">
        <v>5.4399999999999997E-2</v>
      </c>
      <c r="D13" s="2">
        <v>1.01</v>
      </c>
      <c r="E13" s="2">
        <v>6.1999999999999998E-3</v>
      </c>
      <c r="F13" s="2">
        <v>5.7000000000000002E-3</v>
      </c>
      <c r="G13" s="2">
        <v>5.0000000000000001E-4</v>
      </c>
      <c r="H13" s="2">
        <v>8.73</v>
      </c>
      <c r="I13" s="2">
        <v>8.7799999999999994</v>
      </c>
      <c r="J13" s="2">
        <v>-0.06</v>
      </c>
      <c r="K13" s="2">
        <v>0</v>
      </c>
      <c r="L13" s="2">
        <v>0</v>
      </c>
      <c r="M13" s="2">
        <v>0</v>
      </c>
      <c r="N13" s="2">
        <v>8.73</v>
      </c>
      <c r="O13" s="2">
        <v>8.7799999999999994</v>
      </c>
      <c r="P13" s="2">
        <v>-0.06</v>
      </c>
      <c r="Q13" s="2">
        <v>0</v>
      </c>
      <c r="R13" s="2">
        <v>0</v>
      </c>
      <c r="S13" s="2">
        <v>33</v>
      </c>
      <c r="T13" s="2">
        <v>0</v>
      </c>
      <c r="U13" s="2">
        <f>Table_0__23[[#This Row],[Call Settle]]*10000*Table_0__23[[#This Row],[Open Interest Call]]</f>
        <v>0</v>
      </c>
      <c r="V13" s="2">
        <f>Table_0__23[[#This Row],[Put Settle]]*10000*Table_0__23[[#This Row],[Open Interest Put]]</f>
        <v>2046</v>
      </c>
    </row>
    <row r="14" spans="1:22" x14ac:dyDescent="0.25">
      <c r="A14" s="2">
        <v>-3.0000000000000001E-3</v>
      </c>
      <c r="B14" s="2">
        <v>5.33E-2</v>
      </c>
      <c r="C14" s="2">
        <v>5.0299999999999997E-2</v>
      </c>
      <c r="D14" s="2">
        <v>1.0149999999999999</v>
      </c>
      <c r="E14" s="2">
        <v>7.0000000000000001E-3</v>
      </c>
      <c r="F14" s="2">
        <v>6.4000000000000003E-3</v>
      </c>
      <c r="G14" s="2">
        <v>5.9999999999999995E-4</v>
      </c>
      <c r="H14" s="2">
        <v>8.59</v>
      </c>
      <c r="I14" s="2">
        <v>8.6300000000000008</v>
      </c>
      <c r="J14" s="2">
        <v>-0.04</v>
      </c>
      <c r="K14" s="2">
        <v>0</v>
      </c>
      <c r="L14" s="2">
        <v>0</v>
      </c>
      <c r="M14" s="2">
        <v>0</v>
      </c>
      <c r="N14" s="2">
        <v>8.59</v>
      </c>
      <c r="O14" s="2">
        <v>8.6300000000000008</v>
      </c>
      <c r="P14" s="2">
        <v>-0.04</v>
      </c>
      <c r="Q14" s="2">
        <v>0</v>
      </c>
      <c r="R14" s="2">
        <v>0</v>
      </c>
      <c r="S14" s="2">
        <v>169</v>
      </c>
      <c r="T14" s="2">
        <v>0</v>
      </c>
      <c r="U14" s="2">
        <f>Table_0__23[[#This Row],[Call Settle]]*10000*Table_0__23[[#This Row],[Open Interest Call]]</f>
        <v>0</v>
      </c>
      <c r="V14" s="2">
        <f>Table_0__23[[#This Row],[Put Settle]]*10000*Table_0__23[[#This Row],[Open Interest Put]]</f>
        <v>11830</v>
      </c>
    </row>
    <row r="15" spans="1:22" x14ac:dyDescent="0.25">
      <c r="A15" s="2">
        <v>-2.8999999999999998E-3</v>
      </c>
      <c r="B15" s="2">
        <v>4.9200000000000001E-2</v>
      </c>
      <c r="C15" s="2">
        <v>4.6300000000000001E-2</v>
      </c>
      <c r="D15" s="2">
        <v>1.02</v>
      </c>
      <c r="E15" s="2">
        <v>8.0000000000000002E-3</v>
      </c>
      <c r="F15" s="2">
        <v>7.1999999999999998E-3</v>
      </c>
      <c r="G15" s="2">
        <v>8.0000000000000004E-4</v>
      </c>
      <c r="H15" s="2">
        <v>8.5</v>
      </c>
      <c r="I15" s="2">
        <v>8.4700000000000006</v>
      </c>
      <c r="J15" s="2">
        <v>0.02</v>
      </c>
      <c r="K15" s="2">
        <v>0</v>
      </c>
      <c r="L15" s="2">
        <v>0</v>
      </c>
      <c r="M15" s="2">
        <v>0</v>
      </c>
      <c r="N15" s="2">
        <v>8.5</v>
      </c>
      <c r="O15" s="2">
        <v>8.4700000000000006</v>
      </c>
      <c r="P15" s="2">
        <v>0.02</v>
      </c>
      <c r="Q15" s="2">
        <v>0</v>
      </c>
      <c r="R15" s="2">
        <v>0</v>
      </c>
      <c r="S15" s="2">
        <v>661</v>
      </c>
      <c r="T15" s="2">
        <v>0</v>
      </c>
      <c r="U15" s="2">
        <f>Table_0__23[[#This Row],[Call Settle]]*10000*Table_0__23[[#This Row],[Open Interest Call]]</f>
        <v>0</v>
      </c>
      <c r="V15" s="2">
        <f>Table_0__23[[#This Row],[Put Settle]]*10000*Table_0__23[[#This Row],[Open Interest Put]]</f>
        <v>52880</v>
      </c>
    </row>
    <row r="16" spans="1:22" x14ac:dyDescent="0.25">
      <c r="A16" s="2">
        <v>-2.7000000000000001E-3</v>
      </c>
      <c r="B16" s="2">
        <v>4.5199999999999997E-2</v>
      </c>
      <c r="C16" s="2">
        <v>4.2500000000000003E-2</v>
      </c>
      <c r="D16" s="2">
        <v>1.0249999999999999</v>
      </c>
      <c r="E16" s="2">
        <v>8.9999999999999993E-3</v>
      </c>
      <c r="F16" s="2">
        <v>8.2000000000000007E-3</v>
      </c>
      <c r="G16" s="2">
        <v>8.0000000000000004E-4</v>
      </c>
      <c r="H16" s="2">
        <v>8.35</v>
      </c>
      <c r="I16" s="2">
        <v>8.3699999999999992</v>
      </c>
      <c r="J16" s="2">
        <v>-0.02</v>
      </c>
      <c r="K16" s="2">
        <v>0</v>
      </c>
      <c r="L16" s="2">
        <v>0</v>
      </c>
      <c r="M16" s="2">
        <v>0</v>
      </c>
      <c r="N16" s="2">
        <v>8.35</v>
      </c>
      <c r="O16" s="2">
        <v>8.3699999999999992</v>
      </c>
      <c r="P16" s="2">
        <v>-0.02</v>
      </c>
      <c r="Q16" s="2">
        <v>0</v>
      </c>
      <c r="R16" s="2">
        <v>0</v>
      </c>
      <c r="S16" s="2">
        <v>31</v>
      </c>
      <c r="T16" s="2">
        <v>0</v>
      </c>
      <c r="U16" s="2">
        <f>Table_0__23[[#This Row],[Call Settle]]*10000*Table_0__23[[#This Row],[Open Interest Call]]</f>
        <v>0</v>
      </c>
      <c r="V16" s="2">
        <f>Table_0__23[[#This Row],[Put Settle]]*10000*Table_0__23[[#This Row],[Open Interest Put]]</f>
        <v>2790</v>
      </c>
    </row>
    <row r="17" spans="1:22" x14ac:dyDescent="0.25">
      <c r="A17" s="2">
        <v>-2.5999999999999999E-3</v>
      </c>
      <c r="B17" s="2">
        <v>4.1300000000000003E-2</v>
      </c>
      <c r="C17" s="2">
        <v>3.8699999999999998E-2</v>
      </c>
      <c r="D17" s="2">
        <v>1.03</v>
      </c>
      <c r="E17" s="2">
        <v>1.0200000000000001E-2</v>
      </c>
      <c r="F17" s="2">
        <v>9.1999999999999998E-3</v>
      </c>
      <c r="G17" s="2">
        <v>1E-3</v>
      </c>
      <c r="H17" s="2">
        <v>8.25</v>
      </c>
      <c r="I17" s="2">
        <v>8.2200000000000006</v>
      </c>
      <c r="J17" s="2">
        <v>0.03</v>
      </c>
      <c r="K17" s="2">
        <v>0</v>
      </c>
      <c r="L17" s="2">
        <v>0</v>
      </c>
      <c r="M17" s="2">
        <v>0</v>
      </c>
      <c r="N17" s="2">
        <v>8.25</v>
      </c>
      <c r="O17" s="2">
        <v>8.2200000000000006</v>
      </c>
      <c r="P17" s="2">
        <v>0.03</v>
      </c>
      <c r="Q17" s="2">
        <v>0</v>
      </c>
      <c r="R17" s="2">
        <v>0</v>
      </c>
      <c r="S17" s="2">
        <v>44</v>
      </c>
      <c r="T17" s="2">
        <v>0</v>
      </c>
      <c r="U17" s="2">
        <f>Table_0__23[[#This Row],[Call Settle]]*10000*Table_0__23[[#This Row],[Open Interest Call]]</f>
        <v>0</v>
      </c>
      <c r="V17" s="2">
        <f>Table_0__23[[#This Row],[Put Settle]]*10000*Table_0__23[[#This Row],[Open Interest Put]]</f>
        <v>4488.0000000000009</v>
      </c>
    </row>
    <row r="18" spans="1:22" x14ac:dyDescent="0.25">
      <c r="A18" s="2">
        <v>-2.5000000000000001E-3</v>
      </c>
      <c r="B18" s="2">
        <v>3.7600000000000001E-2</v>
      </c>
      <c r="C18" s="2">
        <v>3.5099999999999999E-2</v>
      </c>
      <c r="D18" s="2">
        <v>1.0349999999999999</v>
      </c>
      <c r="E18" s="2">
        <v>1.15E-2</v>
      </c>
      <c r="F18" s="2">
        <v>1.04E-2</v>
      </c>
      <c r="G18" s="2">
        <v>1.1000000000000001E-3</v>
      </c>
      <c r="H18" s="2">
        <v>8.1199999999999992</v>
      </c>
      <c r="I18" s="2">
        <v>8.1</v>
      </c>
      <c r="J18" s="2">
        <v>0.03</v>
      </c>
      <c r="K18" s="2">
        <v>0</v>
      </c>
      <c r="L18" s="2">
        <v>0</v>
      </c>
      <c r="M18" s="2">
        <v>0</v>
      </c>
      <c r="N18" s="2">
        <v>8.1199999999999992</v>
      </c>
      <c r="O18" s="2">
        <v>8.1</v>
      </c>
      <c r="P18" s="2">
        <v>0.03</v>
      </c>
      <c r="Q18" s="2">
        <v>0</v>
      </c>
      <c r="R18" s="2">
        <v>0</v>
      </c>
      <c r="S18" s="2">
        <v>21</v>
      </c>
      <c r="T18" s="2">
        <v>0</v>
      </c>
      <c r="U18" s="2">
        <f>Table_0__23[[#This Row],[Call Settle]]*10000*Table_0__23[[#This Row],[Open Interest Call]]</f>
        <v>0</v>
      </c>
      <c r="V18" s="2">
        <f>Table_0__23[[#This Row],[Put Settle]]*10000*Table_0__23[[#This Row],[Open Interest Put]]</f>
        <v>2415</v>
      </c>
    </row>
    <row r="19" spans="1:22" x14ac:dyDescent="0.25">
      <c r="A19" s="2">
        <v>-2.3E-3</v>
      </c>
      <c r="B19" s="2">
        <v>3.4000000000000002E-2</v>
      </c>
      <c r="C19" s="2">
        <v>3.1699999999999999E-2</v>
      </c>
      <c r="D19" s="2">
        <v>1.04</v>
      </c>
      <c r="E19" s="2">
        <v>1.2999999999999999E-2</v>
      </c>
      <c r="F19" s="2">
        <v>1.17E-2</v>
      </c>
      <c r="G19" s="2">
        <v>1.2999999999999999E-3</v>
      </c>
      <c r="H19" s="2">
        <v>8.02</v>
      </c>
      <c r="I19" s="2">
        <v>7.96</v>
      </c>
      <c r="J19" s="2">
        <v>0.06</v>
      </c>
      <c r="K19" s="2">
        <v>0</v>
      </c>
      <c r="L19" s="2">
        <v>0</v>
      </c>
      <c r="M19" s="2">
        <v>0</v>
      </c>
      <c r="N19" s="2">
        <v>8.02</v>
      </c>
      <c r="O19" s="2">
        <v>7.96</v>
      </c>
      <c r="P19" s="2">
        <v>0.06</v>
      </c>
      <c r="Q19" s="2">
        <v>0</v>
      </c>
      <c r="R19" s="2">
        <v>0</v>
      </c>
      <c r="S19" s="2">
        <v>6</v>
      </c>
      <c r="T19" s="2">
        <v>0</v>
      </c>
      <c r="U19" s="2">
        <f>Table_0__23[[#This Row],[Call Settle]]*10000*Table_0__23[[#This Row],[Open Interest Call]]</f>
        <v>0</v>
      </c>
      <c r="V19" s="2">
        <f>Table_0__23[[#This Row],[Put Settle]]*10000*Table_0__23[[#This Row],[Open Interest Put]]</f>
        <v>780</v>
      </c>
    </row>
    <row r="20" spans="1:22" x14ac:dyDescent="0.25">
      <c r="A20" s="2">
        <v>-2.2000000000000001E-3</v>
      </c>
      <c r="B20" s="2">
        <v>3.0599999999999999E-2</v>
      </c>
      <c r="C20" s="2">
        <v>2.8400000000000002E-2</v>
      </c>
      <c r="D20" s="2">
        <v>1.0449999999999999</v>
      </c>
      <c r="E20" s="2">
        <v>1.46E-2</v>
      </c>
      <c r="F20" s="2">
        <v>1.32E-2</v>
      </c>
      <c r="G20" s="2">
        <v>1.4E-3</v>
      </c>
      <c r="H20" s="2">
        <v>7.9</v>
      </c>
      <c r="I20" s="2">
        <v>7.85</v>
      </c>
      <c r="J20" s="2">
        <v>0.05</v>
      </c>
      <c r="K20" s="2">
        <v>0</v>
      </c>
      <c r="L20" s="2">
        <v>0</v>
      </c>
      <c r="M20" s="2">
        <v>0</v>
      </c>
      <c r="N20" s="2">
        <v>7.9</v>
      </c>
      <c r="O20" s="2">
        <v>7.85</v>
      </c>
      <c r="P20" s="2">
        <v>0.05</v>
      </c>
      <c r="Q20" s="2">
        <v>0</v>
      </c>
      <c r="R20" s="2">
        <v>0</v>
      </c>
      <c r="S20" s="2">
        <v>0</v>
      </c>
      <c r="T20" s="2">
        <v>0</v>
      </c>
      <c r="U20" s="2">
        <f>Table_0__23[[#This Row],[Call Settle]]*10000*Table_0__23[[#This Row],[Open Interest Call]]</f>
        <v>0</v>
      </c>
      <c r="V20" s="2">
        <f>Table_0__23[[#This Row],[Put Settle]]*10000*Table_0__23[[#This Row],[Open Interest Put]]</f>
        <v>0</v>
      </c>
    </row>
    <row r="21" spans="1:22" x14ac:dyDescent="0.25">
      <c r="A21" s="2">
        <v>-2.2000000000000001E-3</v>
      </c>
      <c r="B21" s="2">
        <v>2.7400000000000001E-2</v>
      </c>
      <c r="C21" s="2">
        <v>2.52E-2</v>
      </c>
      <c r="D21" s="2">
        <v>1.05</v>
      </c>
      <c r="E21" s="2">
        <v>1.6299999999999999E-2</v>
      </c>
      <c r="F21" s="2">
        <v>1.49E-2</v>
      </c>
      <c r="G21" s="2">
        <v>1.4E-3</v>
      </c>
      <c r="H21" s="2">
        <v>7.76</v>
      </c>
      <c r="I21" s="2">
        <v>7.75</v>
      </c>
      <c r="J21" s="2">
        <v>0</v>
      </c>
      <c r="K21" s="2">
        <v>0</v>
      </c>
      <c r="L21" s="2">
        <v>0</v>
      </c>
      <c r="M21" s="2">
        <v>0</v>
      </c>
      <c r="N21" s="2">
        <v>7.76</v>
      </c>
      <c r="O21" s="2">
        <v>7.75</v>
      </c>
      <c r="P21" s="2">
        <v>0</v>
      </c>
      <c r="Q21" s="2">
        <v>15</v>
      </c>
      <c r="R21" s="2">
        <v>0</v>
      </c>
      <c r="S21" s="2">
        <v>9</v>
      </c>
      <c r="T21" s="2">
        <v>0</v>
      </c>
      <c r="U21" s="2">
        <f>Table_0__23[[#This Row],[Call Settle]]*10000*Table_0__23[[#This Row],[Open Interest Call]]</f>
        <v>3780</v>
      </c>
      <c r="V21" s="2">
        <f>Table_0__23[[#This Row],[Put Settle]]*10000*Table_0__23[[#This Row],[Open Interest Put]]</f>
        <v>1466.9999999999998</v>
      </c>
    </row>
    <row r="22" spans="1:22" x14ac:dyDescent="0.25">
      <c r="A22" s="2">
        <v>-2E-3</v>
      </c>
      <c r="B22" s="2">
        <v>2.4299999999999999E-2</v>
      </c>
      <c r="C22" s="2">
        <v>2.23E-2</v>
      </c>
      <c r="D22" s="2">
        <v>1.0549999999999999</v>
      </c>
      <c r="E22" s="2">
        <v>1.83E-2</v>
      </c>
      <c r="F22" s="2">
        <v>1.6799999999999999E-2</v>
      </c>
      <c r="G22" s="2">
        <v>1.5E-3</v>
      </c>
      <c r="H22" s="2">
        <v>7.66</v>
      </c>
      <c r="I22" s="2">
        <v>7.67</v>
      </c>
      <c r="J22" s="2">
        <v>-0.01</v>
      </c>
      <c r="K22" s="2">
        <v>0</v>
      </c>
      <c r="L22" s="2">
        <v>0</v>
      </c>
      <c r="M22" s="2">
        <v>0</v>
      </c>
      <c r="N22" s="2">
        <v>7.66</v>
      </c>
      <c r="O22" s="2">
        <v>7.67</v>
      </c>
      <c r="P22" s="2">
        <v>-0.01</v>
      </c>
      <c r="Q22" s="2">
        <v>0</v>
      </c>
      <c r="R22" s="2">
        <v>0</v>
      </c>
      <c r="S22" s="2">
        <v>331</v>
      </c>
      <c r="T22" s="2">
        <v>0</v>
      </c>
      <c r="U22" s="2">
        <f>Table_0__23[[#This Row],[Call Settle]]*10000*Table_0__23[[#This Row],[Open Interest Call]]</f>
        <v>0</v>
      </c>
      <c r="V22" s="2">
        <f>Table_0__23[[#This Row],[Put Settle]]*10000*Table_0__23[[#This Row],[Open Interest Put]]</f>
        <v>60573</v>
      </c>
    </row>
    <row r="23" spans="1:22" x14ac:dyDescent="0.25">
      <c r="A23" s="2">
        <v>-1.9E-3</v>
      </c>
      <c r="B23" s="2">
        <v>2.1499999999999998E-2</v>
      </c>
      <c r="C23" s="2">
        <v>1.9599999999999999E-2</v>
      </c>
      <c r="D23" s="2">
        <v>1.06</v>
      </c>
      <c r="E23" s="2">
        <v>2.0500000000000001E-2</v>
      </c>
      <c r="F23" s="2">
        <v>1.8800000000000001E-2</v>
      </c>
      <c r="G23" s="2">
        <v>1.6999999999999999E-3</v>
      </c>
      <c r="H23" s="2">
        <v>7.57</v>
      </c>
      <c r="I23" s="2">
        <v>7.55</v>
      </c>
      <c r="J23" s="2">
        <v>0.02</v>
      </c>
      <c r="K23" s="2">
        <v>0</v>
      </c>
      <c r="L23" s="2">
        <v>0</v>
      </c>
      <c r="M23" s="2">
        <v>0</v>
      </c>
      <c r="N23" s="2">
        <v>7.57</v>
      </c>
      <c r="O23" s="2">
        <v>7.55</v>
      </c>
      <c r="P23" s="2">
        <v>0.02</v>
      </c>
      <c r="Q23" s="2">
        <v>0</v>
      </c>
      <c r="R23" s="2">
        <v>0</v>
      </c>
      <c r="S23" s="2">
        <v>793</v>
      </c>
      <c r="T23" s="2">
        <v>0</v>
      </c>
      <c r="U23" s="2">
        <f>Table_0__23[[#This Row],[Call Settle]]*10000*Table_0__23[[#This Row],[Open Interest Call]]</f>
        <v>0</v>
      </c>
      <c r="V23" s="2">
        <f>Table_0__23[[#This Row],[Put Settle]]*10000*Table_0__23[[#This Row],[Open Interest Put]]</f>
        <v>162565</v>
      </c>
    </row>
    <row r="24" spans="1:22" x14ac:dyDescent="0.25">
      <c r="A24" s="2">
        <v>-1.8E-3</v>
      </c>
      <c r="B24" s="2">
        <v>1.89E-2</v>
      </c>
      <c r="C24" s="2">
        <v>1.7100000000000001E-2</v>
      </c>
      <c r="D24" s="2">
        <v>1.0649999999999999</v>
      </c>
      <c r="E24" s="2">
        <v>2.3E-2</v>
      </c>
      <c r="F24" s="2">
        <v>2.1100000000000001E-2</v>
      </c>
      <c r="G24" s="2">
        <v>1.9E-3</v>
      </c>
      <c r="H24" s="2">
        <v>7.49</v>
      </c>
      <c r="I24" s="2">
        <v>7.49</v>
      </c>
      <c r="J24" s="2">
        <v>0</v>
      </c>
      <c r="K24" s="2">
        <v>0</v>
      </c>
      <c r="L24" s="2">
        <v>0</v>
      </c>
      <c r="M24" s="2">
        <v>0</v>
      </c>
      <c r="N24" s="2">
        <v>7.49</v>
      </c>
      <c r="O24" s="2">
        <v>7.5</v>
      </c>
      <c r="P24" s="2">
        <v>-0.01</v>
      </c>
      <c r="Q24" s="2">
        <v>0</v>
      </c>
      <c r="R24" s="2">
        <v>0</v>
      </c>
      <c r="S24" s="2">
        <v>155</v>
      </c>
      <c r="T24" s="2">
        <v>-129</v>
      </c>
      <c r="U24" s="2">
        <f>Table_0__23[[#This Row],[Call Settle]]*10000*Table_0__23[[#This Row],[Open Interest Call]]</f>
        <v>0</v>
      </c>
      <c r="V24" s="2">
        <f>Table_0__23[[#This Row],[Put Settle]]*10000*Table_0__23[[#This Row],[Open Interest Put]]</f>
        <v>35650</v>
      </c>
    </row>
    <row r="25" spans="1:22" x14ac:dyDescent="0.25">
      <c r="A25" s="2">
        <v>-1.6000000000000001E-3</v>
      </c>
      <c r="B25" s="2">
        <v>1.6400000000000001E-2</v>
      </c>
      <c r="C25" s="2">
        <v>1.4800000000000001E-2</v>
      </c>
      <c r="D25" s="2">
        <v>1.07</v>
      </c>
      <c r="E25" s="2">
        <v>2.5600000000000001E-2</v>
      </c>
      <c r="F25" s="2">
        <v>2.3599999999999999E-2</v>
      </c>
      <c r="G25" s="2">
        <v>2E-3</v>
      </c>
      <c r="H25" s="2">
        <v>7.41</v>
      </c>
      <c r="I25" s="2">
        <v>7.4</v>
      </c>
      <c r="J25" s="2">
        <v>0.01</v>
      </c>
      <c r="K25" s="2">
        <v>0</v>
      </c>
      <c r="L25" s="2">
        <v>0</v>
      </c>
      <c r="M25" s="2">
        <v>0</v>
      </c>
      <c r="N25" s="2">
        <v>7.41</v>
      </c>
      <c r="O25" s="2">
        <v>7.4</v>
      </c>
      <c r="P25" s="2">
        <v>0.01</v>
      </c>
      <c r="Q25" s="2">
        <v>0</v>
      </c>
      <c r="R25" s="2">
        <v>0</v>
      </c>
      <c r="S25" s="2">
        <v>66</v>
      </c>
      <c r="T25" s="2">
        <v>0</v>
      </c>
      <c r="U25" s="2">
        <f>Table_0__23[[#This Row],[Call Settle]]*10000*Table_0__23[[#This Row],[Open Interest Call]]</f>
        <v>0</v>
      </c>
      <c r="V25" s="2">
        <f>Table_0__23[[#This Row],[Put Settle]]*10000*Table_0__23[[#This Row],[Open Interest Put]]</f>
        <v>16896</v>
      </c>
    </row>
    <row r="26" spans="1:22" x14ac:dyDescent="0.25">
      <c r="A26" s="2">
        <v>-1.4E-3</v>
      </c>
      <c r="B26" s="2">
        <v>1.4200000000000001E-2</v>
      </c>
      <c r="C26" s="2">
        <v>1.2800000000000001E-2</v>
      </c>
      <c r="D26" s="2">
        <v>1.075</v>
      </c>
      <c r="E26" s="2">
        <v>2.8500000000000001E-2</v>
      </c>
      <c r="F26" s="2">
        <v>2.63E-2</v>
      </c>
      <c r="G26" s="2">
        <v>2.2000000000000001E-3</v>
      </c>
      <c r="H26" s="2">
        <v>7.37</v>
      </c>
      <c r="I26" s="2">
        <v>7.33</v>
      </c>
      <c r="J26" s="2">
        <v>0.03</v>
      </c>
      <c r="K26" s="2">
        <v>0</v>
      </c>
      <c r="L26" s="2">
        <v>0</v>
      </c>
      <c r="M26" s="2">
        <v>0</v>
      </c>
      <c r="N26" s="2">
        <v>7.37</v>
      </c>
      <c r="O26" s="2">
        <v>7.33</v>
      </c>
      <c r="P26" s="2">
        <v>0.03</v>
      </c>
      <c r="Q26" s="2">
        <v>0</v>
      </c>
      <c r="R26" s="2">
        <v>0</v>
      </c>
      <c r="S26" s="2">
        <v>252</v>
      </c>
      <c r="T26" s="2">
        <v>0</v>
      </c>
      <c r="U26" s="2">
        <f>Table_0__23[[#This Row],[Call Settle]]*10000*Table_0__23[[#This Row],[Open Interest Call]]</f>
        <v>0</v>
      </c>
      <c r="V26" s="2">
        <f>Table_0__23[[#This Row],[Put Settle]]*10000*Table_0__23[[#This Row],[Open Interest Put]]</f>
        <v>71820</v>
      </c>
    </row>
    <row r="27" spans="1:22" x14ac:dyDescent="0.25">
      <c r="A27" s="2">
        <v>-1.1999999999999999E-3</v>
      </c>
      <c r="B27" s="2">
        <v>1.2200000000000001E-2</v>
      </c>
      <c r="C27" s="2">
        <v>1.0999999999999999E-2</v>
      </c>
      <c r="D27" s="2">
        <v>1.08</v>
      </c>
      <c r="E27" s="2">
        <v>3.1600000000000003E-2</v>
      </c>
      <c r="F27" s="2">
        <v>2.92E-2</v>
      </c>
      <c r="G27" s="2">
        <v>2.3999999999999998E-3</v>
      </c>
      <c r="H27" s="2">
        <v>7.33</v>
      </c>
      <c r="I27" s="2">
        <v>7.27</v>
      </c>
      <c r="J27" s="2">
        <v>0.06</v>
      </c>
      <c r="K27" s="2">
        <v>0</v>
      </c>
      <c r="L27" s="2">
        <v>0</v>
      </c>
      <c r="M27" s="2">
        <v>0</v>
      </c>
      <c r="N27" s="2">
        <v>7.33</v>
      </c>
      <c r="O27" s="2">
        <v>7.27</v>
      </c>
      <c r="P27" s="2">
        <v>0.06</v>
      </c>
      <c r="Q27" s="2">
        <v>0</v>
      </c>
      <c r="R27" s="2">
        <v>0</v>
      </c>
      <c r="S27" s="2">
        <v>67</v>
      </c>
      <c r="T27" s="2">
        <v>-1</v>
      </c>
      <c r="U27" s="2">
        <f>Table_0__23[[#This Row],[Call Settle]]*10000*Table_0__23[[#This Row],[Open Interest Call]]</f>
        <v>0</v>
      </c>
      <c r="V27" s="2">
        <f>Table_0__23[[#This Row],[Put Settle]]*10000*Table_0__23[[#This Row],[Open Interest Put]]</f>
        <v>21172.000000000004</v>
      </c>
    </row>
    <row r="28" spans="1:22" x14ac:dyDescent="0.25">
      <c r="A28" s="2">
        <v>-1.1000000000000001E-3</v>
      </c>
      <c r="B28" s="2">
        <v>1.04E-2</v>
      </c>
      <c r="C28" s="2">
        <v>9.2999999999999992E-3</v>
      </c>
      <c r="D28" s="2">
        <v>1.085</v>
      </c>
      <c r="E28" s="2">
        <v>3.4799999999999998E-2</v>
      </c>
      <c r="F28" s="2">
        <v>3.2300000000000002E-2</v>
      </c>
      <c r="G28" s="2">
        <v>2.5000000000000001E-3</v>
      </c>
      <c r="H28" s="2">
        <v>7.26</v>
      </c>
      <c r="I28" s="2">
        <v>7.21</v>
      </c>
      <c r="J28" s="2">
        <v>0.05</v>
      </c>
      <c r="K28" s="2">
        <v>0</v>
      </c>
      <c r="L28" s="2">
        <v>0</v>
      </c>
      <c r="M28" s="2">
        <v>0</v>
      </c>
      <c r="N28" s="2">
        <v>7.26</v>
      </c>
      <c r="O28" s="2">
        <v>7.21</v>
      </c>
      <c r="P28" s="2">
        <v>0.05</v>
      </c>
      <c r="Q28" s="2">
        <v>0</v>
      </c>
      <c r="R28" s="2">
        <v>0</v>
      </c>
      <c r="S28" s="2">
        <v>5</v>
      </c>
      <c r="T28" s="2">
        <v>0</v>
      </c>
      <c r="U28" s="2">
        <f>Table_0__23[[#This Row],[Call Settle]]*10000*Table_0__23[[#This Row],[Open Interest Call]]</f>
        <v>0</v>
      </c>
      <c r="V28" s="2">
        <f>Table_0__23[[#This Row],[Put Settle]]*10000*Table_0__23[[#This Row],[Open Interest Put]]</f>
        <v>1740</v>
      </c>
    </row>
    <row r="29" spans="1:22" x14ac:dyDescent="0.25">
      <c r="A29" s="2">
        <v>-8.9999999999999998E-4</v>
      </c>
      <c r="B29" s="2">
        <v>8.8000000000000005E-3</v>
      </c>
      <c r="C29" s="2">
        <v>7.9000000000000008E-3</v>
      </c>
      <c r="D29" s="2">
        <v>1.0900000000000001</v>
      </c>
      <c r="E29" s="2">
        <v>3.8300000000000001E-2</v>
      </c>
      <c r="F29" s="2">
        <v>3.56E-2</v>
      </c>
      <c r="G29" s="2">
        <v>2.7000000000000001E-3</v>
      </c>
      <c r="H29" s="2">
        <v>7.24</v>
      </c>
      <c r="I29" s="2">
        <v>7.16</v>
      </c>
      <c r="J29" s="2">
        <v>0.08</v>
      </c>
      <c r="K29" s="2">
        <v>0</v>
      </c>
      <c r="L29" s="2">
        <v>0</v>
      </c>
      <c r="M29" s="2">
        <v>0</v>
      </c>
      <c r="N29" s="2">
        <v>7.24</v>
      </c>
      <c r="O29" s="2">
        <v>7.16</v>
      </c>
      <c r="P29" s="2">
        <v>0.08</v>
      </c>
      <c r="Q29" s="2">
        <v>0</v>
      </c>
      <c r="R29" s="2">
        <v>0</v>
      </c>
      <c r="S29" s="2">
        <v>116</v>
      </c>
      <c r="T29" s="2">
        <v>0</v>
      </c>
      <c r="U29" s="2">
        <f>Table_0__23[[#This Row],[Call Settle]]*10000*Table_0__23[[#This Row],[Open Interest Call]]</f>
        <v>0</v>
      </c>
      <c r="V29" s="2">
        <f>Table_0__23[[#This Row],[Put Settle]]*10000*Table_0__23[[#This Row],[Open Interest Put]]</f>
        <v>44428</v>
      </c>
    </row>
    <row r="30" spans="1:22" x14ac:dyDescent="0.25">
      <c r="A30" s="2">
        <v>-6.9999999999999999E-4</v>
      </c>
      <c r="B30" s="2">
        <v>7.4000000000000003E-3</v>
      </c>
      <c r="C30" s="2">
        <v>6.7000000000000002E-3</v>
      </c>
      <c r="D30" s="2">
        <v>1.095</v>
      </c>
      <c r="E30" s="2">
        <v>4.2000000000000003E-2</v>
      </c>
      <c r="F30" s="2">
        <v>3.9100000000000003E-2</v>
      </c>
      <c r="G30" s="2">
        <v>2.8999999999999998E-3</v>
      </c>
      <c r="H30" s="2">
        <v>7.23</v>
      </c>
      <c r="I30" s="2">
        <v>7.11</v>
      </c>
      <c r="J30" s="2">
        <v>0.12</v>
      </c>
      <c r="K30" s="2">
        <v>0</v>
      </c>
      <c r="L30" s="2">
        <v>0</v>
      </c>
      <c r="M30" s="2">
        <v>0</v>
      </c>
      <c r="N30" s="2">
        <v>7.23</v>
      </c>
      <c r="O30" s="2">
        <v>7.11</v>
      </c>
      <c r="P30" s="2">
        <v>0.12</v>
      </c>
      <c r="Q30" s="2">
        <v>200</v>
      </c>
      <c r="R30" s="2">
        <v>0</v>
      </c>
      <c r="S30" s="2">
        <v>0</v>
      </c>
      <c r="T30" s="2">
        <v>0</v>
      </c>
      <c r="U30" s="2">
        <f>Table_0__23[[#This Row],[Call Settle]]*10000*Table_0__23[[#This Row],[Open Interest Call]]</f>
        <v>13400</v>
      </c>
      <c r="V30" s="2">
        <f>Table_0__23[[#This Row],[Put Settle]]*10000*Table_0__23[[#This Row],[Open Interest Put]]</f>
        <v>0</v>
      </c>
    </row>
    <row r="31" spans="1:22" x14ac:dyDescent="0.25">
      <c r="A31" s="2">
        <v>-5.9999999999999995E-4</v>
      </c>
      <c r="B31" s="2">
        <v>6.1999999999999998E-3</v>
      </c>
      <c r="C31" s="2">
        <v>5.5999999999999999E-3</v>
      </c>
      <c r="D31" s="2">
        <v>1.1000000000000001</v>
      </c>
      <c r="E31" s="2">
        <v>4.58E-2</v>
      </c>
      <c r="F31" s="2">
        <v>4.2799999999999998E-2</v>
      </c>
      <c r="G31" s="2">
        <v>3.0000000000000001E-3</v>
      </c>
      <c r="H31" s="2">
        <v>7.2</v>
      </c>
      <c r="I31" s="2">
        <v>7.08</v>
      </c>
      <c r="J31" s="2">
        <v>0.12</v>
      </c>
      <c r="K31" s="2">
        <v>0</v>
      </c>
      <c r="L31" s="2">
        <v>0</v>
      </c>
      <c r="M31" s="2">
        <v>0</v>
      </c>
      <c r="N31" s="2">
        <v>7.2</v>
      </c>
      <c r="O31" s="2">
        <v>7.08</v>
      </c>
      <c r="P31" s="2">
        <v>0.12</v>
      </c>
      <c r="Q31" s="2">
        <v>51</v>
      </c>
      <c r="R31" s="2">
        <v>0</v>
      </c>
      <c r="S31" s="2">
        <v>414</v>
      </c>
      <c r="T31" s="2">
        <v>0</v>
      </c>
      <c r="U31" s="2">
        <f>Table_0__23[[#This Row],[Call Settle]]*10000*Table_0__23[[#This Row],[Open Interest Call]]</f>
        <v>2856</v>
      </c>
      <c r="V31" s="2">
        <f>Table_0__23[[#This Row],[Put Settle]]*10000*Table_0__23[[#This Row],[Open Interest Put]]</f>
        <v>189612</v>
      </c>
    </row>
    <row r="32" spans="1:22" x14ac:dyDescent="0.25">
      <c r="A32" s="2">
        <v>-5.0000000000000001E-4</v>
      </c>
      <c r="B32" s="2">
        <v>5.1000000000000004E-3</v>
      </c>
      <c r="C32" s="2">
        <v>4.5999999999999999E-3</v>
      </c>
      <c r="D32" s="2">
        <v>1.105</v>
      </c>
      <c r="E32" s="2">
        <v>4.9799999999999997E-2</v>
      </c>
      <c r="F32" s="2">
        <v>4.6699999999999998E-2</v>
      </c>
      <c r="G32" s="2">
        <v>3.0999999999999999E-3</v>
      </c>
      <c r="H32" s="2">
        <v>7.15</v>
      </c>
      <c r="I32" s="2">
        <v>7.03</v>
      </c>
      <c r="J32" s="2">
        <v>0.12</v>
      </c>
      <c r="K32" s="2">
        <v>0</v>
      </c>
      <c r="L32" s="2">
        <v>0</v>
      </c>
      <c r="M32" s="2">
        <v>0</v>
      </c>
      <c r="N32" s="2">
        <v>7.15</v>
      </c>
      <c r="O32" s="2">
        <v>7.03</v>
      </c>
      <c r="P32" s="2">
        <v>0.12</v>
      </c>
      <c r="Q32" s="2">
        <v>202</v>
      </c>
      <c r="R32" s="2">
        <v>0</v>
      </c>
      <c r="S32" s="2">
        <v>0</v>
      </c>
      <c r="T32" s="2">
        <v>0</v>
      </c>
      <c r="U32" s="2">
        <f>Table_0__23[[#This Row],[Call Settle]]*10000*Table_0__23[[#This Row],[Open Interest Call]]</f>
        <v>9292</v>
      </c>
      <c r="V32" s="2">
        <f>Table_0__23[[#This Row],[Put Settle]]*10000*Table_0__23[[#This Row],[Open Interest Put]]</f>
        <v>0</v>
      </c>
    </row>
    <row r="33" spans="1:22" x14ac:dyDescent="0.25">
      <c r="A33" s="2">
        <v>-4.0000000000000002E-4</v>
      </c>
      <c r="B33" s="2">
        <v>4.1999999999999997E-3</v>
      </c>
      <c r="C33" s="2">
        <v>3.8E-3</v>
      </c>
      <c r="D33" s="2">
        <v>1.1100000000000001</v>
      </c>
      <c r="E33" s="2">
        <v>5.3900000000000003E-2</v>
      </c>
      <c r="F33" s="2">
        <v>5.0700000000000002E-2</v>
      </c>
      <c r="G33" s="2">
        <v>3.2000000000000002E-3</v>
      </c>
      <c r="H33" s="2">
        <v>7.14</v>
      </c>
      <c r="I33" s="2">
        <v>7</v>
      </c>
      <c r="J33" s="2">
        <v>0.14000000000000001</v>
      </c>
      <c r="K33" s="2">
        <v>0</v>
      </c>
      <c r="L33" s="2">
        <v>0</v>
      </c>
      <c r="M33" s="2">
        <v>0</v>
      </c>
      <c r="N33" s="2">
        <v>7.14</v>
      </c>
      <c r="O33" s="2">
        <v>7</v>
      </c>
      <c r="P33" s="2">
        <v>0.14000000000000001</v>
      </c>
      <c r="Q33" s="2">
        <v>50</v>
      </c>
      <c r="R33" s="2">
        <v>0</v>
      </c>
      <c r="S33" s="2">
        <v>0</v>
      </c>
      <c r="T33" s="2">
        <v>0</v>
      </c>
      <c r="U33" s="2">
        <f>Table_0__23[[#This Row],[Call Settle]]*10000*Table_0__23[[#This Row],[Open Interest Call]]</f>
        <v>1900</v>
      </c>
      <c r="V33" s="2">
        <f>Table_0__23[[#This Row],[Put Settle]]*10000*Table_0__23[[#This Row],[Open Interest Put]]</f>
        <v>0</v>
      </c>
    </row>
    <row r="34" spans="1:22" x14ac:dyDescent="0.25">
      <c r="A34" s="2">
        <v>-4.0000000000000002E-4</v>
      </c>
      <c r="B34" s="2">
        <v>3.5000000000000001E-3</v>
      </c>
      <c r="C34" s="2">
        <v>3.0999999999999999E-3</v>
      </c>
      <c r="D34" s="2">
        <v>1.115</v>
      </c>
      <c r="E34" s="2">
        <v>5.8099999999999999E-2</v>
      </c>
      <c r="F34" s="2">
        <v>5.4899999999999997E-2</v>
      </c>
      <c r="G34" s="2">
        <v>3.2000000000000002E-3</v>
      </c>
      <c r="H34" s="2">
        <v>7.11</v>
      </c>
      <c r="I34" s="2">
        <v>7.02</v>
      </c>
      <c r="J34" s="2">
        <v>0.09</v>
      </c>
      <c r="K34" s="2">
        <v>0</v>
      </c>
      <c r="L34" s="2">
        <v>0</v>
      </c>
      <c r="M34" s="2">
        <v>0</v>
      </c>
      <c r="N34" s="2">
        <v>7.11</v>
      </c>
      <c r="O34" s="2">
        <v>7.02</v>
      </c>
      <c r="P34" s="2">
        <v>0.09</v>
      </c>
      <c r="Q34" s="2">
        <v>50</v>
      </c>
      <c r="R34" s="2">
        <v>0</v>
      </c>
      <c r="S34" s="2">
        <v>2</v>
      </c>
      <c r="T34" s="2">
        <v>0</v>
      </c>
      <c r="U34" s="2">
        <f>Table_0__23[[#This Row],[Call Settle]]*10000*Table_0__23[[#This Row],[Open Interest Call]]</f>
        <v>1550</v>
      </c>
      <c r="V34" s="2">
        <f>Table_0__23[[#This Row],[Put Settle]]*10000*Table_0__23[[#This Row],[Open Interest Put]]</f>
        <v>1162</v>
      </c>
    </row>
    <row r="35" spans="1:22" x14ac:dyDescent="0.25">
      <c r="A35" s="2">
        <v>-2.9999999999999997E-4</v>
      </c>
      <c r="B35" s="2">
        <v>2.8999999999999998E-3</v>
      </c>
      <c r="C35" s="2">
        <v>2.5999999999999999E-3</v>
      </c>
      <c r="D35" s="2">
        <v>1.1200000000000001</v>
      </c>
      <c r="E35" s="2">
        <v>6.25E-2</v>
      </c>
      <c r="F35" s="2">
        <v>5.9200000000000003E-2</v>
      </c>
      <c r="G35" s="2">
        <v>3.3E-3</v>
      </c>
      <c r="H35" s="2">
        <v>7.16</v>
      </c>
      <c r="I35" s="2">
        <v>7.03</v>
      </c>
      <c r="J35" s="2">
        <v>0.12</v>
      </c>
      <c r="K35" s="2">
        <v>0</v>
      </c>
      <c r="L35" s="2">
        <v>0</v>
      </c>
      <c r="M35" s="2">
        <v>0</v>
      </c>
      <c r="N35" s="2">
        <v>7.16</v>
      </c>
      <c r="O35" s="2">
        <v>7.03</v>
      </c>
      <c r="P35" s="2">
        <v>0.12</v>
      </c>
      <c r="Q35" s="2">
        <v>51</v>
      </c>
      <c r="R35" s="2">
        <v>0</v>
      </c>
      <c r="S35" s="2">
        <v>0</v>
      </c>
      <c r="T35" s="2">
        <v>0</v>
      </c>
      <c r="U35" s="2">
        <f>Table_0__23[[#This Row],[Call Settle]]*10000*Table_0__23[[#This Row],[Open Interest Call]]</f>
        <v>1326</v>
      </c>
      <c r="V35" s="2">
        <f>Table_0__23[[#This Row],[Put Settle]]*10000*Table_0__23[[#This Row],[Open Interest Put]]</f>
        <v>0</v>
      </c>
    </row>
    <row r="36" spans="1:22" x14ac:dyDescent="0.25">
      <c r="A36" s="2">
        <v>-2.0000000000000001E-4</v>
      </c>
      <c r="B36" s="2">
        <v>2.3E-3</v>
      </c>
      <c r="C36" s="2">
        <v>2.0999999999999999E-3</v>
      </c>
      <c r="D36" s="2">
        <v>1.125</v>
      </c>
      <c r="E36" s="2">
        <v>6.6900000000000001E-2</v>
      </c>
      <c r="F36" s="2">
        <v>6.3600000000000004E-2</v>
      </c>
      <c r="G36" s="2">
        <v>3.3E-3</v>
      </c>
      <c r="H36" s="2">
        <v>7.14</v>
      </c>
      <c r="I36" s="2">
        <v>6.98</v>
      </c>
      <c r="J36" s="2">
        <v>0.16</v>
      </c>
      <c r="K36" s="2">
        <v>0</v>
      </c>
      <c r="L36" s="2">
        <v>0</v>
      </c>
      <c r="M36" s="2">
        <v>0</v>
      </c>
      <c r="N36" s="2">
        <v>7.14</v>
      </c>
      <c r="O36" s="2">
        <v>6.98</v>
      </c>
      <c r="P36" s="2">
        <v>0.16</v>
      </c>
      <c r="Q36" s="2">
        <v>127</v>
      </c>
      <c r="R36" s="2">
        <v>0</v>
      </c>
      <c r="S36" s="2">
        <v>0</v>
      </c>
      <c r="T36" s="2">
        <v>0</v>
      </c>
      <c r="U36" s="2">
        <f>Table_0__23[[#This Row],[Call Settle]]*10000*Table_0__23[[#This Row],[Open Interest Call]]</f>
        <v>2667</v>
      </c>
      <c r="V36" s="2">
        <f>Table_0__23[[#This Row],[Put Settle]]*10000*Table_0__23[[#This Row],[Open Interest Put]]</f>
        <v>0</v>
      </c>
    </row>
    <row r="37" spans="1:22" x14ac:dyDescent="0.25">
      <c r="A37" s="2">
        <v>-1E-4</v>
      </c>
      <c r="B37" s="2">
        <v>1.9E-3</v>
      </c>
      <c r="C37" s="2">
        <v>1.8E-3</v>
      </c>
      <c r="D37" s="2">
        <v>1.1299999999999999</v>
      </c>
      <c r="E37" s="2">
        <v>7.1499999999999994E-2</v>
      </c>
      <c r="F37" s="2">
        <v>6.8099999999999994E-2</v>
      </c>
      <c r="G37" s="2">
        <v>3.3999999999999998E-3</v>
      </c>
      <c r="H37" s="2">
        <v>7.24</v>
      </c>
      <c r="I37" s="2">
        <v>7.01</v>
      </c>
      <c r="J37" s="2">
        <v>0.22</v>
      </c>
      <c r="K37" s="2">
        <v>0</v>
      </c>
      <c r="L37" s="2">
        <v>0</v>
      </c>
      <c r="M37" s="2">
        <v>0</v>
      </c>
      <c r="N37" s="2">
        <v>7.24</v>
      </c>
      <c r="O37" s="2">
        <v>7.01</v>
      </c>
      <c r="P37" s="2">
        <v>0.22</v>
      </c>
      <c r="Q37" s="2">
        <v>202</v>
      </c>
      <c r="R37" s="2">
        <v>0</v>
      </c>
      <c r="S37" s="2">
        <v>0</v>
      </c>
      <c r="T37" s="2">
        <v>0</v>
      </c>
      <c r="U37" s="2">
        <f>Table_0__23[[#This Row],[Call Settle]]*10000*Table_0__23[[#This Row],[Open Interest Call]]</f>
        <v>3636</v>
      </c>
      <c r="V37" s="2">
        <f>Table_0__23[[#This Row],[Put Settle]]*10000*Table_0__23[[#This Row],[Open Interest Put]]</f>
        <v>0</v>
      </c>
    </row>
    <row r="38" spans="1:22" x14ac:dyDescent="0.25">
      <c r="A38" s="2">
        <v>-2.0000000000000001E-4</v>
      </c>
      <c r="B38" s="2">
        <v>1.6000000000000001E-3</v>
      </c>
      <c r="C38" s="2">
        <v>1.4E-3</v>
      </c>
      <c r="D38" s="2">
        <v>1.135</v>
      </c>
      <c r="E38" s="2">
        <v>7.6100000000000001E-2</v>
      </c>
      <c r="F38" s="2">
        <v>7.2599999999999998E-2</v>
      </c>
      <c r="G38" s="2">
        <v>3.5000000000000001E-3</v>
      </c>
      <c r="H38" s="2">
        <v>7.17</v>
      </c>
      <c r="I38" s="2">
        <v>7.09</v>
      </c>
      <c r="J38" s="2">
        <v>0.09</v>
      </c>
      <c r="K38" s="2">
        <v>0</v>
      </c>
      <c r="L38" s="2">
        <v>0</v>
      </c>
      <c r="M38" s="2">
        <v>0</v>
      </c>
      <c r="N38" s="2">
        <v>7.17</v>
      </c>
      <c r="O38" s="2">
        <v>7.09</v>
      </c>
      <c r="P38" s="2">
        <v>0.09</v>
      </c>
      <c r="Q38" s="2">
        <v>99</v>
      </c>
      <c r="R38" s="2">
        <v>0</v>
      </c>
      <c r="S38" s="2">
        <v>67</v>
      </c>
      <c r="T38" s="2">
        <v>0</v>
      </c>
      <c r="U38" s="2">
        <f>Table_0__23[[#This Row],[Call Settle]]*10000*Table_0__23[[#This Row],[Open Interest Call]]</f>
        <v>1386</v>
      </c>
      <c r="V38" s="2">
        <f>Table_0__23[[#This Row],[Put Settle]]*10000*Table_0__23[[#This Row],[Open Interest Put]]</f>
        <v>50987</v>
      </c>
    </row>
    <row r="39" spans="1:22" x14ac:dyDescent="0.25">
      <c r="A39" s="2">
        <v>-1E-4</v>
      </c>
      <c r="B39" s="2">
        <v>1.2999999999999999E-3</v>
      </c>
      <c r="C39" s="2">
        <v>1.1999999999999999E-3</v>
      </c>
      <c r="D39" s="2">
        <v>1.1399999999999999</v>
      </c>
      <c r="E39" s="2">
        <v>8.0699999999999994E-2</v>
      </c>
      <c r="F39" s="2">
        <v>7.7299999999999994E-2</v>
      </c>
      <c r="G39" s="2">
        <v>3.3999999999999998E-3</v>
      </c>
      <c r="H39" s="2">
        <v>7.28</v>
      </c>
      <c r="I39" s="2">
        <v>7.1</v>
      </c>
      <c r="J39" s="2">
        <v>0.17</v>
      </c>
      <c r="K39" s="2">
        <v>0</v>
      </c>
      <c r="L39" s="2">
        <v>0</v>
      </c>
      <c r="M39" s="2">
        <v>0</v>
      </c>
      <c r="N39" s="2">
        <v>7.28</v>
      </c>
      <c r="O39" s="2">
        <v>7.1</v>
      </c>
      <c r="P39" s="2">
        <v>0.17</v>
      </c>
      <c r="Q39" s="2">
        <v>207</v>
      </c>
      <c r="R39" s="2">
        <v>0</v>
      </c>
      <c r="S39" s="2">
        <v>206</v>
      </c>
      <c r="T39" s="2">
        <v>-21</v>
      </c>
      <c r="U39" s="2">
        <f>Table_0__23[[#This Row],[Call Settle]]*10000*Table_0__23[[#This Row],[Open Interest Call]]</f>
        <v>2483.9999999999995</v>
      </c>
      <c r="V39" s="2">
        <f>Table_0__23[[#This Row],[Put Settle]]*10000*Table_0__23[[#This Row],[Open Interest Put]]</f>
        <v>166241.99999999997</v>
      </c>
    </row>
    <row r="40" spans="1:22" x14ac:dyDescent="0.25">
      <c r="A40" s="2">
        <v>-1E-4</v>
      </c>
      <c r="B40" s="2">
        <v>1.1000000000000001E-3</v>
      </c>
      <c r="C40" s="2">
        <v>1E-3</v>
      </c>
      <c r="D40" s="2">
        <v>1.145</v>
      </c>
      <c r="E40" s="2">
        <v>8.5500000000000007E-2</v>
      </c>
      <c r="F40" s="2">
        <v>8.2000000000000003E-2</v>
      </c>
      <c r="G40" s="2">
        <v>3.5000000000000001E-3</v>
      </c>
      <c r="H40" s="2">
        <v>7.34</v>
      </c>
      <c r="I40" s="2">
        <v>7.19</v>
      </c>
      <c r="J40" s="2">
        <v>0.15</v>
      </c>
      <c r="K40" s="2">
        <v>0</v>
      </c>
      <c r="L40" s="2">
        <v>0</v>
      </c>
      <c r="M40" s="2">
        <v>0</v>
      </c>
      <c r="N40" s="2">
        <v>7.34</v>
      </c>
      <c r="O40" s="2">
        <v>7.19</v>
      </c>
      <c r="P40" s="2">
        <v>0.15</v>
      </c>
      <c r="Q40" s="2">
        <v>80</v>
      </c>
      <c r="R40" s="2">
        <v>0</v>
      </c>
      <c r="S40" s="2">
        <v>0</v>
      </c>
      <c r="T40" s="2">
        <v>0</v>
      </c>
      <c r="U40" s="2">
        <f>Table_0__23[[#This Row],[Call Settle]]*10000*Table_0__23[[#This Row],[Open Interest Call]]</f>
        <v>800</v>
      </c>
      <c r="V40" s="2">
        <f>Table_0__23[[#This Row],[Put Settle]]*10000*Table_0__23[[#This Row],[Open Interest Put]]</f>
        <v>0</v>
      </c>
    </row>
    <row r="41" spans="1:22" x14ac:dyDescent="0.25">
      <c r="A41" s="2">
        <v>-1E-4</v>
      </c>
      <c r="B41" s="2">
        <v>8.9999999999999998E-4</v>
      </c>
      <c r="C41" s="2">
        <v>8.0000000000000004E-4</v>
      </c>
      <c r="D41" s="2">
        <v>1.1499999999999999</v>
      </c>
      <c r="E41" s="2">
        <v>9.0200000000000002E-2</v>
      </c>
      <c r="F41" s="2">
        <v>8.6699999999999999E-2</v>
      </c>
      <c r="G41" s="2">
        <v>3.5000000000000001E-3</v>
      </c>
      <c r="H41" s="2">
        <v>7.34</v>
      </c>
      <c r="I41" s="2">
        <v>7.22</v>
      </c>
      <c r="J41" s="2">
        <v>0.12</v>
      </c>
      <c r="K41" s="2">
        <v>0</v>
      </c>
      <c r="L41" s="2">
        <v>0</v>
      </c>
      <c r="M41" s="2">
        <v>0</v>
      </c>
      <c r="N41" s="2">
        <v>7.34</v>
      </c>
      <c r="O41" s="2">
        <v>7.22</v>
      </c>
      <c r="P41" s="2">
        <v>0.12</v>
      </c>
      <c r="Q41" s="2">
        <v>23</v>
      </c>
      <c r="R41" s="2">
        <v>0</v>
      </c>
      <c r="S41" s="2">
        <v>0</v>
      </c>
      <c r="T41" s="2">
        <v>0</v>
      </c>
      <c r="U41" s="2">
        <f>Table_0__23[[#This Row],[Call Settle]]*10000*Table_0__23[[#This Row],[Open Interest Call]]</f>
        <v>184</v>
      </c>
      <c r="V41" s="2">
        <f>Table_0__23[[#This Row],[Put Settle]]*10000*Table_0__23[[#This Row],[Open Interest Put]]</f>
        <v>0</v>
      </c>
    </row>
    <row r="42" spans="1:22" x14ac:dyDescent="0.25">
      <c r="A42" s="2">
        <v>-1E-4</v>
      </c>
      <c r="B42" s="2">
        <v>8.0000000000000004E-4</v>
      </c>
      <c r="C42" s="2">
        <v>6.9999999999999999E-4</v>
      </c>
      <c r="D42" s="2">
        <v>1.155</v>
      </c>
      <c r="E42" s="2">
        <v>9.5000000000000001E-2</v>
      </c>
      <c r="F42" s="2">
        <v>9.1499999999999998E-2</v>
      </c>
      <c r="G42" s="2">
        <v>3.5000000000000001E-3</v>
      </c>
      <c r="H42" s="2">
        <v>7.47</v>
      </c>
      <c r="I42" s="2">
        <v>7.38</v>
      </c>
      <c r="J42" s="2">
        <v>0.09</v>
      </c>
      <c r="K42" s="2">
        <v>0</v>
      </c>
      <c r="L42" s="2">
        <v>0</v>
      </c>
      <c r="M42" s="2">
        <v>0</v>
      </c>
      <c r="N42" s="2">
        <v>7.47</v>
      </c>
      <c r="O42" s="2">
        <v>7.38</v>
      </c>
      <c r="P42" s="2">
        <v>0.09</v>
      </c>
      <c r="Q42" s="2">
        <v>79</v>
      </c>
      <c r="R42" s="2">
        <v>0</v>
      </c>
      <c r="S42" s="2">
        <v>0</v>
      </c>
      <c r="T42" s="2">
        <v>0</v>
      </c>
      <c r="U42" s="2">
        <f>Table_0__23[[#This Row],[Call Settle]]*10000*Table_0__23[[#This Row],[Open Interest Call]]</f>
        <v>553</v>
      </c>
      <c r="V42" s="2">
        <f>Table_0__23[[#This Row],[Put Settle]]*10000*Table_0__23[[#This Row],[Open Interest Put]]</f>
        <v>0</v>
      </c>
    </row>
    <row r="43" spans="1:22" x14ac:dyDescent="0.25">
      <c r="A43" s="2">
        <v>-1E-4</v>
      </c>
      <c r="B43" s="2">
        <v>6.9999999999999999E-4</v>
      </c>
      <c r="C43" s="2">
        <v>5.9999999999999995E-4</v>
      </c>
      <c r="D43" s="2">
        <v>1.1599999999999999</v>
      </c>
      <c r="E43" s="2">
        <v>9.98E-2</v>
      </c>
      <c r="F43" s="2">
        <v>9.6299999999999997E-2</v>
      </c>
      <c r="G43" s="2">
        <v>3.5000000000000001E-3</v>
      </c>
      <c r="H43" s="2">
        <v>7.57</v>
      </c>
      <c r="I43" s="2">
        <v>7.5</v>
      </c>
      <c r="J43" s="2">
        <v>7.0000000000000007E-2</v>
      </c>
      <c r="K43" s="2">
        <v>0</v>
      </c>
      <c r="L43" s="2">
        <v>0</v>
      </c>
      <c r="M43" s="2">
        <v>0</v>
      </c>
      <c r="N43" s="2">
        <v>7.57</v>
      </c>
      <c r="O43" s="2">
        <v>7.5</v>
      </c>
      <c r="P43" s="2">
        <v>7.0000000000000007E-2</v>
      </c>
      <c r="Q43" s="2">
        <v>332</v>
      </c>
      <c r="R43" s="2">
        <v>0</v>
      </c>
      <c r="S43" s="2">
        <v>0</v>
      </c>
      <c r="T43" s="2">
        <v>0</v>
      </c>
      <c r="U43" s="2">
        <f>Table_0__23[[#This Row],[Call Settle]]*10000*Table_0__23[[#This Row],[Open Interest Call]]</f>
        <v>1991.9999999999998</v>
      </c>
      <c r="V43" s="2">
        <f>Table_0__23[[#This Row],[Put Settle]]*10000*Table_0__23[[#This Row],[Open Interest Put]]</f>
        <v>0</v>
      </c>
    </row>
    <row r="44" spans="1:22" x14ac:dyDescent="0.25">
      <c r="A44" s="2">
        <v>-1E-4</v>
      </c>
      <c r="B44" s="2">
        <v>5.9999999999999995E-4</v>
      </c>
      <c r="C44" s="2">
        <v>5.0000000000000001E-4</v>
      </c>
      <c r="D44" s="2">
        <v>1.165</v>
      </c>
      <c r="E44" s="2">
        <v>0.1046</v>
      </c>
      <c r="F44" s="2">
        <v>0.1011</v>
      </c>
      <c r="G44" s="2">
        <v>3.5000000000000001E-3</v>
      </c>
      <c r="H44" s="2">
        <v>7.63</v>
      </c>
      <c r="I44" s="2">
        <v>7.6</v>
      </c>
      <c r="J44" s="2">
        <v>0.03</v>
      </c>
      <c r="K44" s="2">
        <v>0</v>
      </c>
      <c r="L44" s="2">
        <v>0</v>
      </c>
      <c r="M44" s="2">
        <v>0</v>
      </c>
      <c r="N44" s="2">
        <v>7.63</v>
      </c>
      <c r="O44" s="2">
        <v>7.6</v>
      </c>
      <c r="P44" s="2">
        <v>0.03</v>
      </c>
      <c r="Q44" s="2">
        <v>10</v>
      </c>
      <c r="R44" s="2">
        <v>0</v>
      </c>
      <c r="S44" s="2">
        <v>3</v>
      </c>
      <c r="T44" s="2">
        <v>0</v>
      </c>
      <c r="U44" s="2">
        <f>Table_0__23[[#This Row],[Call Settle]]*10000*Table_0__23[[#This Row],[Open Interest Call]]</f>
        <v>50</v>
      </c>
      <c r="V44" s="2">
        <f>Table_0__23[[#This Row],[Put Settle]]*10000*Table_0__23[[#This Row],[Open Interest Put]]</f>
        <v>3138</v>
      </c>
    </row>
    <row r="45" spans="1:22" x14ac:dyDescent="0.25">
      <c r="A45" s="2">
        <v>-1E-4</v>
      </c>
      <c r="B45" s="2">
        <v>5.0000000000000001E-4</v>
      </c>
      <c r="C45" s="2">
        <v>4.0000000000000002E-4</v>
      </c>
      <c r="D45" s="2">
        <v>1.17</v>
      </c>
      <c r="E45" s="2">
        <v>0.1094</v>
      </c>
      <c r="F45" s="2">
        <v>0.10589999999999999</v>
      </c>
      <c r="G45" s="2">
        <v>3.5000000000000001E-3</v>
      </c>
      <c r="H45" s="2">
        <v>7.64</v>
      </c>
      <c r="I45" s="2">
        <v>7.65</v>
      </c>
      <c r="J45" s="2">
        <v>-0.01</v>
      </c>
      <c r="K45" s="2">
        <v>0</v>
      </c>
      <c r="L45" s="2">
        <v>0</v>
      </c>
      <c r="M45" s="2">
        <v>0</v>
      </c>
      <c r="N45" s="2">
        <v>7.64</v>
      </c>
      <c r="O45" s="2">
        <v>7.65</v>
      </c>
      <c r="P45" s="2">
        <v>-0.01</v>
      </c>
      <c r="Q45" s="2">
        <v>0</v>
      </c>
      <c r="R45" s="2">
        <v>0</v>
      </c>
      <c r="S45" s="2">
        <v>0</v>
      </c>
      <c r="T45" s="2">
        <v>0</v>
      </c>
      <c r="U45" s="2">
        <f>Table_0__23[[#This Row],[Call Settle]]*10000*Table_0__23[[#This Row],[Open Interest Call]]</f>
        <v>0</v>
      </c>
      <c r="V45" s="2">
        <f>Table_0__23[[#This Row],[Put Settle]]*10000*Table_0__23[[#This Row],[Open Interest Put]]</f>
        <v>0</v>
      </c>
    </row>
    <row r="46" spans="1:22" x14ac:dyDescent="0.25">
      <c r="A46" s="2">
        <v>-1E-4</v>
      </c>
      <c r="B46" s="2">
        <v>4.0000000000000002E-4</v>
      </c>
      <c r="C46" s="2">
        <v>4.0000000000000002E-4</v>
      </c>
      <c r="D46" s="2">
        <v>1.175</v>
      </c>
      <c r="E46" s="2">
        <v>0.1143</v>
      </c>
      <c r="F46" s="2">
        <v>0.11070000000000001</v>
      </c>
      <c r="G46" s="2">
        <v>3.5999999999999999E-3</v>
      </c>
      <c r="H46" s="2">
        <v>7.76</v>
      </c>
      <c r="I46" s="2">
        <v>7.66</v>
      </c>
      <c r="J46" s="2">
        <v>0.09</v>
      </c>
      <c r="K46" s="2">
        <v>0</v>
      </c>
      <c r="L46" s="2">
        <v>0</v>
      </c>
      <c r="M46" s="2">
        <v>0</v>
      </c>
      <c r="N46" s="2">
        <v>7.76</v>
      </c>
      <c r="O46" s="2">
        <v>7.66</v>
      </c>
      <c r="P46" s="2">
        <v>0.09</v>
      </c>
      <c r="Q46" s="2">
        <v>5</v>
      </c>
      <c r="R46" s="2">
        <v>0</v>
      </c>
      <c r="S46" s="2">
        <v>2</v>
      </c>
      <c r="T46" s="2">
        <v>0</v>
      </c>
      <c r="U46" s="2">
        <f>Table_0__23[[#This Row],[Call Settle]]*10000*Table_0__23[[#This Row],[Open Interest Call]]</f>
        <v>20</v>
      </c>
      <c r="V46" s="2">
        <f>Table_0__23[[#This Row],[Put Settle]]*10000*Table_0__23[[#This Row],[Open Interest Put]]</f>
        <v>2286</v>
      </c>
    </row>
    <row r="47" spans="1:22" x14ac:dyDescent="0.25">
      <c r="A47" s="2">
        <v>-1E-4</v>
      </c>
      <c r="B47" s="2">
        <v>4.0000000000000002E-4</v>
      </c>
      <c r="C47" s="2">
        <v>2.9999999999999997E-4</v>
      </c>
      <c r="D47" s="2">
        <v>1.18</v>
      </c>
      <c r="E47" s="2">
        <v>0.1191</v>
      </c>
      <c r="F47" s="2">
        <v>0.11559999999999999</v>
      </c>
      <c r="G47" s="2">
        <v>3.5000000000000001E-3</v>
      </c>
      <c r="H47" s="2">
        <v>7.85</v>
      </c>
      <c r="I47" s="2">
        <v>7.78</v>
      </c>
      <c r="J47" s="2">
        <v>7.0000000000000007E-2</v>
      </c>
      <c r="K47" s="2">
        <v>0</v>
      </c>
      <c r="L47" s="2">
        <v>0</v>
      </c>
      <c r="M47" s="2">
        <v>0</v>
      </c>
      <c r="N47" s="2">
        <v>7.85</v>
      </c>
      <c r="O47" s="2">
        <v>7.78</v>
      </c>
      <c r="P47" s="2">
        <v>7.0000000000000007E-2</v>
      </c>
      <c r="Q47" s="2">
        <v>4</v>
      </c>
      <c r="R47" s="2">
        <v>0</v>
      </c>
      <c r="S47" s="2">
        <v>2</v>
      </c>
      <c r="T47" s="2">
        <v>0</v>
      </c>
      <c r="U47" s="2">
        <f>Table_0__23[[#This Row],[Call Settle]]*10000*Table_0__23[[#This Row],[Open Interest Call]]</f>
        <v>11.999999999999998</v>
      </c>
      <c r="V47" s="2">
        <f>Table_0__23[[#This Row],[Put Settle]]*10000*Table_0__23[[#This Row],[Open Interest Put]]</f>
        <v>2382</v>
      </c>
    </row>
    <row r="48" spans="1:22" x14ac:dyDescent="0.25">
      <c r="A48" s="2">
        <v>-1E-4</v>
      </c>
      <c r="B48" s="2">
        <v>2.9999999999999997E-4</v>
      </c>
      <c r="C48" s="2">
        <v>2.0000000000000001E-4</v>
      </c>
      <c r="D48" s="2">
        <v>1.19</v>
      </c>
      <c r="E48" s="2">
        <v>0.12889999999999999</v>
      </c>
      <c r="F48" s="2">
        <v>0.12529999999999999</v>
      </c>
      <c r="G48" s="2">
        <v>3.5999999999999999E-3</v>
      </c>
      <c r="H48" s="2">
        <v>7.93</v>
      </c>
      <c r="I48" s="2">
        <v>7.93</v>
      </c>
      <c r="J48" s="2">
        <v>0</v>
      </c>
      <c r="K48" s="2">
        <v>0</v>
      </c>
      <c r="L48" s="2">
        <v>0</v>
      </c>
      <c r="M48" s="2">
        <v>0</v>
      </c>
      <c r="N48" s="2">
        <v>7.93</v>
      </c>
      <c r="O48" s="2">
        <v>7.93</v>
      </c>
      <c r="P48" s="2">
        <v>0</v>
      </c>
      <c r="Q48" s="2">
        <v>6</v>
      </c>
      <c r="R48" s="2">
        <v>0</v>
      </c>
      <c r="S48" s="2">
        <v>0</v>
      </c>
      <c r="T48" s="2">
        <v>0</v>
      </c>
      <c r="U48" s="2">
        <f>Table_0__23[[#This Row],[Call Settle]]*10000*Table_0__23[[#This Row],[Open Interest Call]]</f>
        <v>12</v>
      </c>
      <c r="V48" s="2">
        <f>Table_0__23[[#This Row],[Put Settle]]*10000*Table_0__23[[#This Row],[Open Interest Put]]</f>
        <v>0</v>
      </c>
    </row>
    <row r="49" spans="1:22" x14ac:dyDescent="0.25">
      <c r="A49" s="2">
        <v>-1E-4</v>
      </c>
      <c r="B49" s="2">
        <v>2.0000000000000001E-4</v>
      </c>
      <c r="C49" s="2">
        <v>2.0000000000000001E-4</v>
      </c>
      <c r="D49" s="2">
        <v>1.2</v>
      </c>
      <c r="E49" s="2">
        <v>0.1386</v>
      </c>
      <c r="F49" s="2">
        <v>0.1351</v>
      </c>
      <c r="G49" s="2">
        <v>3.5000000000000001E-3</v>
      </c>
      <c r="H49" s="2">
        <v>8.1199999999999992</v>
      </c>
      <c r="I49" s="2">
        <v>8.19</v>
      </c>
      <c r="J49" s="2">
        <v>-0.06</v>
      </c>
      <c r="K49" s="2">
        <v>0</v>
      </c>
      <c r="L49" s="2">
        <v>0</v>
      </c>
      <c r="M49" s="2">
        <v>0</v>
      </c>
      <c r="N49" s="2">
        <v>8.1199999999999992</v>
      </c>
      <c r="O49" s="2">
        <v>8.19</v>
      </c>
      <c r="P49" s="2">
        <v>-0.06</v>
      </c>
      <c r="Q49" s="2">
        <v>25</v>
      </c>
      <c r="R49" s="2">
        <v>0</v>
      </c>
      <c r="S49" s="2">
        <v>0</v>
      </c>
      <c r="T49" s="2">
        <v>0</v>
      </c>
      <c r="U49" s="2">
        <f>Table_0__23[[#This Row],[Call Settle]]*10000*Table_0__23[[#This Row],[Open Interest Call]]</f>
        <v>50</v>
      </c>
      <c r="V49" s="2">
        <f>Table_0__23[[#This Row],[Put Settle]]*10000*Table_0__23[[#This Row],[Open Interest Put]]</f>
        <v>0</v>
      </c>
    </row>
    <row r="50" spans="1:22" x14ac:dyDescent="0.25">
      <c r="A50" s="2">
        <v>-1E-4</v>
      </c>
      <c r="B50" s="2">
        <v>2.0000000000000001E-4</v>
      </c>
      <c r="C50" s="2">
        <v>1E-4</v>
      </c>
      <c r="D50" s="2">
        <v>1.21</v>
      </c>
      <c r="E50" s="2">
        <v>0.1484</v>
      </c>
      <c r="F50" s="2">
        <v>0.1449</v>
      </c>
      <c r="G50" s="2">
        <v>3.5000000000000001E-3</v>
      </c>
      <c r="H50" s="2">
        <v>8.1999999999999993</v>
      </c>
      <c r="I50" s="2">
        <v>8.3699999999999992</v>
      </c>
      <c r="J50" s="2">
        <v>-0.17</v>
      </c>
      <c r="K50" s="2">
        <v>0</v>
      </c>
      <c r="L50" s="2">
        <v>0</v>
      </c>
      <c r="M50" s="2">
        <v>0</v>
      </c>
      <c r="N50" s="2">
        <v>8.1999999999999993</v>
      </c>
      <c r="O50" s="2">
        <v>8.3699999999999992</v>
      </c>
      <c r="P50" s="2">
        <v>-0.17</v>
      </c>
      <c r="Q50" s="2">
        <v>0</v>
      </c>
      <c r="R50" s="2">
        <v>0</v>
      </c>
      <c r="S50" s="2">
        <v>0</v>
      </c>
      <c r="T50" s="2">
        <v>0</v>
      </c>
      <c r="U50" s="2">
        <f>Table_0__23[[#This Row],[Call Settle]]*10000*Table_0__23[[#This Row],[Open Interest Call]]</f>
        <v>0</v>
      </c>
      <c r="V50" s="2">
        <f>Table_0__23[[#This Row],[Put Settle]]*10000*Table_0__23[[#This Row],[Open Interest Put]]</f>
        <v>0</v>
      </c>
    </row>
    <row r="51" spans="1:22" x14ac:dyDescent="0.25">
      <c r="A51" s="2">
        <v>0</v>
      </c>
      <c r="B51" s="2">
        <v>1E-4</v>
      </c>
      <c r="C51" s="2">
        <v>1E-4</v>
      </c>
      <c r="D51" s="2">
        <v>1.22</v>
      </c>
      <c r="E51" s="2">
        <v>0.15820000000000001</v>
      </c>
      <c r="F51" s="2">
        <v>0.15459999999999999</v>
      </c>
      <c r="G51" s="2">
        <v>3.5999999999999999E-3</v>
      </c>
      <c r="H51" s="2">
        <v>8.65</v>
      </c>
      <c r="I51" s="2">
        <v>8.43</v>
      </c>
      <c r="J51" s="2">
        <v>0.22</v>
      </c>
      <c r="K51" s="2">
        <v>0</v>
      </c>
      <c r="L51" s="2">
        <v>0</v>
      </c>
      <c r="M51" s="2">
        <v>0</v>
      </c>
      <c r="N51" s="2">
        <v>8.65</v>
      </c>
      <c r="O51" s="2">
        <v>8.43</v>
      </c>
      <c r="P51" s="2">
        <v>0.22</v>
      </c>
      <c r="Q51" s="2">
        <v>0</v>
      </c>
      <c r="R51" s="2">
        <v>0</v>
      </c>
      <c r="S51" s="2">
        <v>0</v>
      </c>
      <c r="T51" s="2">
        <v>0</v>
      </c>
      <c r="U51" s="2">
        <f>Table_0__23[[#This Row],[Call Settle]]*10000*Table_0__23[[#This Row],[Open Interest Call]]</f>
        <v>0</v>
      </c>
      <c r="V51" s="2">
        <f>Table_0__23[[#This Row],[Put Settle]]*10000*Table_0__23[[#This Row],[Open Interest Put]]</f>
        <v>0</v>
      </c>
    </row>
    <row r="52" spans="1:22" x14ac:dyDescent="0.25">
      <c r="A52" s="2">
        <v>0</v>
      </c>
      <c r="B52" s="2">
        <v>1E-4</v>
      </c>
      <c r="C52" s="2">
        <v>1E-4</v>
      </c>
      <c r="D52" s="2">
        <v>1.23</v>
      </c>
      <c r="E52" s="2">
        <v>0.16800000000000001</v>
      </c>
      <c r="F52" s="2">
        <v>0.16439999999999999</v>
      </c>
      <c r="G52" s="2">
        <v>3.5999999999999999E-3</v>
      </c>
      <c r="H52" s="2">
        <v>8.4600000000000009</v>
      </c>
      <c r="I52" s="2">
        <v>8.26</v>
      </c>
      <c r="J52" s="2">
        <v>0.2</v>
      </c>
      <c r="K52" s="2">
        <v>0</v>
      </c>
      <c r="L52" s="2">
        <v>0</v>
      </c>
      <c r="M52" s="2">
        <v>0</v>
      </c>
      <c r="N52" s="2">
        <v>8.4600000000000009</v>
      </c>
      <c r="O52" s="2">
        <v>8.26</v>
      </c>
      <c r="P52" s="2">
        <v>0.2</v>
      </c>
      <c r="Q52" s="2">
        <v>0</v>
      </c>
      <c r="R52" s="2">
        <v>0</v>
      </c>
      <c r="S52" s="2">
        <v>0</v>
      </c>
      <c r="T52" s="2">
        <v>0</v>
      </c>
      <c r="U52" s="2">
        <f>Table_0__23[[#This Row],[Call Settle]]*10000*Table_0__23[[#This Row],[Open Interest Call]]</f>
        <v>0</v>
      </c>
      <c r="V52" s="2">
        <f>Table_0__23[[#This Row],[Put Settle]]*10000*Table_0__23[[#This Row],[Open Interest Put]]</f>
        <v>0</v>
      </c>
    </row>
    <row r="53" spans="1:22" x14ac:dyDescent="0.25">
      <c r="A53" s="2">
        <v>0</v>
      </c>
      <c r="B53" s="2">
        <v>1E-4</v>
      </c>
      <c r="C53" s="2">
        <v>1E-4</v>
      </c>
      <c r="D53" s="2">
        <v>1.24</v>
      </c>
      <c r="E53" s="2">
        <v>0.17780000000000001</v>
      </c>
      <c r="F53" s="2">
        <v>0.17419999999999999</v>
      </c>
      <c r="G53" s="2">
        <v>3.5999999999999999E-3</v>
      </c>
      <c r="H53" s="2">
        <v>8.8699999999999992</v>
      </c>
      <c r="I53" s="2">
        <v>8.67</v>
      </c>
      <c r="J53" s="2">
        <v>0.21</v>
      </c>
      <c r="K53" s="2">
        <v>0</v>
      </c>
      <c r="L53" s="2">
        <v>0</v>
      </c>
      <c r="M53" s="2">
        <v>0</v>
      </c>
      <c r="N53" s="2">
        <v>8.8699999999999992</v>
      </c>
      <c r="O53" s="2">
        <v>8.67</v>
      </c>
      <c r="P53" s="2">
        <v>0.21</v>
      </c>
      <c r="Q53" s="2">
        <v>0</v>
      </c>
      <c r="R53" s="2">
        <v>0</v>
      </c>
      <c r="S53" s="2">
        <v>0</v>
      </c>
      <c r="T53" s="2">
        <v>0</v>
      </c>
      <c r="U53" s="2">
        <f>Table_0__23[[#This Row],[Call Settle]]*10000*Table_0__23[[#This Row],[Open Interest Call]]</f>
        <v>0</v>
      </c>
      <c r="V53" s="2">
        <f>Table_0__23[[#This Row],[Put Settle]]*10000*Table_0__23[[#This Row],[Open Interest Put]]</f>
        <v>0</v>
      </c>
    </row>
    <row r="54" spans="1:22" x14ac:dyDescent="0.25">
      <c r="A54" s="2">
        <v>0</v>
      </c>
      <c r="B54" s="2">
        <v>1E-4</v>
      </c>
      <c r="C54" s="2">
        <v>1E-4</v>
      </c>
      <c r="D54" s="2">
        <v>1.25</v>
      </c>
      <c r="E54" s="2">
        <v>0.18770000000000001</v>
      </c>
      <c r="F54" s="2">
        <v>0.18410000000000001</v>
      </c>
      <c r="G54" s="2">
        <v>3.5999999999999999E-3</v>
      </c>
      <c r="H54" s="2">
        <v>9.27</v>
      </c>
      <c r="I54" s="2">
        <v>9.07</v>
      </c>
      <c r="J54" s="2">
        <v>0.21</v>
      </c>
      <c r="K54" s="2">
        <v>0</v>
      </c>
      <c r="L54" s="2">
        <v>0</v>
      </c>
      <c r="M54" s="2">
        <v>0</v>
      </c>
      <c r="N54" s="2">
        <v>9.27</v>
      </c>
      <c r="O54" s="2">
        <v>9.07</v>
      </c>
      <c r="P54" s="2">
        <v>0.21</v>
      </c>
      <c r="Q54" s="2">
        <v>0</v>
      </c>
      <c r="R54" s="2">
        <v>0</v>
      </c>
      <c r="S54" s="2">
        <v>0</v>
      </c>
      <c r="T54" s="2">
        <v>0</v>
      </c>
      <c r="U54" s="2">
        <f>Table_0__23[[#This Row],[Call Settle]]*10000*Table_0__23[[#This Row],[Open Interest Call]]</f>
        <v>0</v>
      </c>
      <c r="V54" s="2">
        <f>Table_0__23[[#This Row],[Put Settle]]*10000*Table_0__23[[#This Row],[Open Interest Put]]</f>
        <v>0</v>
      </c>
    </row>
    <row r="55" spans="1:22" x14ac:dyDescent="0.25">
      <c r="A55" s="2">
        <v>-1E-4</v>
      </c>
      <c r="B55" s="2">
        <v>1E-4</v>
      </c>
      <c r="C55" s="2">
        <v>0</v>
      </c>
      <c r="D55" s="2">
        <v>1.26</v>
      </c>
      <c r="E55" s="2">
        <v>0.19739999999999999</v>
      </c>
      <c r="F55" s="2">
        <v>0.19389999999999999</v>
      </c>
      <c r="G55" s="2">
        <v>3.5000000000000001E-3</v>
      </c>
      <c r="H55" s="2">
        <v>9.68</v>
      </c>
      <c r="I55" s="2">
        <v>9.4700000000000006</v>
      </c>
      <c r="J55" s="2">
        <v>0.21</v>
      </c>
      <c r="K55" s="2">
        <v>0</v>
      </c>
      <c r="L55" s="2">
        <v>0</v>
      </c>
      <c r="M55" s="2">
        <v>0</v>
      </c>
      <c r="N55" s="2">
        <v>9.68</v>
      </c>
      <c r="O55" s="2">
        <v>9.4700000000000006</v>
      </c>
      <c r="P55" s="2">
        <v>0.21</v>
      </c>
      <c r="Q55" s="2">
        <v>0</v>
      </c>
      <c r="R55" s="2">
        <v>0</v>
      </c>
      <c r="S55" s="2">
        <v>0</v>
      </c>
      <c r="T55" s="2">
        <v>0</v>
      </c>
      <c r="U55" s="2">
        <f>Table_0__23[[#This Row],[Call Settle]]*10000*Table_0__23[[#This Row],[Open Interest Call]]</f>
        <v>0</v>
      </c>
      <c r="V55" s="2">
        <f>Table_0__23[[#This Row],[Put Settle]]*10000*Table_0__23[[#This Row],[Open Interest Put]]</f>
        <v>0</v>
      </c>
    </row>
    <row r="56" spans="1:22" x14ac:dyDescent="0.25">
      <c r="A56" s="2">
        <v>0</v>
      </c>
      <c r="B56" s="2">
        <v>0</v>
      </c>
      <c r="C56" s="2">
        <v>0</v>
      </c>
      <c r="D56" s="2">
        <v>1.27</v>
      </c>
      <c r="E56" s="2">
        <v>0.20730000000000001</v>
      </c>
      <c r="F56" s="2">
        <v>0.20369999999999999</v>
      </c>
      <c r="G56" s="2">
        <v>3.5999999999999999E-3</v>
      </c>
      <c r="H56" s="2">
        <v>10.08</v>
      </c>
      <c r="I56" s="2">
        <v>9.86</v>
      </c>
      <c r="J56" s="2">
        <v>0.22</v>
      </c>
      <c r="K56" s="2">
        <v>0</v>
      </c>
      <c r="L56" s="2">
        <v>0</v>
      </c>
      <c r="M56" s="2">
        <v>0</v>
      </c>
      <c r="N56" s="2">
        <v>10.08</v>
      </c>
      <c r="O56" s="2">
        <v>9.86</v>
      </c>
      <c r="P56" s="2">
        <v>0.22</v>
      </c>
      <c r="Q56" s="2">
        <v>0</v>
      </c>
      <c r="R56" s="2">
        <v>0</v>
      </c>
      <c r="S56" s="2">
        <v>0</v>
      </c>
      <c r="T56" s="2">
        <v>0</v>
      </c>
      <c r="U56" s="2">
        <f>Table_0__23[[#This Row],[Call Settle]]*10000*Table_0__23[[#This Row],[Open Interest Call]]</f>
        <v>0</v>
      </c>
      <c r="V56" s="2">
        <f>Table_0__23[[#This Row],[Put Settle]]*10000*Table_0__23[[#This Row],[Open Interest Put]]</f>
        <v>0</v>
      </c>
    </row>
    <row r="57" spans="1:22" x14ac:dyDescent="0.25">
      <c r="A57" s="2">
        <v>0</v>
      </c>
      <c r="B57" s="2">
        <v>0</v>
      </c>
      <c r="C57" s="2">
        <v>0</v>
      </c>
      <c r="D57" s="2">
        <v>1.28</v>
      </c>
      <c r="E57" s="2">
        <v>0.21709999999999999</v>
      </c>
      <c r="F57" s="2">
        <v>0.2135</v>
      </c>
      <c r="G57" s="2">
        <v>3.5999999999999999E-3</v>
      </c>
      <c r="H57" s="2">
        <v>10.49</v>
      </c>
      <c r="I57" s="2">
        <v>10.26</v>
      </c>
      <c r="J57" s="2">
        <v>0.22</v>
      </c>
      <c r="K57" s="2">
        <v>0</v>
      </c>
      <c r="L57" s="2">
        <v>0</v>
      </c>
      <c r="M57" s="2">
        <v>0</v>
      </c>
      <c r="N57" s="2">
        <v>10.49</v>
      </c>
      <c r="O57" s="2">
        <v>10.26</v>
      </c>
      <c r="P57" s="2">
        <v>0.22</v>
      </c>
      <c r="Q57" s="2">
        <v>0</v>
      </c>
      <c r="R57" s="2">
        <v>0</v>
      </c>
      <c r="S57" s="2">
        <v>0</v>
      </c>
      <c r="T57" s="2">
        <v>0</v>
      </c>
      <c r="U57" s="2">
        <f>Table_0__23[[#This Row],[Call Settle]]*10000*Table_0__23[[#This Row],[Open Interest Call]]</f>
        <v>0</v>
      </c>
      <c r="V57" s="2">
        <f>Table_0__23[[#This Row],[Put Settle]]*10000*Table_0__23[[#This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tabSelected="1" topLeftCell="A25"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-3.5000000000000001E-3</v>
      </c>
      <c r="B2" s="2">
        <v>0.15040000000000001</v>
      </c>
      <c r="C2" s="2">
        <v>0.1469</v>
      </c>
      <c r="D2" s="2">
        <v>0.91</v>
      </c>
      <c r="E2" s="2">
        <v>8.9999999999999998E-4</v>
      </c>
      <c r="F2" s="2">
        <v>8.0000000000000004E-4</v>
      </c>
      <c r="G2" s="2">
        <v>1E-4</v>
      </c>
      <c r="H2" s="2">
        <v>11.6</v>
      </c>
      <c r="I2" s="2">
        <v>11.55</v>
      </c>
      <c r="J2" s="2">
        <v>0.05</v>
      </c>
      <c r="K2" s="2">
        <v>0</v>
      </c>
      <c r="L2" s="2">
        <v>0</v>
      </c>
      <c r="M2" s="2">
        <v>0</v>
      </c>
      <c r="N2" s="2">
        <v>11.6</v>
      </c>
      <c r="O2" s="2">
        <v>11.55</v>
      </c>
      <c r="P2" s="2">
        <v>0.05</v>
      </c>
      <c r="Q2" s="2">
        <v>0</v>
      </c>
      <c r="R2" s="2">
        <v>0</v>
      </c>
      <c r="S2" s="2">
        <v>0</v>
      </c>
      <c r="T2" s="2">
        <v>0</v>
      </c>
      <c r="U2" s="2">
        <f>Table_0__24[[#This Row],[Call Settle]]*10000*Table_0__24[[#This Row],[Open Interest Call]]</f>
        <v>0</v>
      </c>
      <c r="V2" s="2">
        <f>Table_0__24[[#This Row],[Put Settle]]*10000*Table_0__24[[#This Row],[Open Interest Put]]</f>
        <v>0</v>
      </c>
    </row>
    <row r="3" spans="1:22" x14ac:dyDescent="0.25">
      <c r="A3" s="2">
        <v>-3.5000000000000001E-3</v>
      </c>
      <c r="B3" s="2">
        <v>0.14080000000000001</v>
      </c>
      <c r="C3" s="2">
        <v>0.13730000000000001</v>
      </c>
      <c r="D3" s="2">
        <v>0.92</v>
      </c>
      <c r="E3" s="2">
        <v>1.1000000000000001E-3</v>
      </c>
      <c r="F3" s="2">
        <v>1E-3</v>
      </c>
      <c r="G3" s="2">
        <v>1E-4</v>
      </c>
      <c r="H3" s="2">
        <v>11.29</v>
      </c>
      <c r="I3" s="2">
        <v>11.29</v>
      </c>
      <c r="J3" s="2">
        <v>0</v>
      </c>
      <c r="K3" s="2">
        <v>0</v>
      </c>
      <c r="L3" s="2">
        <v>0</v>
      </c>
      <c r="M3" s="2">
        <v>0</v>
      </c>
      <c r="N3" s="2">
        <v>11.29</v>
      </c>
      <c r="O3" s="2">
        <v>11.29</v>
      </c>
      <c r="P3" s="2">
        <v>0</v>
      </c>
      <c r="Q3" s="2">
        <v>0</v>
      </c>
      <c r="R3" s="2">
        <v>0</v>
      </c>
      <c r="S3" s="2">
        <v>4</v>
      </c>
      <c r="T3" s="2">
        <v>0</v>
      </c>
      <c r="U3" s="2">
        <f>Table_0__24[[#This Row],[Call Settle]]*10000*Table_0__24[[#This Row],[Open Interest Call]]</f>
        <v>0</v>
      </c>
      <c r="V3" s="2">
        <f>Table_0__24[[#This Row],[Put Settle]]*10000*Table_0__24[[#This Row],[Open Interest Put]]</f>
        <v>44</v>
      </c>
    </row>
    <row r="4" spans="1:22" x14ac:dyDescent="0.25">
      <c r="A4" s="2">
        <v>-3.5000000000000001E-3</v>
      </c>
      <c r="B4" s="2">
        <v>0.13120000000000001</v>
      </c>
      <c r="C4" s="2">
        <v>0.12770000000000001</v>
      </c>
      <c r="D4" s="2">
        <v>0.93</v>
      </c>
      <c r="E4" s="2">
        <v>1.2999999999999999E-3</v>
      </c>
      <c r="F4" s="2">
        <v>1.1999999999999999E-3</v>
      </c>
      <c r="G4" s="2">
        <v>1E-4</v>
      </c>
      <c r="H4" s="2">
        <v>10.9</v>
      </c>
      <c r="I4" s="2">
        <v>10.93</v>
      </c>
      <c r="J4" s="2">
        <v>-0.03</v>
      </c>
      <c r="K4" s="2">
        <v>0</v>
      </c>
      <c r="L4" s="2">
        <v>0</v>
      </c>
      <c r="M4" s="2">
        <v>0</v>
      </c>
      <c r="N4" s="2">
        <v>10.9</v>
      </c>
      <c r="O4" s="2">
        <v>10.93</v>
      </c>
      <c r="P4" s="2">
        <v>-0.03</v>
      </c>
      <c r="Q4" s="2">
        <v>0</v>
      </c>
      <c r="R4" s="2">
        <v>0</v>
      </c>
      <c r="S4" s="2">
        <v>64</v>
      </c>
      <c r="T4" s="2">
        <v>0</v>
      </c>
      <c r="U4" s="2">
        <f>Table_0__24[[#This Row],[Call Settle]]*10000*Table_0__24[[#This Row],[Open Interest Call]]</f>
        <v>0</v>
      </c>
      <c r="V4" s="2">
        <f>Table_0__24[[#This Row],[Put Settle]]*10000*Table_0__24[[#This Row],[Open Interest Put]]</f>
        <v>832</v>
      </c>
    </row>
    <row r="5" spans="1:22" x14ac:dyDescent="0.25">
      <c r="A5" s="2">
        <v>-3.5000000000000001E-3</v>
      </c>
      <c r="B5" s="2">
        <v>0.1217</v>
      </c>
      <c r="C5" s="2">
        <v>0.1182</v>
      </c>
      <c r="D5" s="2">
        <v>0.94</v>
      </c>
      <c r="E5" s="2">
        <v>1.6000000000000001E-3</v>
      </c>
      <c r="F5" s="2">
        <v>1.5E-3</v>
      </c>
      <c r="G5" s="2">
        <v>1E-4</v>
      </c>
      <c r="H5" s="2">
        <v>10.6</v>
      </c>
      <c r="I5" s="2">
        <v>10.66</v>
      </c>
      <c r="J5" s="2">
        <v>-7.0000000000000007E-2</v>
      </c>
      <c r="K5" s="2">
        <v>0</v>
      </c>
      <c r="L5" s="2">
        <v>0</v>
      </c>
      <c r="M5" s="2">
        <v>0</v>
      </c>
      <c r="N5" s="2">
        <v>10.6</v>
      </c>
      <c r="O5" s="2">
        <v>10.66</v>
      </c>
      <c r="P5" s="2">
        <v>-7.0000000000000007E-2</v>
      </c>
      <c r="Q5" s="2">
        <v>0</v>
      </c>
      <c r="R5" s="2">
        <v>0</v>
      </c>
      <c r="S5" s="2">
        <v>7</v>
      </c>
      <c r="T5" s="2">
        <v>0</v>
      </c>
      <c r="U5" s="2">
        <f>Table_0__24[[#This Row],[Call Settle]]*10000*Table_0__24[[#This Row],[Open Interest Call]]</f>
        <v>0</v>
      </c>
      <c r="V5" s="2">
        <f>Table_0__24[[#This Row],[Put Settle]]*10000*Table_0__24[[#This Row],[Open Interest Put]]</f>
        <v>112</v>
      </c>
    </row>
    <row r="6" spans="1:22" x14ac:dyDescent="0.25">
      <c r="A6" s="2">
        <v>-3.3999999999999998E-3</v>
      </c>
      <c r="B6" s="2">
        <v>0.11219999999999999</v>
      </c>
      <c r="C6" s="2">
        <v>0.10879999999999999</v>
      </c>
      <c r="D6" s="2">
        <v>0.95</v>
      </c>
      <c r="E6" s="2">
        <v>2E-3</v>
      </c>
      <c r="F6" s="2">
        <v>1.8E-3</v>
      </c>
      <c r="G6" s="2">
        <v>2.0000000000000001E-4</v>
      </c>
      <c r="H6" s="2">
        <v>10.32</v>
      </c>
      <c r="I6" s="2">
        <v>10.3</v>
      </c>
      <c r="J6" s="2">
        <v>0.02</v>
      </c>
      <c r="K6" s="2">
        <v>0</v>
      </c>
      <c r="L6" s="2">
        <v>0</v>
      </c>
      <c r="M6" s="2">
        <v>0</v>
      </c>
      <c r="N6" s="2">
        <v>10.32</v>
      </c>
      <c r="O6" s="2">
        <v>10.3</v>
      </c>
      <c r="P6" s="2">
        <v>0.02</v>
      </c>
      <c r="Q6" s="2">
        <v>0</v>
      </c>
      <c r="R6" s="2">
        <v>0</v>
      </c>
      <c r="S6" s="2">
        <v>25</v>
      </c>
      <c r="T6" s="2">
        <v>0</v>
      </c>
      <c r="U6" s="2">
        <f>Table_0__24[[#This Row],[Call Settle]]*10000*Table_0__24[[#This Row],[Open Interest Call]]</f>
        <v>0</v>
      </c>
      <c r="V6" s="2">
        <f>Table_0__24[[#This Row],[Put Settle]]*10000*Table_0__24[[#This Row],[Open Interest Put]]</f>
        <v>500</v>
      </c>
    </row>
    <row r="7" spans="1:22" x14ac:dyDescent="0.25">
      <c r="A7" s="2">
        <v>-3.5000000000000001E-3</v>
      </c>
      <c r="B7" s="2">
        <v>0.10290000000000001</v>
      </c>
      <c r="C7" s="2">
        <v>9.9400000000000002E-2</v>
      </c>
      <c r="D7" s="2">
        <v>0.96</v>
      </c>
      <c r="E7" s="2">
        <v>2.3999999999999998E-3</v>
      </c>
      <c r="F7" s="2">
        <v>2.3E-3</v>
      </c>
      <c r="G7" s="2">
        <v>1E-4</v>
      </c>
      <c r="H7" s="2">
        <v>9.9499999999999993</v>
      </c>
      <c r="I7" s="2">
        <v>10.08</v>
      </c>
      <c r="J7" s="2">
        <v>-0.13</v>
      </c>
      <c r="K7" s="2">
        <v>0</v>
      </c>
      <c r="L7" s="2">
        <v>0</v>
      </c>
      <c r="M7" s="2">
        <v>0</v>
      </c>
      <c r="N7" s="2">
        <v>9.9499999999999993</v>
      </c>
      <c r="O7" s="2">
        <v>10.08</v>
      </c>
      <c r="P7" s="2">
        <v>-0.13</v>
      </c>
      <c r="Q7" s="2">
        <v>0</v>
      </c>
      <c r="R7" s="2">
        <v>0</v>
      </c>
      <c r="S7" s="2">
        <v>7</v>
      </c>
      <c r="T7" s="2">
        <v>0</v>
      </c>
      <c r="U7" s="2">
        <f>Table_0__24[[#This Row],[Call Settle]]*10000*Table_0__24[[#This Row],[Open Interest Call]]</f>
        <v>0</v>
      </c>
      <c r="V7" s="2">
        <f>Table_0__24[[#This Row],[Put Settle]]*10000*Table_0__24[[#This Row],[Open Interest Put]]</f>
        <v>167.99999999999997</v>
      </c>
    </row>
    <row r="8" spans="1:22" x14ac:dyDescent="0.25">
      <c r="A8" s="2">
        <v>-3.3999999999999998E-3</v>
      </c>
      <c r="B8" s="2">
        <v>9.3600000000000003E-2</v>
      </c>
      <c r="C8" s="2">
        <v>9.0200000000000002E-2</v>
      </c>
      <c r="D8" s="2">
        <v>0.97</v>
      </c>
      <c r="E8" s="2">
        <v>3.0000000000000001E-3</v>
      </c>
      <c r="F8" s="2">
        <v>2.8E-3</v>
      </c>
      <c r="G8" s="2">
        <v>2.0000000000000001E-4</v>
      </c>
      <c r="H8" s="2">
        <v>9.67</v>
      </c>
      <c r="I8" s="2">
        <v>9.74</v>
      </c>
      <c r="J8" s="2">
        <v>-7.0000000000000007E-2</v>
      </c>
      <c r="K8" s="2">
        <v>0</v>
      </c>
      <c r="L8" s="2">
        <v>0</v>
      </c>
      <c r="M8" s="2">
        <v>0</v>
      </c>
      <c r="N8" s="2">
        <v>9.67</v>
      </c>
      <c r="O8" s="2">
        <v>9.74</v>
      </c>
      <c r="P8" s="2">
        <v>-7.0000000000000007E-2</v>
      </c>
      <c r="Q8" s="2">
        <v>0</v>
      </c>
      <c r="R8" s="2">
        <v>0</v>
      </c>
      <c r="S8" s="2">
        <v>2</v>
      </c>
      <c r="T8" s="2">
        <v>0</v>
      </c>
      <c r="U8" s="2">
        <f>Table_0__24[[#This Row],[Call Settle]]*10000*Table_0__24[[#This Row],[Open Interest Call]]</f>
        <v>0</v>
      </c>
      <c r="V8" s="2">
        <f>Table_0__24[[#This Row],[Put Settle]]*10000*Table_0__24[[#This Row],[Open Interest Put]]</f>
        <v>60</v>
      </c>
    </row>
    <row r="9" spans="1:22" x14ac:dyDescent="0.25">
      <c r="A9" s="2">
        <v>-3.3E-3</v>
      </c>
      <c r="B9" s="2">
        <v>8.4500000000000006E-2</v>
      </c>
      <c r="C9" s="2">
        <v>8.1199999999999994E-2</v>
      </c>
      <c r="D9" s="2">
        <v>0.98</v>
      </c>
      <c r="E9" s="2">
        <v>3.8E-3</v>
      </c>
      <c r="F9" s="2">
        <v>3.5000000000000001E-3</v>
      </c>
      <c r="G9" s="2">
        <v>2.9999999999999997E-4</v>
      </c>
      <c r="H9" s="2">
        <v>9.43</v>
      </c>
      <c r="I9" s="2">
        <v>9.4700000000000006</v>
      </c>
      <c r="J9" s="2">
        <v>-0.04</v>
      </c>
      <c r="K9" s="2">
        <v>0</v>
      </c>
      <c r="L9" s="2">
        <v>0</v>
      </c>
      <c r="M9" s="2">
        <v>0</v>
      </c>
      <c r="N9" s="2">
        <v>9.43</v>
      </c>
      <c r="O9" s="2">
        <v>9.4700000000000006</v>
      </c>
      <c r="P9" s="2">
        <v>-0.04</v>
      </c>
      <c r="Q9" s="2">
        <v>0</v>
      </c>
      <c r="R9" s="2">
        <v>0</v>
      </c>
      <c r="S9" s="2">
        <v>12</v>
      </c>
      <c r="T9" s="2">
        <v>0</v>
      </c>
      <c r="U9" s="2">
        <f>Table_0__24[[#This Row],[Call Settle]]*10000*Table_0__24[[#This Row],[Open Interest Call]]</f>
        <v>0</v>
      </c>
      <c r="V9" s="2">
        <f>Table_0__24[[#This Row],[Put Settle]]*10000*Table_0__24[[#This Row],[Open Interest Put]]</f>
        <v>456</v>
      </c>
    </row>
    <row r="10" spans="1:22" x14ac:dyDescent="0.25">
      <c r="A10" s="2">
        <v>-3.2000000000000002E-3</v>
      </c>
      <c r="B10" s="2">
        <v>7.5600000000000001E-2</v>
      </c>
      <c r="C10" s="2">
        <v>7.2400000000000006E-2</v>
      </c>
      <c r="D10" s="2">
        <v>0.99</v>
      </c>
      <c r="E10" s="2">
        <v>4.7999999999999996E-3</v>
      </c>
      <c r="F10" s="2">
        <v>4.4000000000000003E-3</v>
      </c>
      <c r="G10" s="2">
        <v>4.0000000000000002E-4</v>
      </c>
      <c r="H10" s="2">
        <v>9.19</v>
      </c>
      <c r="I10" s="2">
        <v>9.2100000000000009</v>
      </c>
      <c r="J10" s="2">
        <v>-0.02</v>
      </c>
      <c r="K10" s="2">
        <v>0</v>
      </c>
      <c r="L10" s="2">
        <v>0</v>
      </c>
      <c r="M10" s="2">
        <v>0</v>
      </c>
      <c r="N10" s="2">
        <v>9.19</v>
      </c>
      <c r="O10" s="2">
        <v>9.2100000000000009</v>
      </c>
      <c r="P10" s="2">
        <v>-0.02</v>
      </c>
      <c r="Q10" s="2">
        <v>0</v>
      </c>
      <c r="R10" s="2">
        <v>0</v>
      </c>
      <c r="S10" s="2">
        <v>4</v>
      </c>
      <c r="T10" s="2">
        <v>0</v>
      </c>
      <c r="U10" s="2">
        <f>Table_0__24[[#This Row],[Call Settle]]*10000*Table_0__24[[#This Row],[Open Interest Call]]</f>
        <v>0</v>
      </c>
      <c r="V10" s="2">
        <f>Table_0__24[[#This Row],[Put Settle]]*10000*Table_0__24[[#This Row],[Open Interest Put]]</f>
        <v>191.99999999999997</v>
      </c>
    </row>
    <row r="11" spans="1:22" x14ac:dyDescent="0.25">
      <c r="A11" s="2">
        <v>-3.0000000000000001E-3</v>
      </c>
      <c r="B11" s="2">
        <v>6.6900000000000001E-2</v>
      </c>
      <c r="C11" s="2">
        <v>6.3899999999999998E-2</v>
      </c>
      <c r="D11" s="2">
        <v>1</v>
      </c>
      <c r="E11" s="2">
        <v>6.0000000000000001E-3</v>
      </c>
      <c r="F11" s="2">
        <v>5.4999999999999997E-3</v>
      </c>
      <c r="G11" s="2">
        <v>5.0000000000000001E-4</v>
      </c>
      <c r="H11" s="2">
        <v>8.92</v>
      </c>
      <c r="I11" s="2">
        <v>8.94</v>
      </c>
      <c r="J11" s="2">
        <v>-0.02</v>
      </c>
      <c r="K11" s="2">
        <v>0</v>
      </c>
      <c r="L11" s="2">
        <v>0</v>
      </c>
      <c r="M11" s="2">
        <v>0</v>
      </c>
      <c r="N11" s="2">
        <v>8.92</v>
      </c>
      <c r="O11" s="2">
        <v>8.94</v>
      </c>
      <c r="P11" s="2">
        <v>-0.02</v>
      </c>
      <c r="Q11" s="2">
        <v>0</v>
      </c>
      <c r="R11" s="2">
        <v>0</v>
      </c>
      <c r="S11" s="2">
        <v>309</v>
      </c>
      <c r="T11" s="2">
        <v>1</v>
      </c>
      <c r="U11" s="2">
        <f>Table_0__24[[#This Row],[Call Settle]]*10000*Table_0__24[[#This Row],[Open Interest Call]]</f>
        <v>0</v>
      </c>
      <c r="V11" s="2">
        <f>Table_0__24[[#This Row],[Put Settle]]*10000*Table_0__24[[#This Row],[Open Interest Put]]</f>
        <v>18540</v>
      </c>
    </row>
    <row r="12" spans="1:22" x14ac:dyDescent="0.25">
      <c r="A12" s="2">
        <v>-3.0000000000000001E-3</v>
      </c>
      <c r="B12" s="2">
        <v>6.2700000000000006E-2</v>
      </c>
      <c r="C12" s="2">
        <v>5.9700000000000003E-2</v>
      </c>
      <c r="D12" s="2">
        <v>1.0049999999999999</v>
      </c>
      <c r="E12" s="2">
        <v>6.7000000000000002E-3</v>
      </c>
      <c r="F12" s="2">
        <v>6.1999999999999998E-3</v>
      </c>
      <c r="G12" s="2">
        <v>5.0000000000000001E-4</v>
      </c>
      <c r="H12" s="2">
        <v>8.7899999999999991</v>
      </c>
      <c r="I12" s="2">
        <v>8.84</v>
      </c>
      <c r="J12" s="2">
        <v>-0.05</v>
      </c>
      <c r="K12" s="2">
        <v>0</v>
      </c>
      <c r="L12" s="2">
        <v>0</v>
      </c>
      <c r="M12" s="2">
        <v>0</v>
      </c>
      <c r="N12" s="2">
        <v>8.7899999999999991</v>
      </c>
      <c r="O12" s="2">
        <v>8.84</v>
      </c>
      <c r="P12" s="2">
        <v>-0.05</v>
      </c>
      <c r="Q12" s="2">
        <v>0</v>
      </c>
      <c r="R12" s="2">
        <v>0</v>
      </c>
      <c r="S12" s="2">
        <v>0</v>
      </c>
      <c r="T12" s="2">
        <v>0</v>
      </c>
      <c r="U12" s="2">
        <f>Table_0__24[[#This Row],[Call Settle]]*10000*Table_0__24[[#This Row],[Open Interest Call]]</f>
        <v>0</v>
      </c>
      <c r="V12" s="2">
        <f>Table_0__24[[#This Row],[Put Settle]]*10000*Table_0__24[[#This Row],[Open Interest Put]]</f>
        <v>0</v>
      </c>
    </row>
    <row r="13" spans="1:22" x14ac:dyDescent="0.25">
      <c r="A13" s="2">
        <v>-2.8999999999999998E-3</v>
      </c>
      <c r="B13" s="2">
        <v>5.8500000000000003E-2</v>
      </c>
      <c r="C13" s="2">
        <v>5.5599999999999997E-2</v>
      </c>
      <c r="D13" s="2">
        <v>1.01</v>
      </c>
      <c r="E13" s="2">
        <v>7.4999999999999997E-3</v>
      </c>
      <c r="F13" s="2">
        <v>6.8999999999999999E-3</v>
      </c>
      <c r="G13" s="2">
        <v>5.9999999999999995E-4</v>
      </c>
      <c r="H13" s="2">
        <v>8.66</v>
      </c>
      <c r="I13" s="2">
        <v>8.69</v>
      </c>
      <c r="J13" s="2">
        <v>-0.03</v>
      </c>
      <c r="K13" s="2">
        <v>0</v>
      </c>
      <c r="L13" s="2">
        <v>0</v>
      </c>
      <c r="M13" s="2">
        <v>0</v>
      </c>
      <c r="N13" s="2">
        <v>8.66</v>
      </c>
      <c r="O13" s="2">
        <v>8.69</v>
      </c>
      <c r="P13" s="2">
        <v>-0.03</v>
      </c>
      <c r="Q13" s="2">
        <v>1</v>
      </c>
      <c r="R13" s="2">
        <v>0</v>
      </c>
      <c r="S13" s="2">
        <v>760</v>
      </c>
      <c r="T13" s="2">
        <v>0</v>
      </c>
      <c r="U13" s="2">
        <f>Table_0__24[[#This Row],[Call Settle]]*10000*Table_0__24[[#This Row],[Open Interest Call]]</f>
        <v>556</v>
      </c>
      <c r="V13" s="2">
        <f>Table_0__24[[#This Row],[Put Settle]]*10000*Table_0__24[[#This Row],[Open Interest Put]]</f>
        <v>57000</v>
      </c>
    </row>
    <row r="14" spans="1:22" x14ac:dyDescent="0.25">
      <c r="A14" s="2">
        <v>-2.8999999999999998E-3</v>
      </c>
      <c r="B14" s="2">
        <v>5.45E-2</v>
      </c>
      <c r="C14" s="2">
        <v>5.16E-2</v>
      </c>
      <c r="D14" s="2">
        <v>1.0149999999999999</v>
      </c>
      <c r="E14" s="2">
        <v>8.3999999999999995E-3</v>
      </c>
      <c r="F14" s="2">
        <v>7.7000000000000002E-3</v>
      </c>
      <c r="G14" s="2">
        <v>6.9999999999999999E-4</v>
      </c>
      <c r="H14" s="2">
        <v>8.5399999999999991</v>
      </c>
      <c r="I14" s="2">
        <v>8.56</v>
      </c>
      <c r="J14" s="2">
        <v>-0.02</v>
      </c>
      <c r="K14" s="2">
        <v>0</v>
      </c>
      <c r="L14" s="2">
        <v>0</v>
      </c>
      <c r="M14" s="2">
        <v>0</v>
      </c>
      <c r="N14" s="2">
        <v>8.5399999999999991</v>
      </c>
      <c r="O14" s="2">
        <v>8.56</v>
      </c>
      <c r="P14" s="2">
        <v>-0.02</v>
      </c>
      <c r="Q14" s="2">
        <v>1608</v>
      </c>
      <c r="R14" s="2">
        <v>1600</v>
      </c>
      <c r="S14" s="2">
        <v>0</v>
      </c>
      <c r="T14" s="2">
        <v>0</v>
      </c>
      <c r="U14" s="2">
        <f>Table_0__24[[#This Row],[Call Settle]]*10000*Table_0__24[[#This Row],[Open Interest Call]]</f>
        <v>829728</v>
      </c>
      <c r="V14" s="2">
        <f>Table_0__24[[#This Row],[Put Settle]]*10000*Table_0__24[[#This Row],[Open Interest Put]]</f>
        <v>0</v>
      </c>
    </row>
    <row r="15" spans="1:22" x14ac:dyDescent="0.25">
      <c r="A15" s="2">
        <v>-2.8E-3</v>
      </c>
      <c r="B15" s="2">
        <v>5.0500000000000003E-2</v>
      </c>
      <c r="C15" s="2">
        <v>4.7699999999999999E-2</v>
      </c>
      <c r="D15" s="2">
        <v>1.02</v>
      </c>
      <c r="E15" s="2">
        <v>9.4000000000000004E-3</v>
      </c>
      <c r="F15" s="2">
        <v>8.6999999999999994E-3</v>
      </c>
      <c r="G15" s="2">
        <v>6.9999999999999999E-4</v>
      </c>
      <c r="H15" s="2">
        <v>8.43</v>
      </c>
      <c r="I15" s="2">
        <v>8.48</v>
      </c>
      <c r="J15" s="2">
        <v>-0.05</v>
      </c>
      <c r="K15" s="2">
        <v>0</v>
      </c>
      <c r="L15" s="2">
        <v>0</v>
      </c>
      <c r="M15" s="2">
        <v>0</v>
      </c>
      <c r="N15" s="2">
        <v>8.43</v>
      </c>
      <c r="O15" s="2">
        <v>8.48</v>
      </c>
      <c r="P15" s="2">
        <v>-0.05</v>
      </c>
      <c r="Q15" s="2">
        <v>63</v>
      </c>
      <c r="R15" s="2">
        <v>0</v>
      </c>
      <c r="S15" s="2">
        <v>412</v>
      </c>
      <c r="T15" s="2">
        <v>0</v>
      </c>
      <c r="U15" s="2">
        <f>Table_0__24[[#This Row],[Call Settle]]*10000*Table_0__24[[#This Row],[Open Interest Call]]</f>
        <v>30051</v>
      </c>
      <c r="V15" s="2">
        <f>Table_0__24[[#This Row],[Put Settle]]*10000*Table_0__24[[#This Row],[Open Interest Put]]</f>
        <v>38728</v>
      </c>
    </row>
    <row r="16" spans="1:22" x14ac:dyDescent="0.25">
      <c r="A16" s="2">
        <v>-2.8E-3</v>
      </c>
      <c r="B16" s="2">
        <v>4.6600000000000003E-2</v>
      </c>
      <c r="C16" s="2">
        <v>4.3799999999999999E-2</v>
      </c>
      <c r="D16" s="2">
        <v>1.0249999999999999</v>
      </c>
      <c r="E16" s="2">
        <v>1.0500000000000001E-2</v>
      </c>
      <c r="F16" s="2">
        <v>9.7000000000000003E-3</v>
      </c>
      <c r="G16" s="2">
        <v>8.0000000000000004E-4</v>
      </c>
      <c r="H16" s="2">
        <v>8.3000000000000007</v>
      </c>
      <c r="I16" s="2">
        <v>8.35</v>
      </c>
      <c r="J16" s="2">
        <v>-0.04</v>
      </c>
      <c r="K16" s="2">
        <v>0</v>
      </c>
      <c r="L16" s="2">
        <v>0</v>
      </c>
      <c r="M16" s="2">
        <v>0</v>
      </c>
      <c r="N16" s="2">
        <v>8.3000000000000007</v>
      </c>
      <c r="O16" s="2">
        <v>8.35</v>
      </c>
      <c r="P16" s="2">
        <v>-0.04</v>
      </c>
      <c r="Q16" s="2">
        <v>1600</v>
      </c>
      <c r="R16" s="2">
        <v>1600</v>
      </c>
      <c r="S16" s="2">
        <v>15</v>
      </c>
      <c r="T16" s="2">
        <v>12</v>
      </c>
      <c r="U16" s="2">
        <f>Table_0__24[[#This Row],[Call Settle]]*10000*Table_0__24[[#This Row],[Open Interest Call]]</f>
        <v>700800</v>
      </c>
      <c r="V16" s="2">
        <f>Table_0__24[[#This Row],[Put Settle]]*10000*Table_0__24[[#This Row],[Open Interest Put]]</f>
        <v>1575</v>
      </c>
    </row>
    <row r="17" spans="1:22" x14ac:dyDescent="0.25">
      <c r="A17" s="2">
        <v>-2.7000000000000001E-3</v>
      </c>
      <c r="B17" s="2">
        <v>4.2799999999999998E-2</v>
      </c>
      <c r="C17" s="2">
        <v>4.0099999999999997E-2</v>
      </c>
      <c r="D17" s="2">
        <v>1.03</v>
      </c>
      <c r="E17" s="2">
        <v>1.17E-2</v>
      </c>
      <c r="F17" s="2">
        <v>1.0800000000000001E-2</v>
      </c>
      <c r="G17" s="2">
        <v>8.9999999999999998E-4</v>
      </c>
      <c r="H17" s="2">
        <v>8.18</v>
      </c>
      <c r="I17" s="2">
        <v>8.2100000000000009</v>
      </c>
      <c r="J17" s="2">
        <v>-0.04</v>
      </c>
      <c r="K17" s="2">
        <v>0</v>
      </c>
      <c r="L17" s="2">
        <v>0</v>
      </c>
      <c r="M17" s="2">
        <v>0</v>
      </c>
      <c r="N17" s="2">
        <v>8.18</v>
      </c>
      <c r="O17" s="2">
        <v>8.2100000000000009</v>
      </c>
      <c r="P17" s="2">
        <v>-0.04</v>
      </c>
      <c r="Q17" s="2">
        <v>40</v>
      </c>
      <c r="R17" s="2">
        <v>0</v>
      </c>
      <c r="S17" s="2">
        <v>816</v>
      </c>
      <c r="T17" s="2">
        <v>0</v>
      </c>
      <c r="U17" s="2">
        <f>Table_0__24[[#This Row],[Call Settle]]*10000*Table_0__24[[#This Row],[Open Interest Call]]</f>
        <v>16039.999999999998</v>
      </c>
      <c r="V17" s="2">
        <f>Table_0__24[[#This Row],[Put Settle]]*10000*Table_0__24[[#This Row],[Open Interest Put]]</f>
        <v>95472</v>
      </c>
    </row>
    <row r="18" spans="1:22" x14ac:dyDescent="0.25">
      <c r="A18" s="2">
        <v>-2.5999999999999999E-3</v>
      </c>
      <c r="B18" s="2">
        <v>3.9199999999999999E-2</v>
      </c>
      <c r="C18" s="2">
        <v>3.6600000000000001E-2</v>
      </c>
      <c r="D18" s="2">
        <v>1.0349999999999999</v>
      </c>
      <c r="E18" s="2">
        <v>1.2999999999999999E-2</v>
      </c>
      <c r="F18" s="2">
        <v>1.21E-2</v>
      </c>
      <c r="G18" s="2">
        <v>8.9999999999999998E-4</v>
      </c>
      <c r="H18" s="2">
        <v>8.0399999999999991</v>
      </c>
      <c r="I18" s="2">
        <v>8.1199999999999992</v>
      </c>
      <c r="J18" s="2">
        <v>-7.0000000000000007E-2</v>
      </c>
      <c r="K18" s="2">
        <v>0</v>
      </c>
      <c r="L18" s="2">
        <v>0</v>
      </c>
      <c r="M18" s="2">
        <v>0</v>
      </c>
      <c r="N18" s="2">
        <v>8.0399999999999991</v>
      </c>
      <c r="O18" s="2">
        <v>8.1199999999999992</v>
      </c>
      <c r="P18" s="2">
        <v>-7.0000000000000007E-2</v>
      </c>
      <c r="Q18" s="2">
        <v>0</v>
      </c>
      <c r="R18" s="2">
        <v>0</v>
      </c>
      <c r="S18" s="2">
        <v>374</v>
      </c>
      <c r="T18" s="2">
        <v>24</v>
      </c>
      <c r="U18" s="2">
        <f>Table_0__24[[#This Row],[Call Settle]]*10000*Table_0__24[[#This Row],[Open Interest Call]]</f>
        <v>0</v>
      </c>
      <c r="V18" s="2">
        <f>Table_0__24[[#This Row],[Put Settle]]*10000*Table_0__24[[#This Row],[Open Interest Put]]</f>
        <v>48620</v>
      </c>
    </row>
    <row r="19" spans="1:22" x14ac:dyDescent="0.25">
      <c r="A19" s="2">
        <v>-2.5000000000000001E-3</v>
      </c>
      <c r="B19" s="2">
        <v>3.5700000000000003E-2</v>
      </c>
      <c r="C19" s="2">
        <v>3.32E-2</v>
      </c>
      <c r="D19" s="2">
        <v>1.04</v>
      </c>
      <c r="E19" s="2">
        <v>1.4500000000000001E-2</v>
      </c>
      <c r="F19" s="2">
        <v>1.34E-2</v>
      </c>
      <c r="G19" s="2">
        <v>1.1000000000000001E-3</v>
      </c>
      <c r="H19" s="2">
        <v>7.93</v>
      </c>
      <c r="I19" s="2">
        <v>7.97</v>
      </c>
      <c r="J19" s="2">
        <v>-0.03</v>
      </c>
      <c r="K19" s="2">
        <v>0</v>
      </c>
      <c r="L19" s="2">
        <v>0</v>
      </c>
      <c r="M19" s="2">
        <v>0</v>
      </c>
      <c r="N19" s="2">
        <v>7.93</v>
      </c>
      <c r="O19" s="2">
        <v>7.97</v>
      </c>
      <c r="P19" s="2">
        <v>-0.03</v>
      </c>
      <c r="Q19" s="2">
        <v>2</v>
      </c>
      <c r="R19" s="2">
        <v>0</v>
      </c>
      <c r="S19" s="2">
        <v>821</v>
      </c>
      <c r="T19" s="2">
        <v>0</v>
      </c>
      <c r="U19" s="2">
        <f>Table_0__24[[#This Row],[Call Settle]]*10000*Table_0__24[[#This Row],[Open Interest Call]]</f>
        <v>664</v>
      </c>
      <c r="V19" s="2">
        <f>Table_0__24[[#This Row],[Put Settle]]*10000*Table_0__24[[#This Row],[Open Interest Put]]</f>
        <v>119045</v>
      </c>
    </row>
    <row r="20" spans="1:22" x14ac:dyDescent="0.25">
      <c r="A20" s="2">
        <v>-2.3999999999999998E-3</v>
      </c>
      <c r="B20" s="2">
        <v>3.2300000000000002E-2</v>
      </c>
      <c r="C20" s="2">
        <v>2.9899999999999999E-2</v>
      </c>
      <c r="D20" s="2">
        <v>1.0449999999999999</v>
      </c>
      <c r="E20" s="2">
        <v>1.6199999999999999E-2</v>
      </c>
      <c r="F20" s="2">
        <v>1.4999999999999999E-2</v>
      </c>
      <c r="G20" s="2">
        <v>1.1999999999999999E-3</v>
      </c>
      <c r="H20" s="2">
        <v>7.84</v>
      </c>
      <c r="I20" s="2">
        <v>7.88</v>
      </c>
      <c r="J20" s="2">
        <v>-0.04</v>
      </c>
      <c r="K20" s="2">
        <v>0</v>
      </c>
      <c r="L20" s="2">
        <v>0</v>
      </c>
      <c r="M20" s="2">
        <v>0</v>
      </c>
      <c r="N20" s="2">
        <v>7.84</v>
      </c>
      <c r="O20" s="2">
        <v>7.88</v>
      </c>
      <c r="P20" s="2">
        <v>-0.04</v>
      </c>
      <c r="Q20" s="2">
        <v>0</v>
      </c>
      <c r="R20" s="2">
        <v>0</v>
      </c>
      <c r="S20" s="2">
        <v>50</v>
      </c>
      <c r="T20" s="2">
        <v>0</v>
      </c>
      <c r="U20" s="2">
        <f>Table_0__24[[#This Row],[Call Settle]]*10000*Table_0__24[[#This Row],[Open Interest Call]]</f>
        <v>0</v>
      </c>
      <c r="V20" s="2">
        <f>Table_0__24[[#This Row],[Put Settle]]*10000*Table_0__24[[#This Row],[Open Interest Put]]</f>
        <v>8100</v>
      </c>
    </row>
    <row r="21" spans="1:22" x14ac:dyDescent="0.25">
      <c r="A21" s="2">
        <v>-2.2000000000000001E-3</v>
      </c>
      <c r="B21" s="2">
        <v>2.9100000000000001E-2</v>
      </c>
      <c r="C21" s="2">
        <v>2.69E-2</v>
      </c>
      <c r="D21" s="2">
        <v>1.05</v>
      </c>
      <c r="E21" s="2">
        <v>1.7999999999999999E-2</v>
      </c>
      <c r="F21" s="2">
        <v>1.67E-2</v>
      </c>
      <c r="G21" s="2">
        <v>1.2999999999999999E-3</v>
      </c>
      <c r="H21" s="2">
        <v>7.73</v>
      </c>
      <c r="I21" s="2">
        <v>7.78</v>
      </c>
      <c r="J21" s="2">
        <v>-0.04</v>
      </c>
      <c r="K21" s="2">
        <v>0</v>
      </c>
      <c r="L21" s="2">
        <v>0</v>
      </c>
      <c r="M21" s="2">
        <v>0</v>
      </c>
      <c r="N21" s="2">
        <v>7.73</v>
      </c>
      <c r="O21" s="2">
        <v>7.78</v>
      </c>
      <c r="P21" s="2">
        <v>-0.04</v>
      </c>
      <c r="Q21" s="2">
        <v>13</v>
      </c>
      <c r="R21" s="2">
        <v>0</v>
      </c>
      <c r="S21" s="2">
        <v>114</v>
      </c>
      <c r="T21" s="2">
        <v>0</v>
      </c>
      <c r="U21" s="2">
        <f>Table_0__24[[#This Row],[Call Settle]]*10000*Table_0__24[[#This Row],[Open Interest Call]]</f>
        <v>3497</v>
      </c>
      <c r="V21" s="2">
        <f>Table_0__24[[#This Row],[Put Settle]]*10000*Table_0__24[[#This Row],[Open Interest Put]]</f>
        <v>20520</v>
      </c>
    </row>
    <row r="22" spans="1:22" x14ac:dyDescent="0.25">
      <c r="A22" s="2">
        <v>-2.0999999999999999E-3</v>
      </c>
      <c r="B22" s="2">
        <v>2.6100000000000002E-2</v>
      </c>
      <c r="C22" s="2">
        <v>2.4E-2</v>
      </c>
      <c r="D22" s="2">
        <v>1.0549999999999999</v>
      </c>
      <c r="E22" s="2">
        <v>0.02</v>
      </c>
      <c r="F22" s="2">
        <v>1.8499999999999999E-2</v>
      </c>
      <c r="G22" s="2">
        <v>1.5E-3</v>
      </c>
      <c r="H22" s="2">
        <v>7.64</v>
      </c>
      <c r="I22" s="2">
        <v>7.65</v>
      </c>
      <c r="J22" s="2">
        <v>-0.02</v>
      </c>
      <c r="K22" s="2">
        <v>0</v>
      </c>
      <c r="L22" s="2">
        <v>0</v>
      </c>
      <c r="M22" s="2">
        <v>0</v>
      </c>
      <c r="N22" s="2">
        <v>7.64</v>
      </c>
      <c r="O22" s="2">
        <v>7.65</v>
      </c>
      <c r="P22" s="2">
        <v>-0.02</v>
      </c>
      <c r="Q22" s="2">
        <v>0</v>
      </c>
      <c r="R22" s="2">
        <v>0</v>
      </c>
      <c r="S22" s="2">
        <v>150</v>
      </c>
      <c r="T22" s="2">
        <v>0</v>
      </c>
      <c r="U22" s="2">
        <f>Table_0__24[[#This Row],[Call Settle]]*10000*Table_0__24[[#This Row],[Open Interest Call]]</f>
        <v>0</v>
      </c>
      <c r="V22" s="2">
        <f>Table_0__24[[#This Row],[Put Settle]]*10000*Table_0__24[[#This Row],[Open Interest Put]]</f>
        <v>30000</v>
      </c>
    </row>
    <row r="23" spans="1:22" x14ac:dyDescent="0.25">
      <c r="A23" s="2">
        <v>-1.9E-3</v>
      </c>
      <c r="B23" s="2">
        <v>2.3199999999999998E-2</v>
      </c>
      <c r="C23" s="2">
        <v>2.1299999999999999E-2</v>
      </c>
      <c r="D23" s="2">
        <v>1.06</v>
      </c>
      <c r="E23" s="2">
        <v>2.2200000000000001E-2</v>
      </c>
      <c r="F23" s="2">
        <v>2.06E-2</v>
      </c>
      <c r="G23" s="2">
        <v>1.6000000000000001E-3</v>
      </c>
      <c r="H23" s="2">
        <v>7.55</v>
      </c>
      <c r="I23" s="2">
        <v>7.57</v>
      </c>
      <c r="J23" s="2">
        <v>-0.02</v>
      </c>
      <c r="K23" s="2">
        <v>0</v>
      </c>
      <c r="L23" s="2">
        <v>0</v>
      </c>
      <c r="M23" s="2">
        <v>0</v>
      </c>
      <c r="N23" s="2">
        <v>7.56</v>
      </c>
      <c r="O23" s="2">
        <v>7.57</v>
      </c>
      <c r="P23" s="2">
        <v>-0.01</v>
      </c>
      <c r="Q23" s="2">
        <v>92</v>
      </c>
      <c r="R23" s="2">
        <v>92</v>
      </c>
      <c r="S23" s="2">
        <v>448</v>
      </c>
      <c r="T23" s="2">
        <v>-1</v>
      </c>
      <c r="U23" s="2">
        <f>Table_0__24[[#This Row],[Call Settle]]*10000*Table_0__24[[#This Row],[Open Interest Call]]</f>
        <v>19596</v>
      </c>
      <c r="V23" s="2">
        <f>Table_0__24[[#This Row],[Put Settle]]*10000*Table_0__24[[#This Row],[Open Interest Put]]</f>
        <v>99456</v>
      </c>
    </row>
    <row r="24" spans="1:22" x14ac:dyDescent="0.25">
      <c r="A24" s="2">
        <v>-1.8E-3</v>
      </c>
      <c r="B24" s="2">
        <v>2.06E-2</v>
      </c>
      <c r="C24" s="2">
        <v>1.8800000000000001E-2</v>
      </c>
      <c r="D24" s="2">
        <v>1.0649999999999999</v>
      </c>
      <c r="E24" s="2">
        <v>2.46E-2</v>
      </c>
      <c r="F24" s="2">
        <v>2.2800000000000001E-2</v>
      </c>
      <c r="G24" s="2">
        <v>1.8E-3</v>
      </c>
      <c r="H24" s="2">
        <v>7.48</v>
      </c>
      <c r="I24" s="2">
        <v>7.48</v>
      </c>
      <c r="J24" s="2">
        <v>0</v>
      </c>
      <c r="K24" s="2">
        <v>0</v>
      </c>
      <c r="L24" s="2">
        <v>0</v>
      </c>
      <c r="M24" s="2">
        <v>0</v>
      </c>
      <c r="N24" s="2">
        <v>7.48</v>
      </c>
      <c r="O24" s="2">
        <v>7.49</v>
      </c>
      <c r="P24" s="2">
        <v>-0.01</v>
      </c>
      <c r="Q24" s="2">
        <v>2</v>
      </c>
      <c r="R24" s="2">
        <v>0</v>
      </c>
      <c r="S24" s="2">
        <v>307</v>
      </c>
      <c r="T24" s="2">
        <v>0</v>
      </c>
      <c r="U24" s="2">
        <f>Table_0__24[[#This Row],[Call Settle]]*10000*Table_0__24[[#This Row],[Open Interest Call]]</f>
        <v>376</v>
      </c>
      <c r="V24" s="2">
        <f>Table_0__24[[#This Row],[Put Settle]]*10000*Table_0__24[[#This Row],[Open Interest Put]]</f>
        <v>75522</v>
      </c>
    </row>
    <row r="25" spans="1:22" x14ac:dyDescent="0.25">
      <c r="A25" s="2">
        <v>-1.6000000000000001E-3</v>
      </c>
      <c r="B25" s="2">
        <v>1.8100000000000002E-2</v>
      </c>
      <c r="C25" s="2">
        <v>1.6500000000000001E-2</v>
      </c>
      <c r="D25" s="2">
        <v>1.07</v>
      </c>
      <c r="E25" s="2">
        <v>2.7300000000000001E-2</v>
      </c>
      <c r="F25" s="2">
        <v>2.52E-2</v>
      </c>
      <c r="G25" s="2">
        <v>2.0999999999999999E-3</v>
      </c>
      <c r="H25" s="2">
        <v>7.42</v>
      </c>
      <c r="I25" s="2">
        <v>7.4</v>
      </c>
      <c r="J25" s="2">
        <v>0.02</v>
      </c>
      <c r="K25" s="2">
        <v>0</v>
      </c>
      <c r="L25" s="2">
        <v>0</v>
      </c>
      <c r="M25" s="2">
        <v>0</v>
      </c>
      <c r="N25" s="2">
        <v>7.42</v>
      </c>
      <c r="O25" s="2">
        <v>7.4</v>
      </c>
      <c r="P25" s="2">
        <v>0.02</v>
      </c>
      <c r="Q25" s="2">
        <v>293</v>
      </c>
      <c r="R25" s="2">
        <v>0</v>
      </c>
      <c r="S25" s="2">
        <v>136</v>
      </c>
      <c r="T25" s="2">
        <v>0</v>
      </c>
      <c r="U25" s="2">
        <f>Table_0__24[[#This Row],[Call Settle]]*10000*Table_0__24[[#This Row],[Open Interest Call]]</f>
        <v>48345</v>
      </c>
      <c r="V25" s="2">
        <f>Table_0__24[[#This Row],[Put Settle]]*10000*Table_0__24[[#This Row],[Open Interest Put]]</f>
        <v>37128</v>
      </c>
    </row>
    <row r="26" spans="1:22" x14ac:dyDescent="0.25">
      <c r="A26" s="2">
        <v>-1.4E-3</v>
      </c>
      <c r="B26" s="2">
        <v>1.5800000000000002E-2</v>
      </c>
      <c r="C26" s="2">
        <v>1.44E-2</v>
      </c>
      <c r="D26" s="2">
        <v>1.075</v>
      </c>
      <c r="E26" s="2">
        <v>3.0099999999999998E-2</v>
      </c>
      <c r="F26" s="2">
        <v>2.7900000000000001E-2</v>
      </c>
      <c r="G26" s="2">
        <v>2.2000000000000001E-3</v>
      </c>
      <c r="H26" s="2">
        <v>7.35</v>
      </c>
      <c r="I26" s="2">
        <v>7.31</v>
      </c>
      <c r="J26" s="2">
        <v>0.04</v>
      </c>
      <c r="K26" s="2">
        <v>0</v>
      </c>
      <c r="L26" s="2">
        <v>0</v>
      </c>
      <c r="M26" s="2">
        <v>0</v>
      </c>
      <c r="N26" s="2">
        <v>7.35</v>
      </c>
      <c r="O26" s="2">
        <v>7.31</v>
      </c>
      <c r="P26" s="2">
        <v>0.04</v>
      </c>
      <c r="Q26" s="2">
        <v>505</v>
      </c>
      <c r="R26" s="2">
        <v>6</v>
      </c>
      <c r="S26" s="2">
        <v>227</v>
      </c>
      <c r="T26" s="2">
        <v>0</v>
      </c>
      <c r="U26" s="2">
        <f>Table_0__24[[#This Row],[Call Settle]]*10000*Table_0__24[[#This Row],[Open Interest Call]]</f>
        <v>72720</v>
      </c>
      <c r="V26" s="2">
        <f>Table_0__24[[#This Row],[Put Settle]]*10000*Table_0__24[[#This Row],[Open Interest Put]]</f>
        <v>68327</v>
      </c>
    </row>
    <row r="27" spans="1:22" x14ac:dyDescent="0.25">
      <c r="A27" s="2">
        <v>-1.1999999999999999E-3</v>
      </c>
      <c r="B27" s="2">
        <v>1.37E-2</v>
      </c>
      <c r="C27" s="2">
        <v>1.2500000000000001E-2</v>
      </c>
      <c r="D27" s="2">
        <v>1.08</v>
      </c>
      <c r="E27" s="2">
        <v>3.3099999999999997E-2</v>
      </c>
      <c r="F27" s="2">
        <v>3.0700000000000002E-2</v>
      </c>
      <c r="G27" s="2">
        <v>2.3999999999999998E-3</v>
      </c>
      <c r="H27" s="2">
        <v>7.3</v>
      </c>
      <c r="I27" s="2">
        <v>7.23</v>
      </c>
      <c r="J27" s="2">
        <v>7.0000000000000007E-2</v>
      </c>
      <c r="K27" s="2">
        <v>0</v>
      </c>
      <c r="L27" s="2">
        <v>0</v>
      </c>
      <c r="M27" s="2">
        <v>0</v>
      </c>
      <c r="N27" s="2">
        <v>7.3</v>
      </c>
      <c r="O27" s="2">
        <v>7.23</v>
      </c>
      <c r="P27" s="2">
        <v>7.0000000000000007E-2</v>
      </c>
      <c r="Q27" s="2">
        <v>947</v>
      </c>
      <c r="R27" s="2">
        <v>243</v>
      </c>
      <c r="S27" s="2">
        <v>157</v>
      </c>
      <c r="T27" s="2">
        <v>0</v>
      </c>
      <c r="U27" s="2">
        <f>Table_0__24[[#This Row],[Call Settle]]*10000*Table_0__24[[#This Row],[Open Interest Call]]</f>
        <v>118375</v>
      </c>
      <c r="V27" s="2">
        <f>Table_0__24[[#This Row],[Put Settle]]*10000*Table_0__24[[#This Row],[Open Interest Put]]</f>
        <v>51967</v>
      </c>
    </row>
    <row r="28" spans="1:22" x14ac:dyDescent="0.25">
      <c r="A28" s="2">
        <v>-1.1000000000000001E-3</v>
      </c>
      <c r="B28" s="2">
        <v>1.1900000000000001E-2</v>
      </c>
      <c r="C28" s="2">
        <v>1.0800000000000001E-2</v>
      </c>
      <c r="D28" s="2">
        <v>1.085</v>
      </c>
      <c r="E28" s="2">
        <v>3.6299999999999999E-2</v>
      </c>
      <c r="F28" s="2">
        <v>3.3700000000000001E-2</v>
      </c>
      <c r="G28" s="2">
        <v>2.5999999999999999E-3</v>
      </c>
      <c r="H28" s="2">
        <v>7.25</v>
      </c>
      <c r="I28" s="2">
        <v>7.19</v>
      </c>
      <c r="J28" s="2">
        <v>0.06</v>
      </c>
      <c r="K28" s="2">
        <v>0</v>
      </c>
      <c r="L28" s="2">
        <v>0</v>
      </c>
      <c r="M28" s="2">
        <v>0</v>
      </c>
      <c r="N28" s="2">
        <v>7.25</v>
      </c>
      <c r="O28" s="2">
        <v>7.19</v>
      </c>
      <c r="P28" s="2">
        <v>0.06</v>
      </c>
      <c r="Q28" s="2">
        <v>34</v>
      </c>
      <c r="R28" s="2">
        <v>0</v>
      </c>
      <c r="S28" s="2">
        <v>383</v>
      </c>
      <c r="T28" s="2">
        <v>0</v>
      </c>
      <c r="U28" s="2">
        <f>Table_0__24[[#This Row],[Call Settle]]*10000*Table_0__24[[#This Row],[Open Interest Call]]</f>
        <v>3672</v>
      </c>
      <c r="V28" s="2">
        <f>Table_0__24[[#This Row],[Put Settle]]*10000*Table_0__24[[#This Row],[Open Interest Put]]</f>
        <v>139029</v>
      </c>
    </row>
    <row r="29" spans="1:22" x14ac:dyDescent="0.25">
      <c r="A29" s="2">
        <v>-8.9999999999999998E-4</v>
      </c>
      <c r="B29" s="2">
        <v>1.0200000000000001E-2</v>
      </c>
      <c r="C29" s="2">
        <v>9.2999999999999992E-3</v>
      </c>
      <c r="D29" s="2">
        <v>1.0900000000000001</v>
      </c>
      <c r="E29" s="2">
        <v>3.9600000000000003E-2</v>
      </c>
      <c r="F29" s="2">
        <v>3.6900000000000002E-2</v>
      </c>
      <c r="G29" s="2">
        <v>2.7000000000000001E-3</v>
      </c>
      <c r="H29" s="2">
        <v>7.22</v>
      </c>
      <c r="I29" s="2">
        <v>7.13</v>
      </c>
      <c r="J29" s="2">
        <v>0.09</v>
      </c>
      <c r="K29" s="2">
        <v>0</v>
      </c>
      <c r="L29" s="2">
        <v>0</v>
      </c>
      <c r="M29" s="2">
        <v>0</v>
      </c>
      <c r="N29" s="2">
        <v>7.22</v>
      </c>
      <c r="O29" s="2">
        <v>7.13</v>
      </c>
      <c r="P29" s="2">
        <v>0.09</v>
      </c>
      <c r="Q29" s="2">
        <v>2394</v>
      </c>
      <c r="R29" s="2">
        <v>0</v>
      </c>
      <c r="S29" s="2">
        <v>208</v>
      </c>
      <c r="T29" s="2">
        <v>5</v>
      </c>
      <c r="U29" s="2">
        <f>Table_0__24[[#This Row],[Call Settle]]*10000*Table_0__24[[#This Row],[Open Interest Call]]</f>
        <v>222641.99999999997</v>
      </c>
      <c r="V29" s="2">
        <f>Table_0__24[[#This Row],[Put Settle]]*10000*Table_0__24[[#This Row],[Open Interest Put]]</f>
        <v>82368.000000000015</v>
      </c>
    </row>
    <row r="30" spans="1:22" x14ac:dyDescent="0.25">
      <c r="A30" s="2">
        <v>-6.9999999999999999E-4</v>
      </c>
      <c r="B30" s="2">
        <v>8.6999999999999994E-3</v>
      </c>
      <c r="C30" s="2">
        <v>8.0000000000000002E-3</v>
      </c>
      <c r="D30" s="2">
        <v>1.095</v>
      </c>
      <c r="E30" s="2">
        <v>4.3200000000000002E-2</v>
      </c>
      <c r="F30" s="2">
        <v>4.0399999999999998E-2</v>
      </c>
      <c r="G30" s="2">
        <v>2.8E-3</v>
      </c>
      <c r="H30" s="2">
        <v>7.21</v>
      </c>
      <c r="I30" s="2">
        <v>7.08</v>
      </c>
      <c r="J30" s="2">
        <v>0.13</v>
      </c>
      <c r="K30" s="2">
        <v>0</v>
      </c>
      <c r="L30" s="2">
        <v>0</v>
      </c>
      <c r="M30" s="2">
        <v>0</v>
      </c>
      <c r="N30" s="2">
        <v>7.21</v>
      </c>
      <c r="O30" s="2">
        <v>7.08</v>
      </c>
      <c r="P30" s="2">
        <v>0.13</v>
      </c>
      <c r="Q30" s="2">
        <v>907</v>
      </c>
      <c r="R30" s="2">
        <v>0</v>
      </c>
      <c r="S30" s="2">
        <v>317</v>
      </c>
      <c r="T30" s="2">
        <v>0</v>
      </c>
      <c r="U30" s="2">
        <f>Table_0__24[[#This Row],[Call Settle]]*10000*Table_0__24[[#This Row],[Open Interest Call]]</f>
        <v>72560</v>
      </c>
      <c r="V30" s="2">
        <f>Table_0__24[[#This Row],[Put Settle]]*10000*Table_0__24[[#This Row],[Open Interest Put]]</f>
        <v>136944</v>
      </c>
    </row>
    <row r="31" spans="1:22" x14ac:dyDescent="0.25">
      <c r="A31" s="2">
        <v>-5.9999999999999995E-4</v>
      </c>
      <c r="B31" s="2">
        <v>7.4000000000000003E-3</v>
      </c>
      <c r="C31" s="2">
        <v>6.7999999999999996E-3</v>
      </c>
      <c r="D31" s="2">
        <v>1.1000000000000001</v>
      </c>
      <c r="E31" s="2">
        <v>4.6899999999999997E-2</v>
      </c>
      <c r="F31" s="2">
        <v>4.3999999999999997E-2</v>
      </c>
      <c r="G31" s="2">
        <v>2.8999999999999998E-3</v>
      </c>
      <c r="H31" s="2">
        <v>7.18</v>
      </c>
      <c r="I31" s="2">
        <v>7.04</v>
      </c>
      <c r="J31" s="2">
        <v>0.13</v>
      </c>
      <c r="K31" s="2">
        <v>0</v>
      </c>
      <c r="L31" s="2">
        <v>0</v>
      </c>
      <c r="M31" s="2">
        <v>0</v>
      </c>
      <c r="N31" s="2">
        <v>7.18</v>
      </c>
      <c r="O31" s="2">
        <v>7.04</v>
      </c>
      <c r="P31" s="2">
        <v>0.13</v>
      </c>
      <c r="Q31" s="2">
        <v>3639</v>
      </c>
      <c r="R31" s="2">
        <v>0</v>
      </c>
      <c r="S31" s="2">
        <v>100</v>
      </c>
      <c r="T31" s="2">
        <v>0</v>
      </c>
      <c r="U31" s="2">
        <f>Table_0__24[[#This Row],[Call Settle]]*10000*Table_0__24[[#This Row],[Open Interest Call]]</f>
        <v>247452</v>
      </c>
      <c r="V31" s="2">
        <f>Table_0__24[[#This Row],[Put Settle]]*10000*Table_0__24[[#This Row],[Open Interest Put]]</f>
        <v>46900</v>
      </c>
    </row>
    <row r="32" spans="1:22" x14ac:dyDescent="0.25">
      <c r="A32" s="2">
        <v>-5.9999999999999995E-4</v>
      </c>
      <c r="B32" s="2">
        <v>6.3E-3</v>
      </c>
      <c r="C32" s="2">
        <v>5.7000000000000002E-3</v>
      </c>
      <c r="D32" s="2">
        <v>1.105</v>
      </c>
      <c r="E32" s="2">
        <v>5.0700000000000002E-2</v>
      </c>
      <c r="F32" s="2">
        <v>4.7699999999999999E-2</v>
      </c>
      <c r="G32" s="2">
        <v>3.0000000000000001E-3</v>
      </c>
      <c r="H32" s="2">
        <v>7.12</v>
      </c>
      <c r="I32" s="2">
        <v>7.03</v>
      </c>
      <c r="J32" s="2">
        <v>0.09</v>
      </c>
      <c r="K32" s="2">
        <v>0</v>
      </c>
      <c r="L32" s="2">
        <v>0</v>
      </c>
      <c r="M32" s="2">
        <v>0</v>
      </c>
      <c r="N32" s="2">
        <v>7.12</v>
      </c>
      <c r="O32" s="2">
        <v>7.03</v>
      </c>
      <c r="P32" s="2">
        <v>0.09</v>
      </c>
      <c r="Q32" s="2">
        <v>256</v>
      </c>
      <c r="R32" s="2">
        <v>0</v>
      </c>
      <c r="S32" s="2">
        <v>2</v>
      </c>
      <c r="T32" s="2">
        <v>0</v>
      </c>
      <c r="U32" s="2">
        <f>Table_0__24[[#This Row],[Call Settle]]*10000*Table_0__24[[#This Row],[Open Interest Call]]</f>
        <v>14592</v>
      </c>
      <c r="V32" s="2">
        <f>Table_0__24[[#This Row],[Put Settle]]*10000*Table_0__24[[#This Row],[Open Interest Put]]</f>
        <v>1014</v>
      </c>
    </row>
    <row r="33" spans="1:22" x14ac:dyDescent="0.25">
      <c r="A33" s="2">
        <v>-5.0000000000000001E-4</v>
      </c>
      <c r="B33" s="2">
        <v>5.3E-3</v>
      </c>
      <c r="C33" s="2">
        <v>4.7999999999999996E-3</v>
      </c>
      <c r="D33" s="2">
        <v>1.1100000000000001</v>
      </c>
      <c r="E33" s="2">
        <v>5.4699999999999999E-2</v>
      </c>
      <c r="F33" s="2">
        <v>5.16E-2</v>
      </c>
      <c r="G33" s="2">
        <v>3.0999999999999999E-3</v>
      </c>
      <c r="H33" s="2">
        <v>7.11</v>
      </c>
      <c r="I33" s="2">
        <v>7</v>
      </c>
      <c r="J33" s="2">
        <v>0.1</v>
      </c>
      <c r="K33" s="2">
        <v>0</v>
      </c>
      <c r="L33" s="2">
        <v>0</v>
      </c>
      <c r="M33" s="2">
        <v>0</v>
      </c>
      <c r="N33" s="2">
        <v>7.11</v>
      </c>
      <c r="O33" s="2">
        <v>7</v>
      </c>
      <c r="P33" s="2">
        <v>0.1</v>
      </c>
      <c r="Q33" s="2">
        <v>1163</v>
      </c>
      <c r="R33" s="2">
        <v>0</v>
      </c>
      <c r="S33" s="2">
        <v>128</v>
      </c>
      <c r="T33" s="2">
        <v>0</v>
      </c>
      <c r="U33" s="2">
        <f>Table_0__24[[#This Row],[Call Settle]]*10000*Table_0__24[[#This Row],[Open Interest Call]]</f>
        <v>55823.999999999993</v>
      </c>
      <c r="V33" s="2">
        <f>Table_0__24[[#This Row],[Put Settle]]*10000*Table_0__24[[#This Row],[Open Interest Put]]</f>
        <v>70016</v>
      </c>
    </row>
    <row r="34" spans="1:22" x14ac:dyDescent="0.25">
      <c r="A34" s="2">
        <v>-5.0000000000000001E-4</v>
      </c>
      <c r="B34" s="2">
        <v>4.4999999999999997E-3</v>
      </c>
      <c r="C34" s="2">
        <v>4.0000000000000001E-3</v>
      </c>
      <c r="D34" s="2">
        <v>1.115</v>
      </c>
      <c r="E34" s="2">
        <v>5.8900000000000001E-2</v>
      </c>
      <c r="F34" s="2">
        <v>5.57E-2</v>
      </c>
      <c r="G34" s="2">
        <v>3.2000000000000002E-3</v>
      </c>
      <c r="H34" s="2">
        <v>7.08</v>
      </c>
      <c r="I34" s="2">
        <v>7.02</v>
      </c>
      <c r="J34" s="2">
        <v>0.06</v>
      </c>
      <c r="K34" s="2">
        <v>0</v>
      </c>
      <c r="L34" s="2">
        <v>0</v>
      </c>
      <c r="M34" s="2">
        <v>0</v>
      </c>
      <c r="N34" s="2">
        <v>7.08</v>
      </c>
      <c r="O34" s="2">
        <v>7.02</v>
      </c>
      <c r="P34" s="2">
        <v>0.06</v>
      </c>
      <c r="Q34" s="2">
        <v>710</v>
      </c>
      <c r="R34" s="2">
        <v>243</v>
      </c>
      <c r="S34" s="2">
        <v>1</v>
      </c>
      <c r="T34" s="2">
        <v>0</v>
      </c>
      <c r="U34" s="2">
        <f>Table_0__24[[#This Row],[Call Settle]]*10000*Table_0__24[[#This Row],[Open Interest Call]]</f>
        <v>28400</v>
      </c>
      <c r="V34" s="2">
        <f>Table_0__24[[#This Row],[Put Settle]]*10000*Table_0__24[[#This Row],[Open Interest Put]]</f>
        <v>589</v>
      </c>
    </row>
    <row r="35" spans="1:22" x14ac:dyDescent="0.25">
      <c r="A35" s="2">
        <v>-4.0000000000000002E-4</v>
      </c>
      <c r="B35" s="2">
        <v>3.8E-3</v>
      </c>
      <c r="C35" s="2">
        <v>3.3999999999999998E-3</v>
      </c>
      <c r="D35" s="2">
        <v>1.1200000000000001</v>
      </c>
      <c r="E35" s="2">
        <v>6.3100000000000003E-2</v>
      </c>
      <c r="F35" s="2">
        <v>5.9900000000000002E-2</v>
      </c>
      <c r="G35" s="2">
        <v>3.2000000000000002E-3</v>
      </c>
      <c r="H35" s="2">
        <v>7.11</v>
      </c>
      <c r="I35" s="2">
        <v>7.03</v>
      </c>
      <c r="J35" s="2">
        <v>0.08</v>
      </c>
      <c r="K35" s="2">
        <v>0</v>
      </c>
      <c r="L35" s="2">
        <v>0</v>
      </c>
      <c r="M35" s="2">
        <v>0</v>
      </c>
      <c r="N35" s="2">
        <v>7.11</v>
      </c>
      <c r="O35" s="2">
        <v>7.03</v>
      </c>
      <c r="P35" s="2">
        <v>0.08</v>
      </c>
      <c r="Q35" s="2">
        <v>509</v>
      </c>
      <c r="R35" s="2">
        <v>0</v>
      </c>
      <c r="S35" s="2">
        <v>2</v>
      </c>
      <c r="T35" s="2">
        <v>0</v>
      </c>
      <c r="U35" s="2">
        <f>Table_0__24[[#This Row],[Call Settle]]*10000*Table_0__24[[#This Row],[Open Interest Call]]</f>
        <v>17306</v>
      </c>
      <c r="V35" s="2">
        <f>Table_0__24[[#This Row],[Put Settle]]*10000*Table_0__24[[#This Row],[Open Interest Put]]</f>
        <v>1262</v>
      </c>
    </row>
    <row r="36" spans="1:22" x14ac:dyDescent="0.25">
      <c r="A36" s="2">
        <v>-2.0000000000000001E-4</v>
      </c>
      <c r="B36" s="2">
        <v>3.0999999999999999E-3</v>
      </c>
      <c r="C36" s="2">
        <v>2.8999999999999998E-3</v>
      </c>
      <c r="D36" s="2">
        <v>1.125</v>
      </c>
      <c r="E36" s="2">
        <v>6.7400000000000002E-2</v>
      </c>
      <c r="F36" s="2">
        <v>6.4199999999999993E-2</v>
      </c>
      <c r="G36" s="2">
        <v>3.2000000000000002E-3</v>
      </c>
      <c r="H36" s="2">
        <v>7.16</v>
      </c>
      <c r="I36" s="2">
        <v>6.98</v>
      </c>
      <c r="J36" s="2">
        <v>0.18</v>
      </c>
      <c r="K36" s="2">
        <v>0</v>
      </c>
      <c r="L36" s="2">
        <v>0</v>
      </c>
      <c r="M36" s="2">
        <v>0</v>
      </c>
      <c r="N36" s="2">
        <v>7.16</v>
      </c>
      <c r="O36" s="2">
        <v>6.98</v>
      </c>
      <c r="P36" s="2">
        <v>0.18</v>
      </c>
      <c r="Q36" s="2">
        <v>251</v>
      </c>
      <c r="R36" s="2">
        <v>0</v>
      </c>
      <c r="S36" s="2">
        <v>3</v>
      </c>
      <c r="T36" s="2">
        <v>0</v>
      </c>
      <c r="U36" s="2">
        <f>Table_0__24[[#This Row],[Call Settle]]*10000*Table_0__24[[#This Row],[Open Interest Call]]</f>
        <v>7278.9999999999991</v>
      </c>
      <c r="V36" s="2">
        <f>Table_0__24[[#This Row],[Put Settle]]*10000*Table_0__24[[#This Row],[Open Interest Put]]</f>
        <v>2022</v>
      </c>
    </row>
    <row r="37" spans="1:22" x14ac:dyDescent="0.25">
      <c r="A37" s="2">
        <v>-2.0000000000000001E-4</v>
      </c>
      <c r="B37" s="2">
        <v>2.5999999999999999E-3</v>
      </c>
      <c r="C37" s="2">
        <v>2.3999999999999998E-3</v>
      </c>
      <c r="D37" s="2">
        <v>1.1299999999999999</v>
      </c>
      <c r="E37" s="2">
        <v>7.1900000000000006E-2</v>
      </c>
      <c r="F37" s="2">
        <v>6.8599999999999994E-2</v>
      </c>
      <c r="G37" s="2">
        <v>3.3E-3</v>
      </c>
      <c r="H37" s="2">
        <v>7.15</v>
      </c>
      <c r="I37" s="2">
        <v>7</v>
      </c>
      <c r="J37" s="2">
        <v>0.15</v>
      </c>
      <c r="K37" s="2">
        <v>0</v>
      </c>
      <c r="L37" s="2">
        <v>0</v>
      </c>
      <c r="M37" s="2">
        <v>0</v>
      </c>
      <c r="N37" s="2">
        <v>7.15</v>
      </c>
      <c r="O37" s="2">
        <v>7</v>
      </c>
      <c r="P37" s="2">
        <v>0.15</v>
      </c>
      <c r="Q37" s="2">
        <v>1105</v>
      </c>
      <c r="R37" s="2">
        <v>0</v>
      </c>
      <c r="S37" s="2">
        <v>1</v>
      </c>
      <c r="T37" s="2">
        <v>0</v>
      </c>
      <c r="U37" s="2">
        <f>Table_0__24[[#This Row],[Call Settle]]*10000*Table_0__24[[#This Row],[Open Interest Call]]</f>
        <v>26519.999999999996</v>
      </c>
      <c r="V37" s="2">
        <f>Table_0__24[[#This Row],[Put Settle]]*10000*Table_0__24[[#This Row],[Open Interest Put]]</f>
        <v>719</v>
      </c>
    </row>
    <row r="38" spans="1:22" x14ac:dyDescent="0.25">
      <c r="A38" s="2">
        <v>-2.0000000000000001E-4</v>
      </c>
      <c r="B38" s="2">
        <v>2.2000000000000001E-3</v>
      </c>
      <c r="C38" s="2">
        <v>2E-3</v>
      </c>
      <c r="D38" s="2">
        <v>1.135</v>
      </c>
      <c r="E38" s="2">
        <v>7.6399999999999996E-2</v>
      </c>
      <c r="F38" s="2">
        <v>7.2999999999999995E-2</v>
      </c>
      <c r="G38" s="2">
        <v>3.3999999999999998E-3</v>
      </c>
      <c r="H38" s="2">
        <v>7.16</v>
      </c>
      <c r="I38" s="2">
        <v>7.04</v>
      </c>
      <c r="J38" s="2">
        <v>0.12</v>
      </c>
      <c r="K38" s="2">
        <v>0</v>
      </c>
      <c r="L38" s="2">
        <v>0</v>
      </c>
      <c r="M38" s="2">
        <v>0</v>
      </c>
      <c r="N38" s="2">
        <v>7.16</v>
      </c>
      <c r="O38" s="2">
        <v>7.04</v>
      </c>
      <c r="P38" s="2">
        <v>0.12</v>
      </c>
      <c r="Q38" s="2">
        <v>1276</v>
      </c>
      <c r="R38" s="2">
        <v>0</v>
      </c>
      <c r="S38" s="2">
        <v>22</v>
      </c>
      <c r="T38" s="2">
        <v>0</v>
      </c>
      <c r="U38" s="2">
        <f>Table_0__24[[#This Row],[Call Settle]]*10000*Table_0__24[[#This Row],[Open Interest Call]]</f>
        <v>25520</v>
      </c>
      <c r="V38" s="2">
        <f>Table_0__24[[#This Row],[Put Settle]]*10000*Table_0__24[[#This Row],[Open Interest Put]]</f>
        <v>16808</v>
      </c>
    </row>
    <row r="39" spans="1:22" x14ac:dyDescent="0.25">
      <c r="A39" s="2">
        <v>-2.0000000000000001E-4</v>
      </c>
      <c r="B39" s="2">
        <v>1.9E-3</v>
      </c>
      <c r="C39" s="2">
        <v>1.6999999999999999E-3</v>
      </c>
      <c r="D39" s="2">
        <v>1.1399999999999999</v>
      </c>
      <c r="E39" s="2">
        <v>8.1000000000000003E-2</v>
      </c>
      <c r="F39" s="2">
        <v>7.7600000000000002E-2</v>
      </c>
      <c r="G39" s="2">
        <v>3.3999999999999998E-3</v>
      </c>
      <c r="H39" s="2">
        <v>7.21</v>
      </c>
      <c r="I39" s="2">
        <v>7.12</v>
      </c>
      <c r="J39" s="2">
        <v>0.1</v>
      </c>
      <c r="K39" s="2">
        <v>0</v>
      </c>
      <c r="L39" s="2">
        <v>0</v>
      </c>
      <c r="M39" s="2">
        <v>0</v>
      </c>
      <c r="N39" s="2">
        <v>7.21</v>
      </c>
      <c r="O39" s="2">
        <v>7.12</v>
      </c>
      <c r="P39" s="2">
        <v>0.1</v>
      </c>
      <c r="Q39" s="2">
        <v>1035</v>
      </c>
      <c r="R39" s="2">
        <v>0</v>
      </c>
      <c r="S39" s="2">
        <v>1</v>
      </c>
      <c r="T39" s="2">
        <v>0</v>
      </c>
      <c r="U39" s="2">
        <f>Table_0__24[[#This Row],[Call Settle]]*10000*Table_0__24[[#This Row],[Open Interest Call]]</f>
        <v>17595</v>
      </c>
      <c r="V39" s="2">
        <f>Table_0__24[[#This Row],[Put Settle]]*10000*Table_0__24[[#This Row],[Open Interest Put]]</f>
        <v>810</v>
      </c>
    </row>
    <row r="40" spans="1:22" x14ac:dyDescent="0.25">
      <c r="A40" s="2">
        <v>-2.0000000000000001E-4</v>
      </c>
      <c r="B40" s="2">
        <v>1.6000000000000001E-3</v>
      </c>
      <c r="C40" s="2">
        <v>1.4E-3</v>
      </c>
      <c r="D40" s="2">
        <v>1.145</v>
      </c>
      <c r="E40" s="2">
        <v>8.5599999999999996E-2</v>
      </c>
      <c r="F40" s="2">
        <v>8.2199999999999995E-2</v>
      </c>
      <c r="G40" s="2">
        <v>3.3999999999999998E-3</v>
      </c>
      <c r="H40" s="2">
        <v>7.22</v>
      </c>
      <c r="I40" s="2">
        <v>7.16</v>
      </c>
      <c r="J40" s="2">
        <v>0.06</v>
      </c>
      <c r="K40" s="2">
        <v>0</v>
      </c>
      <c r="L40" s="2">
        <v>0</v>
      </c>
      <c r="M40" s="2">
        <v>0</v>
      </c>
      <c r="N40" s="2">
        <v>7.22</v>
      </c>
      <c r="O40" s="2">
        <v>7.16</v>
      </c>
      <c r="P40" s="2">
        <v>0.06</v>
      </c>
      <c r="Q40" s="2">
        <v>153</v>
      </c>
      <c r="R40" s="2">
        <v>0</v>
      </c>
      <c r="S40" s="2">
        <v>0</v>
      </c>
      <c r="T40" s="2">
        <v>0</v>
      </c>
      <c r="U40" s="2">
        <f>Table_0__24[[#This Row],[Call Settle]]*10000*Table_0__24[[#This Row],[Open Interest Call]]</f>
        <v>2142</v>
      </c>
      <c r="V40" s="2">
        <f>Table_0__24[[#This Row],[Put Settle]]*10000*Table_0__24[[#This Row],[Open Interest Put]]</f>
        <v>0</v>
      </c>
    </row>
    <row r="41" spans="1:22" x14ac:dyDescent="0.25">
      <c r="A41" s="2">
        <v>-1E-4</v>
      </c>
      <c r="B41" s="2">
        <v>1.2999999999999999E-3</v>
      </c>
      <c r="C41" s="2">
        <v>1.1999999999999999E-3</v>
      </c>
      <c r="D41" s="2">
        <v>1.1499999999999999</v>
      </c>
      <c r="E41" s="2">
        <v>9.0300000000000005E-2</v>
      </c>
      <c r="F41" s="2">
        <v>8.6800000000000002E-2</v>
      </c>
      <c r="G41" s="2">
        <v>3.5000000000000001E-3</v>
      </c>
      <c r="H41" s="2">
        <v>7.29</v>
      </c>
      <c r="I41" s="2">
        <v>7.15</v>
      </c>
      <c r="J41" s="2">
        <v>0.15</v>
      </c>
      <c r="K41" s="2">
        <v>0</v>
      </c>
      <c r="L41" s="2">
        <v>0</v>
      </c>
      <c r="M41" s="2">
        <v>0</v>
      </c>
      <c r="N41" s="2">
        <v>7.29</v>
      </c>
      <c r="O41" s="2">
        <v>7.15</v>
      </c>
      <c r="P41" s="2">
        <v>0.15</v>
      </c>
      <c r="Q41" s="2">
        <v>455</v>
      </c>
      <c r="R41" s="2">
        <v>0</v>
      </c>
      <c r="S41" s="2">
        <v>1</v>
      </c>
      <c r="T41" s="2">
        <v>0</v>
      </c>
      <c r="U41" s="2">
        <f>Table_0__24[[#This Row],[Call Settle]]*10000*Table_0__24[[#This Row],[Open Interest Call]]</f>
        <v>5459.9999999999991</v>
      </c>
      <c r="V41" s="2">
        <f>Table_0__24[[#This Row],[Put Settle]]*10000*Table_0__24[[#This Row],[Open Interest Put]]</f>
        <v>903</v>
      </c>
    </row>
    <row r="42" spans="1:22" x14ac:dyDescent="0.25">
      <c r="A42" s="2">
        <v>0</v>
      </c>
      <c r="B42" s="2">
        <v>1.1000000000000001E-3</v>
      </c>
      <c r="C42" s="2">
        <v>1.1000000000000001E-3</v>
      </c>
      <c r="D42" s="2">
        <v>1.155</v>
      </c>
      <c r="E42" s="2">
        <v>9.5000000000000001E-2</v>
      </c>
      <c r="F42" s="2">
        <v>9.1499999999999998E-2</v>
      </c>
      <c r="G42" s="2">
        <v>3.5000000000000001E-3</v>
      </c>
      <c r="H42" s="2">
        <v>7.46</v>
      </c>
      <c r="I42" s="2">
        <v>7.2</v>
      </c>
      <c r="J42" s="2">
        <v>0.26</v>
      </c>
      <c r="K42" s="2">
        <v>0</v>
      </c>
      <c r="L42" s="2">
        <v>0</v>
      </c>
      <c r="M42" s="2">
        <v>0</v>
      </c>
      <c r="N42" s="2">
        <v>7.46</v>
      </c>
      <c r="O42" s="2">
        <v>7.2</v>
      </c>
      <c r="P42" s="2">
        <v>0.26</v>
      </c>
      <c r="Q42" s="2">
        <v>661</v>
      </c>
      <c r="R42" s="2">
        <v>0</v>
      </c>
      <c r="S42" s="2">
        <v>2</v>
      </c>
      <c r="T42" s="2">
        <v>0</v>
      </c>
      <c r="U42" s="2">
        <f>Table_0__24[[#This Row],[Call Settle]]*10000*Table_0__24[[#This Row],[Open Interest Call]]</f>
        <v>7271</v>
      </c>
      <c r="V42" s="2">
        <f>Table_0__24[[#This Row],[Put Settle]]*10000*Table_0__24[[#This Row],[Open Interest Put]]</f>
        <v>1900</v>
      </c>
    </row>
    <row r="43" spans="1:22" x14ac:dyDescent="0.25">
      <c r="A43" s="2">
        <v>0</v>
      </c>
      <c r="B43" s="2">
        <v>8.9999999999999998E-4</v>
      </c>
      <c r="C43" s="2">
        <v>8.9999999999999998E-4</v>
      </c>
      <c r="D43" s="2">
        <v>1.1599999999999999</v>
      </c>
      <c r="E43" s="2">
        <v>9.98E-2</v>
      </c>
      <c r="F43" s="2">
        <v>9.6199999999999994E-2</v>
      </c>
      <c r="G43" s="2">
        <v>3.5999999999999999E-3</v>
      </c>
      <c r="H43" s="2">
        <v>7.46</v>
      </c>
      <c r="I43" s="2">
        <v>7.21</v>
      </c>
      <c r="J43" s="2">
        <v>0.25</v>
      </c>
      <c r="K43" s="2">
        <v>0</v>
      </c>
      <c r="L43" s="2">
        <v>0</v>
      </c>
      <c r="M43" s="2">
        <v>0</v>
      </c>
      <c r="N43" s="2">
        <v>7.46</v>
      </c>
      <c r="O43" s="2">
        <v>7.21</v>
      </c>
      <c r="P43" s="2">
        <v>0.25</v>
      </c>
      <c r="Q43" s="2">
        <v>333</v>
      </c>
      <c r="R43" s="2">
        <v>0</v>
      </c>
      <c r="S43" s="2">
        <v>1</v>
      </c>
      <c r="T43" s="2">
        <v>0</v>
      </c>
      <c r="U43" s="2">
        <f>Table_0__24[[#This Row],[Call Settle]]*10000*Table_0__24[[#This Row],[Open Interest Call]]</f>
        <v>2997</v>
      </c>
      <c r="V43" s="2">
        <f>Table_0__24[[#This Row],[Put Settle]]*10000*Table_0__24[[#This Row],[Open Interest Put]]</f>
        <v>998</v>
      </c>
    </row>
    <row r="44" spans="1:22" x14ac:dyDescent="0.25">
      <c r="A44" s="2">
        <v>0</v>
      </c>
      <c r="B44" s="2">
        <v>8.0000000000000004E-4</v>
      </c>
      <c r="C44" s="2">
        <v>8.0000000000000004E-4</v>
      </c>
      <c r="D44" s="2">
        <v>1.165</v>
      </c>
      <c r="E44" s="2">
        <v>0.1046</v>
      </c>
      <c r="F44" s="2">
        <v>0.10100000000000001</v>
      </c>
      <c r="G44" s="2">
        <v>3.5999999999999999E-3</v>
      </c>
      <c r="H44" s="2">
        <v>7.58</v>
      </c>
      <c r="I44" s="2">
        <v>7.33</v>
      </c>
      <c r="J44" s="2">
        <v>0.25</v>
      </c>
      <c r="K44" s="2">
        <v>0</v>
      </c>
      <c r="L44" s="2">
        <v>0</v>
      </c>
      <c r="M44" s="2">
        <v>0</v>
      </c>
      <c r="N44" s="2">
        <v>7.58</v>
      </c>
      <c r="O44" s="2">
        <v>7.33</v>
      </c>
      <c r="P44" s="2">
        <v>0.25</v>
      </c>
      <c r="Q44" s="2">
        <v>74</v>
      </c>
      <c r="R44" s="2">
        <v>0</v>
      </c>
      <c r="S44" s="2">
        <v>2</v>
      </c>
      <c r="T44" s="2">
        <v>0</v>
      </c>
      <c r="U44" s="2">
        <f>Table_0__24[[#This Row],[Call Settle]]*10000*Table_0__24[[#This Row],[Open Interest Call]]</f>
        <v>592</v>
      </c>
      <c r="V44" s="2">
        <f>Table_0__24[[#This Row],[Put Settle]]*10000*Table_0__24[[#This Row],[Open Interest Put]]</f>
        <v>2092</v>
      </c>
    </row>
    <row r="45" spans="1:22" x14ac:dyDescent="0.25">
      <c r="A45" s="2">
        <v>0</v>
      </c>
      <c r="B45" s="2">
        <v>6.9999999999999999E-4</v>
      </c>
      <c r="C45" s="2">
        <v>6.9999999999999999E-4</v>
      </c>
      <c r="D45" s="2">
        <v>1.17</v>
      </c>
      <c r="E45" s="2">
        <v>0.10929999999999999</v>
      </c>
      <c r="F45" s="2">
        <v>0.10580000000000001</v>
      </c>
      <c r="G45" s="2">
        <v>3.5000000000000001E-3</v>
      </c>
      <c r="H45" s="2">
        <v>7.68</v>
      </c>
      <c r="I45" s="2">
        <v>7.43</v>
      </c>
      <c r="J45" s="2">
        <v>0.24</v>
      </c>
      <c r="K45" s="2">
        <v>0</v>
      </c>
      <c r="L45" s="2">
        <v>0</v>
      </c>
      <c r="M45" s="2">
        <v>0</v>
      </c>
      <c r="N45" s="2">
        <v>7.68</v>
      </c>
      <c r="O45" s="2">
        <v>7.43</v>
      </c>
      <c r="P45" s="2">
        <v>0.24</v>
      </c>
      <c r="Q45" s="2">
        <v>83</v>
      </c>
      <c r="R45" s="2">
        <v>0</v>
      </c>
      <c r="S45" s="2">
        <v>1</v>
      </c>
      <c r="T45" s="2">
        <v>0</v>
      </c>
      <c r="U45" s="2">
        <f>Table_0__24[[#This Row],[Call Settle]]*10000*Table_0__24[[#This Row],[Open Interest Call]]</f>
        <v>581</v>
      </c>
      <c r="V45" s="2">
        <f>Table_0__24[[#This Row],[Put Settle]]*10000*Table_0__24[[#This Row],[Open Interest Put]]</f>
        <v>1093</v>
      </c>
    </row>
    <row r="46" spans="1:22" x14ac:dyDescent="0.25">
      <c r="A46" s="2">
        <v>0</v>
      </c>
      <c r="B46" s="2">
        <v>5.9999999999999995E-4</v>
      </c>
      <c r="C46" s="2">
        <v>5.9999999999999995E-4</v>
      </c>
      <c r="D46" s="2">
        <v>1.175</v>
      </c>
      <c r="E46" s="2">
        <v>0.11409999999999999</v>
      </c>
      <c r="F46" s="2">
        <v>0.1106</v>
      </c>
      <c r="G46" s="2">
        <v>3.5000000000000001E-3</v>
      </c>
      <c r="H46" s="2">
        <v>7.74</v>
      </c>
      <c r="I46" s="2">
        <v>7.5</v>
      </c>
      <c r="J46" s="2">
        <v>0.24</v>
      </c>
      <c r="K46" s="2">
        <v>0</v>
      </c>
      <c r="L46" s="2">
        <v>0</v>
      </c>
      <c r="M46" s="2">
        <v>0</v>
      </c>
      <c r="N46" s="2">
        <v>7.74</v>
      </c>
      <c r="O46" s="2">
        <v>7.5</v>
      </c>
      <c r="P46" s="2">
        <v>0.24</v>
      </c>
      <c r="Q46" s="2">
        <v>52</v>
      </c>
      <c r="R46" s="2">
        <v>0</v>
      </c>
      <c r="S46" s="2">
        <v>34</v>
      </c>
      <c r="T46" s="2">
        <v>0</v>
      </c>
      <c r="U46" s="2">
        <f>Table_0__24[[#This Row],[Call Settle]]*10000*Table_0__24[[#This Row],[Open Interest Call]]</f>
        <v>311.99999999999994</v>
      </c>
      <c r="V46" s="2">
        <f>Table_0__24[[#This Row],[Put Settle]]*10000*Table_0__24[[#This Row],[Open Interest Put]]</f>
        <v>38794</v>
      </c>
    </row>
    <row r="47" spans="1:22" x14ac:dyDescent="0.25">
      <c r="A47" s="2">
        <v>0</v>
      </c>
      <c r="B47" s="2">
        <v>5.0000000000000001E-4</v>
      </c>
      <c r="C47" s="2">
        <v>5.0000000000000001E-4</v>
      </c>
      <c r="D47" s="2">
        <v>1.18</v>
      </c>
      <c r="E47" s="2">
        <v>0.11899999999999999</v>
      </c>
      <c r="F47" s="2">
        <v>0.1154</v>
      </c>
      <c r="G47" s="2">
        <v>3.5999999999999999E-3</v>
      </c>
      <c r="H47" s="2">
        <v>7.77</v>
      </c>
      <c r="I47" s="2">
        <v>7.54</v>
      </c>
      <c r="J47" s="2">
        <v>0.23</v>
      </c>
      <c r="K47" s="2">
        <v>0</v>
      </c>
      <c r="L47" s="2">
        <v>0</v>
      </c>
      <c r="M47" s="2">
        <v>0</v>
      </c>
      <c r="N47" s="2">
        <v>7.77</v>
      </c>
      <c r="O47" s="2">
        <v>7.54</v>
      </c>
      <c r="P47" s="2">
        <v>0.23</v>
      </c>
      <c r="Q47" s="2">
        <v>54</v>
      </c>
      <c r="R47" s="2">
        <v>0</v>
      </c>
      <c r="S47" s="2">
        <v>34</v>
      </c>
      <c r="T47" s="2">
        <v>0</v>
      </c>
      <c r="U47" s="2">
        <f>Table_0__24[[#This Row],[Call Settle]]*10000*Table_0__24[[#This Row],[Open Interest Call]]</f>
        <v>270</v>
      </c>
      <c r="V47" s="2">
        <f>Table_0__24[[#This Row],[Put Settle]]*10000*Table_0__24[[#This Row],[Open Interest Put]]</f>
        <v>40460</v>
      </c>
    </row>
    <row r="48" spans="1:22" x14ac:dyDescent="0.25">
      <c r="A48" s="2">
        <v>0</v>
      </c>
      <c r="B48" s="2">
        <v>5.0000000000000001E-4</v>
      </c>
      <c r="C48" s="2">
        <v>5.0000000000000001E-4</v>
      </c>
      <c r="D48" s="2">
        <v>1.1850000000000001</v>
      </c>
      <c r="E48" s="2">
        <v>0.12379999999999999</v>
      </c>
      <c r="F48" s="2">
        <v>0.1202</v>
      </c>
      <c r="G48" s="2">
        <v>3.5999999999999999E-3</v>
      </c>
      <c r="H48" s="2">
        <v>7.9</v>
      </c>
      <c r="I48" s="2">
        <v>7.67</v>
      </c>
      <c r="J48" s="2">
        <v>0.23</v>
      </c>
      <c r="K48" s="2">
        <v>0</v>
      </c>
      <c r="L48" s="2">
        <v>0</v>
      </c>
      <c r="M48" s="2">
        <v>0</v>
      </c>
      <c r="N48" s="2">
        <v>7.9</v>
      </c>
      <c r="O48" s="2">
        <v>7.67</v>
      </c>
      <c r="P48" s="2">
        <v>0.23</v>
      </c>
      <c r="Q48" s="2">
        <v>5</v>
      </c>
      <c r="R48" s="2">
        <v>0</v>
      </c>
      <c r="S48" s="2">
        <v>33</v>
      </c>
      <c r="T48" s="2">
        <v>0</v>
      </c>
      <c r="U48" s="2">
        <f>Table_0__24[[#This Row],[Call Settle]]*10000*Table_0__24[[#This Row],[Open Interest Call]]</f>
        <v>25</v>
      </c>
      <c r="V48" s="2">
        <f>Table_0__24[[#This Row],[Put Settle]]*10000*Table_0__24[[#This Row],[Open Interest Put]]</f>
        <v>40854</v>
      </c>
    </row>
    <row r="49" spans="1:22" x14ac:dyDescent="0.25">
      <c r="A49" s="2">
        <v>-1E-4</v>
      </c>
      <c r="B49" s="2">
        <v>4.0000000000000002E-4</v>
      </c>
      <c r="C49" s="2">
        <v>4.0000000000000002E-4</v>
      </c>
      <c r="D49" s="2">
        <v>1.19</v>
      </c>
      <c r="E49" s="2">
        <v>0.12859999999999999</v>
      </c>
      <c r="F49" s="2">
        <v>0.12509999999999999</v>
      </c>
      <c r="G49" s="2">
        <v>3.5000000000000001E-3</v>
      </c>
      <c r="H49" s="2">
        <v>7.85</v>
      </c>
      <c r="I49" s="2">
        <v>7.78</v>
      </c>
      <c r="J49" s="2">
        <v>7.0000000000000007E-2</v>
      </c>
      <c r="K49" s="2">
        <v>0</v>
      </c>
      <c r="L49" s="2">
        <v>0</v>
      </c>
      <c r="M49" s="2">
        <v>0</v>
      </c>
      <c r="N49" s="2">
        <v>7.85</v>
      </c>
      <c r="O49" s="2">
        <v>7.78</v>
      </c>
      <c r="P49" s="2">
        <v>7.0000000000000007E-2</v>
      </c>
      <c r="Q49" s="2">
        <v>2</v>
      </c>
      <c r="R49" s="2">
        <v>0</v>
      </c>
      <c r="S49" s="2">
        <v>0</v>
      </c>
      <c r="T49" s="2">
        <v>0</v>
      </c>
      <c r="U49" s="2">
        <f>Table_0__24[[#This Row],[Call Settle]]*10000*Table_0__24[[#This Row],[Open Interest Call]]</f>
        <v>8</v>
      </c>
      <c r="V49" s="2">
        <f>Table_0__24[[#This Row],[Put Settle]]*10000*Table_0__24[[#This Row],[Open Interest Put]]</f>
        <v>0</v>
      </c>
    </row>
    <row r="50" spans="1:22" x14ac:dyDescent="0.25">
      <c r="A50" s="2">
        <v>0</v>
      </c>
      <c r="B50" s="2">
        <v>4.0000000000000002E-4</v>
      </c>
      <c r="C50" s="2">
        <v>4.0000000000000002E-4</v>
      </c>
      <c r="D50" s="2">
        <v>1.1950000000000001</v>
      </c>
      <c r="E50" s="2">
        <v>0.13350000000000001</v>
      </c>
      <c r="F50" s="2">
        <v>0.12989999999999999</v>
      </c>
      <c r="G50" s="2">
        <v>3.5999999999999999E-3</v>
      </c>
      <c r="H50" s="2">
        <v>8.09</v>
      </c>
      <c r="I50" s="2">
        <v>7.87</v>
      </c>
      <c r="J50" s="2">
        <v>0.22</v>
      </c>
      <c r="K50" s="2">
        <v>0</v>
      </c>
      <c r="L50" s="2">
        <v>0</v>
      </c>
      <c r="M50" s="2">
        <v>0</v>
      </c>
      <c r="N50" s="2">
        <v>8.09</v>
      </c>
      <c r="O50" s="2">
        <v>7.87</v>
      </c>
      <c r="P50" s="2">
        <v>0.22</v>
      </c>
      <c r="Q50" s="2">
        <v>0</v>
      </c>
      <c r="R50" s="2">
        <v>0</v>
      </c>
      <c r="S50" s="2">
        <v>0</v>
      </c>
      <c r="T50" s="2">
        <v>0</v>
      </c>
      <c r="U50" s="2">
        <f>Table_0__24[[#This Row],[Call Settle]]*10000*Table_0__24[[#This Row],[Open Interest Call]]</f>
        <v>0</v>
      </c>
      <c r="V50" s="2">
        <f>Table_0__24[[#This Row],[Put Settle]]*10000*Table_0__24[[#This Row],[Open Interest Put]]</f>
        <v>0</v>
      </c>
    </row>
    <row r="51" spans="1:22" x14ac:dyDescent="0.25">
      <c r="A51" s="2">
        <v>0</v>
      </c>
      <c r="B51" s="2">
        <v>2.9999999999999997E-4</v>
      </c>
      <c r="C51" s="2">
        <v>2.9999999999999997E-4</v>
      </c>
      <c r="D51" s="2">
        <v>1.2</v>
      </c>
      <c r="E51" s="2">
        <v>0.1384</v>
      </c>
      <c r="F51" s="2">
        <v>0.1348</v>
      </c>
      <c r="G51" s="2">
        <v>3.5999999999999999E-3</v>
      </c>
      <c r="H51" s="2">
        <v>8.15</v>
      </c>
      <c r="I51" s="2">
        <v>7.93</v>
      </c>
      <c r="J51" s="2">
        <v>0.22</v>
      </c>
      <c r="K51" s="2">
        <v>0</v>
      </c>
      <c r="L51" s="2">
        <v>0</v>
      </c>
      <c r="M51" s="2">
        <v>0</v>
      </c>
      <c r="N51" s="2">
        <v>8.15</v>
      </c>
      <c r="O51" s="2">
        <v>7.93</v>
      </c>
      <c r="P51" s="2">
        <v>0.22</v>
      </c>
      <c r="Q51" s="2">
        <v>32</v>
      </c>
      <c r="R51" s="2">
        <v>0</v>
      </c>
      <c r="S51" s="2">
        <v>0</v>
      </c>
      <c r="T51" s="2">
        <v>0</v>
      </c>
      <c r="U51" s="2">
        <f>Table_0__24[[#This Row],[Call Settle]]*10000*Table_0__24[[#This Row],[Open Interest Call]]</f>
        <v>95.999999999999986</v>
      </c>
      <c r="V51" s="2">
        <f>Table_0__24[[#This Row],[Put Settle]]*10000*Table_0__24[[#This Row],[Open Interest Put]]</f>
        <v>0</v>
      </c>
    </row>
    <row r="52" spans="1:22" x14ac:dyDescent="0.25">
      <c r="A52" s="2">
        <v>0</v>
      </c>
      <c r="B52" s="2">
        <v>2.9999999999999997E-4</v>
      </c>
      <c r="C52" s="2">
        <v>2.9999999999999997E-4</v>
      </c>
      <c r="D52" s="2">
        <v>1.2050000000000001</v>
      </c>
      <c r="E52" s="2">
        <v>0.14319999999999999</v>
      </c>
      <c r="F52" s="2">
        <v>0.1396</v>
      </c>
      <c r="G52" s="2">
        <v>3.5999999999999999E-3</v>
      </c>
      <c r="H52" s="2">
        <v>8.18</v>
      </c>
      <c r="I52" s="2">
        <v>7.97</v>
      </c>
      <c r="J52" s="2">
        <v>0.21</v>
      </c>
      <c r="K52" s="2">
        <v>0</v>
      </c>
      <c r="L52" s="2">
        <v>0</v>
      </c>
      <c r="M52" s="2">
        <v>0</v>
      </c>
      <c r="N52" s="2">
        <v>8.18</v>
      </c>
      <c r="O52" s="2">
        <v>7.97</v>
      </c>
      <c r="P52" s="2">
        <v>0.21</v>
      </c>
      <c r="Q52" s="2">
        <v>0</v>
      </c>
      <c r="R52" s="2">
        <v>0</v>
      </c>
      <c r="S52" s="2">
        <v>0</v>
      </c>
      <c r="T52" s="2">
        <v>0</v>
      </c>
      <c r="U52" s="2">
        <f>Table_0__24[[#This Row],[Call Settle]]*10000*Table_0__24[[#This Row],[Open Interest Call]]</f>
        <v>0</v>
      </c>
      <c r="V52" s="2">
        <f>Table_0__24[[#This Row],[Put Settle]]*10000*Table_0__24[[#This Row],[Open Interest Put]]</f>
        <v>0</v>
      </c>
    </row>
    <row r="53" spans="1:22" x14ac:dyDescent="0.25">
      <c r="A53" s="2">
        <v>0</v>
      </c>
      <c r="B53" s="2">
        <v>2.9999999999999997E-4</v>
      </c>
      <c r="C53" s="2">
        <v>2.9999999999999997E-4</v>
      </c>
      <c r="D53" s="2">
        <v>1.21</v>
      </c>
      <c r="E53" s="2">
        <v>0.14810000000000001</v>
      </c>
      <c r="F53" s="2">
        <v>0.14449999999999999</v>
      </c>
      <c r="G53" s="2">
        <v>3.5999999999999999E-3</v>
      </c>
      <c r="H53" s="2">
        <v>8.4</v>
      </c>
      <c r="I53" s="2">
        <v>8.19</v>
      </c>
      <c r="J53" s="2">
        <v>0.21</v>
      </c>
      <c r="K53" s="2">
        <v>0</v>
      </c>
      <c r="L53" s="2">
        <v>0</v>
      </c>
      <c r="M53" s="2">
        <v>0</v>
      </c>
      <c r="N53" s="2">
        <v>8.4</v>
      </c>
      <c r="O53" s="2">
        <v>8.19</v>
      </c>
      <c r="P53" s="2">
        <v>0.21</v>
      </c>
      <c r="Q53" s="2">
        <v>1</v>
      </c>
      <c r="R53" s="2">
        <v>0</v>
      </c>
      <c r="S53" s="2">
        <v>0</v>
      </c>
      <c r="T53" s="2">
        <v>0</v>
      </c>
      <c r="U53" s="2">
        <f>Table_0__24[[#This Row],[Call Settle]]*10000*Table_0__24[[#This Row],[Open Interest Call]]</f>
        <v>2.9999999999999996</v>
      </c>
      <c r="V53" s="2">
        <f>Table_0__24[[#This Row],[Put Settle]]*10000*Table_0__24[[#This Row],[Open Interest Put]]</f>
        <v>0</v>
      </c>
    </row>
    <row r="54" spans="1:22" x14ac:dyDescent="0.25">
      <c r="A54" s="2">
        <v>-1E-4</v>
      </c>
      <c r="B54" s="2">
        <v>2.0000000000000001E-4</v>
      </c>
      <c r="C54" s="2">
        <v>2.0000000000000001E-4</v>
      </c>
      <c r="D54" s="2">
        <v>1.22</v>
      </c>
      <c r="E54" s="2">
        <v>0.1578</v>
      </c>
      <c r="F54" s="2">
        <v>0.1542</v>
      </c>
      <c r="G54" s="2">
        <v>3.5999999999999999E-3</v>
      </c>
      <c r="H54" s="2">
        <v>8.31</v>
      </c>
      <c r="I54" s="2">
        <v>8.39</v>
      </c>
      <c r="J54" s="2">
        <v>-0.08</v>
      </c>
      <c r="K54" s="2">
        <v>0</v>
      </c>
      <c r="L54" s="2">
        <v>0</v>
      </c>
      <c r="M54" s="2">
        <v>0</v>
      </c>
      <c r="N54" s="2">
        <v>8.31</v>
      </c>
      <c r="O54" s="2">
        <v>8.39</v>
      </c>
      <c r="P54" s="2">
        <v>-0.08</v>
      </c>
      <c r="Q54" s="2">
        <v>0</v>
      </c>
      <c r="R54" s="2">
        <v>0</v>
      </c>
      <c r="S54" s="2">
        <v>0</v>
      </c>
      <c r="T54" s="2">
        <v>0</v>
      </c>
      <c r="U54" s="2">
        <f>Table_0__24[[#This Row],[Call Settle]]*10000*Table_0__24[[#This Row],[Open Interest Call]]</f>
        <v>0</v>
      </c>
      <c r="V54" s="2">
        <f>Table_0__24[[#This Row],[Put Settle]]*10000*Table_0__24[[#This Row],[Open Interest Put]]</f>
        <v>0</v>
      </c>
    </row>
    <row r="55" spans="1:22" x14ac:dyDescent="0.25">
      <c r="A55" s="2">
        <v>0</v>
      </c>
      <c r="B55" s="2">
        <v>2.0000000000000001E-4</v>
      </c>
      <c r="C55" s="2">
        <v>2.0000000000000001E-4</v>
      </c>
      <c r="D55" s="2">
        <v>1.23</v>
      </c>
      <c r="E55" s="2">
        <v>0.1676</v>
      </c>
      <c r="F55" s="2">
        <v>0.16400000000000001</v>
      </c>
      <c r="G55" s="2">
        <v>3.5999999999999999E-3</v>
      </c>
      <c r="H55" s="2">
        <v>8.73</v>
      </c>
      <c r="I55" s="2">
        <v>8.52</v>
      </c>
      <c r="J55" s="2">
        <v>0.2</v>
      </c>
      <c r="K55" s="2">
        <v>0</v>
      </c>
      <c r="L55" s="2">
        <v>0</v>
      </c>
      <c r="M55" s="2">
        <v>0</v>
      </c>
      <c r="N55" s="2">
        <v>8.73</v>
      </c>
      <c r="O55" s="2">
        <v>8.52</v>
      </c>
      <c r="P55" s="2">
        <v>0.2</v>
      </c>
      <c r="Q55" s="2">
        <v>1</v>
      </c>
      <c r="R55" s="2">
        <v>0</v>
      </c>
      <c r="S55" s="2">
        <v>0</v>
      </c>
      <c r="T55" s="2">
        <v>0</v>
      </c>
      <c r="U55" s="2">
        <f>Table_0__24[[#This Row],[Call Settle]]*10000*Table_0__24[[#This Row],[Open Interest Call]]</f>
        <v>2</v>
      </c>
      <c r="V55" s="2">
        <f>Table_0__24[[#This Row],[Put Settle]]*10000*Table_0__24[[#This Row],[Open Interest Put]]</f>
        <v>0</v>
      </c>
    </row>
    <row r="56" spans="1:22" x14ac:dyDescent="0.25">
      <c r="A56" s="2">
        <v>0</v>
      </c>
      <c r="B56" s="2">
        <v>1E-4</v>
      </c>
      <c r="C56" s="2">
        <v>1E-4</v>
      </c>
      <c r="D56" s="2">
        <v>1.24</v>
      </c>
      <c r="E56" s="2">
        <v>0.17730000000000001</v>
      </c>
      <c r="F56" s="2">
        <v>0.17380000000000001</v>
      </c>
      <c r="G56" s="2">
        <v>3.5000000000000001E-3</v>
      </c>
      <c r="H56" s="2">
        <v>8.74</v>
      </c>
      <c r="I56" s="2">
        <v>8.5399999999999991</v>
      </c>
      <c r="J56" s="2">
        <v>0.2</v>
      </c>
      <c r="K56" s="2">
        <v>0</v>
      </c>
      <c r="L56" s="2">
        <v>0</v>
      </c>
      <c r="M56" s="2">
        <v>0</v>
      </c>
      <c r="N56" s="2">
        <v>8.74</v>
      </c>
      <c r="O56" s="2">
        <v>8.5399999999999991</v>
      </c>
      <c r="P56" s="2">
        <v>0.2</v>
      </c>
      <c r="Q56" s="2">
        <v>0</v>
      </c>
      <c r="R56" s="2">
        <v>0</v>
      </c>
      <c r="S56" s="2">
        <v>0</v>
      </c>
      <c r="T56" s="2">
        <v>0</v>
      </c>
      <c r="U56" s="2">
        <f>Table_0__24[[#This Row],[Call Settle]]*10000*Table_0__24[[#This Row],[Open Interest Call]]</f>
        <v>0</v>
      </c>
      <c r="V56" s="2">
        <f>Table_0__24[[#This Row],[Put Settle]]*10000*Table_0__24[[#This Row],[Open Interest Put]]</f>
        <v>0</v>
      </c>
    </row>
    <row r="57" spans="1:22" x14ac:dyDescent="0.25">
      <c r="A57" s="2">
        <v>-1E-4</v>
      </c>
      <c r="B57" s="2">
        <v>1E-4</v>
      </c>
      <c r="C57" s="2">
        <v>1E-4</v>
      </c>
      <c r="D57" s="2">
        <v>1.25</v>
      </c>
      <c r="E57" s="2">
        <v>0.18709999999999999</v>
      </c>
      <c r="F57" s="2">
        <v>0.1835</v>
      </c>
      <c r="G57" s="2">
        <v>3.5999999999999999E-3</v>
      </c>
      <c r="H57" s="2">
        <v>8.51</v>
      </c>
      <c r="I57" s="2">
        <v>8.93</v>
      </c>
      <c r="J57" s="2">
        <v>-0.42</v>
      </c>
      <c r="K57" s="2">
        <v>0</v>
      </c>
      <c r="L57" s="2">
        <v>0</v>
      </c>
      <c r="M57" s="2">
        <v>0</v>
      </c>
      <c r="N57" s="2">
        <v>8.51</v>
      </c>
      <c r="O57" s="2">
        <v>8.93</v>
      </c>
      <c r="P57" s="2">
        <v>-0.42</v>
      </c>
      <c r="Q57" s="2">
        <v>4</v>
      </c>
      <c r="R57" s="2">
        <v>0</v>
      </c>
      <c r="S57" s="2">
        <v>0</v>
      </c>
      <c r="T57" s="2">
        <v>0</v>
      </c>
      <c r="U57" s="2">
        <f>Table_0__24[[#This Row],[Call Settle]]*10000*Table_0__24[[#This Row],[Open Interest Call]]</f>
        <v>4</v>
      </c>
      <c r="V57" s="2">
        <f>Table_0__24[[#This Row],[Put Settle]]*10000*Table_0__24[[#This Row],[Open Interest Put]]</f>
        <v>0</v>
      </c>
    </row>
    <row r="58" spans="1:22" x14ac:dyDescent="0.25">
      <c r="A58" s="2">
        <v>0</v>
      </c>
      <c r="B58" s="2">
        <v>1E-4</v>
      </c>
      <c r="C58" s="2">
        <v>1E-4</v>
      </c>
      <c r="D58" s="2">
        <v>1.26</v>
      </c>
      <c r="E58" s="2">
        <v>0.19689999999999999</v>
      </c>
      <c r="F58" s="2">
        <v>0.1933</v>
      </c>
      <c r="G58" s="2">
        <v>3.5999999999999999E-3</v>
      </c>
      <c r="H58" s="2">
        <v>8.8800000000000008</v>
      </c>
      <c r="I58" s="2">
        <v>8.69</v>
      </c>
      <c r="J58" s="2">
        <v>0.19</v>
      </c>
      <c r="K58" s="2">
        <v>0</v>
      </c>
      <c r="L58" s="2">
        <v>0</v>
      </c>
      <c r="M58" s="2">
        <v>0</v>
      </c>
      <c r="N58" s="2">
        <v>8.8800000000000008</v>
      </c>
      <c r="O58" s="2">
        <v>8.69</v>
      </c>
      <c r="P58" s="2">
        <v>0.19</v>
      </c>
      <c r="Q58" s="2">
        <v>0</v>
      </c>
      <c r="R58" s="2">
        <v>0</v>
      </c>
      <c r="S58" s="2">
        <v>0</v>
      </c>
      <c r="T58" s="2">
        <v>0</v>
      </c>
      <c r="U58" s="2">
        <f>Table_0__24[[#This Row],[Call Settle]]*10000*Table_0__24[[#This Row],[Open Interest Call]]</f>
        <v>0</v>
      </c>
      <c r="V58" s="2">
        <f>Table_0__24[[#This Row],[Put Settle]]*10000*Table_0__24[[#This Row],[Open Interest Put]]</f>
        <v>0</v>
      </c>
    </row>
    <row r="59" spans="1:22" x14ac:dyDescent="0.25">
      <c r="A59" s="2">
        <v>0</v>
      </c>
      <c r="B59" s="2">
        <v>1E-4</v>
      </c>
      <c r="C59" s="2">
        <v>1E-4</v>
      </c>
      <c r="D59" s="2">
        <v>1.27</v>
      </c>
      <c r="E59" s="2">
        <v>0.20669999999999999</v>
      </c>
      <c r="F59" s="2">
        <v>0.2031</v>
      </c>
      <c r="G59" s="2">
        <v>3.5999999999999999E-3</v>
      </c>
      <c r="H59" s="2">
        <v>9.24</v>
      </c>
      <c r="I59" s="2">
        <v>9.0500000000000007</v>
      </c>
      <c r="J59" s="2">
        <v>0.19</v>
      </c>
      <c r="K59" s="2">
        <v>0</v>
      </c>
      <c r="L59" s="2">
        <v>0</v>
      </c>
      <c r="M59" s="2">
        <v>0</v>
      </c>
      <c r="N59" s="2">
        <v>9.24</v>
      </c>
      <c r="O59" s="2">
        <v>9.0500000000000007</v>
      </c>
      <c r="P59" s="2">
        <v>0.19</v>
      </c>
      <c r="Q59" s="2">
        <v>0</v>
      </c>
      <c r="R59" s="2">
        <v>0</v>
      </c>
      <c r="S59" s="2">
        <v>0</v>
      </c>
      <c r="T59" s="2">
        <v>0</v>
      </c>
      <c r="U59" s="2">
        <f>Table_0__24[[#This Row],[Call Settle]]*10000*Table_0__24[[#This Row],[Open Interest Call]]</f>
        <v>0</v>
      </c>
      <c r="V59" s="2">
        <f>Table_0__24[[#This Row],[Put Settle]]*10000*Table_0__24[[#This Row],[Open Interest Put]]</f>
        <v>0</v>
      </c>
    </row>
    <row r="60" spans="1:22" x14ac:dyDescent="0.25">
      <c r="A60" s="2">
        <v>0</v>
      </c>
      <c r="B60" s="2">
        <v>1E-4</v>
      </c>
      <c r="C60" s="2">
        <v>1E-4</v>
      </c>
      <c r="D60" s="2">
        <v>1.28</v>
      </c>
      <c r="E60" s="2">
        <v>0.2165</v>
      </c>
      <c r="F60" s="2">
        <v>0.21290000000000001</v>
      </c>
      <c r="G60" s="2">
        <v>3.5999999999999999E-3</v>
      </c>
      <c r="H60" s="2">
        <v>9.59</v>
      </c>
      <c r="I60" s="2">
        <v>9.41</v>
      </c>
      <c r="J60" s="2">
        <v>0.19</v>
      </c>
      <c r="K60" s="2">
        <v>0</v>
      </c>
      <c r="L60" s="2">
        <v>0</v>
      </c>
      <c r="M60" s="2">
        <v>0</v>
      </c>
      <c r="N60" s="2">
        <v>9.59</v>
      </c>
      <c r="O60" s="2">
        <v>9.41</v>
      </c>
      <c r="P60" s="2">
        <v>0.19</v>
      </c>
      <c r="Q60" s="2">
        <v>6</v>
      </c>
      <c r="R60" s="2">
        <v>0</v>
      </c>
      <c r="S60" s="2">
        <v>0</v>
      </c>
      <c r="T60" s="2">
        <v>0</v>
      </c>
      <c r="U60" s="2">
        <f>Table_0__24[[#This Row],[Call Settle]]*10000*Table_0__24[[#This Row],[Open Interest Call]]</f>
        <v>6</v>
      </c>
      <c r="V60" s="2">
        <f>Table_0__24[[#This Row],[Put Settle]]*10000*Table_0__24[[#This Row],[Open Interest Put]]</f>
        <v>0</v>
      </c>
    </row>
    <row r="61" spans="1:22" x14ac:dyDescent="0.25">
      <c r="A61" s="2">
        <v>0</v>
      </c>
      <c r="B61" s="2">
        <v>1E-4</v>
      </c>
      <c r="C61" s="2">
        <v>1E-4</v>
      </c>
      <c r="D61" s="2">
        <v>1.29</v>
      </c>
      <c r="E61" s="2">
        <v>0.2263</v>
      </c>
      <c r="F61" s="2">
        <v>0.22270000000000001</v>
      </c>
      <c r="G61" s="2">
        <v>3.5999999999999999E-3</v>
      </c>
      <c r="H61" s="2">
        <v>9.9499999999999993</v>
      </c>
      <c r="I61" s="2">
        <v>9.76</v>
      </c>
      <c r="J61" s="2">
        <v>0.19</v>
      </c>
      <c r="K61" s="2">
        <v>0</v>
      </c>
      <c r="L61" s="2">
        <v>0</v>
      </c>
      <c r="M61" s="2">
        <v>0</v>
      </c>
      <c r="N61" s="2">
        <v>9.9499999999999993</v>
      </c>
      <c r="O61" s="2">
        <v>9.76</v>
      </c>
      <c r="P61" s="2">
        <v>0.19</v>
      </c>
      <c r="Q61" s="2">
        <v>0</v>
      </c>
      <c r="R61" s="2">
        <v>0</v>
      </c>
      <c r="S61" s="2">
        <v>0</v>
      </c>
      <c r="T61" s="2">
        <v>0</v>
      </c>
      <c r="U61" s="2">
        <f>Table_0__24[[#This Row],[Call Settle]]*10000*Table_0__24[[#This Row],[Open Interest Call]]</f>
        <v>0</v>
      </c>
      <c r="V61" s="2">
        <f>Table_0__24[[#This Row],[Put Settle]]*10000*Table_0__24[[#This Row],[Open Interest Put]]</f>
        <v>0</v>
      </c>
    </row>
    <row r="62" spans="1:22" x14ac:dyDescent="0.25">
      <c r="A62" s="2">
        <v>0</v>
      </c>
      <c r="B62" s="2">
        <v>1E-4</v>
      </c>
      <c r="C62" s="2">
        <v>1E-4</v>
      </c>
      <c r="D62" s="2">
        <v>1.3</v>
      </c>
      <c r="E62" s="2">
        <v>0.23599999999999999</v>
      </c>
      <c r="F62" s="2">
        <v>0.23250000000000001</v>
      </c>
      <c r="G62" s="2">
        <v>3.5000000000000001E-3</v>
      </c>
      <c r="H62" s="2">
        <v>10.3</v>
      </c>
      <c r="I62" s="2">
        <v>10.11</v>
      </c>
      <c r="J62" s="2">
        <v>0.19</v>
      </c>
      <c r="K62" s="2">
        <v>0</v>
      </c>
      <c r="L62" s="2">
        <v>0</v>
      </c>
      <c r="M62" s="2">
        <v>0</v>
      </c>
      <c r="N62" s="2">
        <v>10.3</v>
      </c>
      <c r="O62" s="2">
        <v>10.11</v>
      </c>
      <c r="P62" s="2">
        <v>0.19</v>
      </c>
      <c r="Q62" s="2">
        <v>1</v>
      </c>
      <c r="R62" s="2">
        <v>0</v>
      </c>
      <c r="S62" s="2">
        <v>0</v>
      </c>
      <c r="T62" s="2">
        <v>0</v>
      </c>
      <c r="U62" s="2">
        <f>Table_0__24[[#This Row],[Call Settle]]*10000*Table_0__24[[#This Row],[Open Interest Call]]</f>
        <v>1</v>
      </c>
      <c r="V62" s="2">
        <f>Table_0__24[[#This Row],[Put Settle]]*10000*Table_0__24[[#This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9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-3.1999999999999999E-5</v>
      </c>
      <c r="B2" s="2">
        <v>1.756E-3</v>
      </c>
      <c r="C2" s="2">
        <v>1.7240000000000001E-3</v>
      </c>
      <c r="D2" s="2">
        <v>4.8999999999999998E-3</v>
      </c>
      <c r="E2" s="2">
        <v>0</v>
      </c>
      <c r="F2" s="2">
        <v>0</v>
      </c>
      <c r="G2" s="2">
        <v>0</v>
      </c>
      <c r="H2" s="2">
        <v>42.38</v>
      </c>
      <c r="I2" s="2">
        <v>18.690000000000001</v>
      </c>
      <c r="J2" s="2">
        <v>23.7</v>
      </c>
      <c r="K2" s="2">
        <v>0</v>
      </c>
      <c r="L2" s="2">
        <v>0</v>
      </c>
      <c r="M2" s="2">
        <v>0</v>
      </c>
      <c r="N2" s="2">
        <v>42.38</v>
      </c>
      <c r="O2" s="2">
        <v>18.690000000000001</v>
      </c>
      <c r="P2" s="2">
        <v>23.7</v>
      </c>
      <c r="Q2" s="2">
        <v>0</v>
      </c>
      <c r="R2" s="2">
        <v>0</v>
      </c>
      <c r="S2" s="2">
        <v>0</v>
      </c>
      <c r="T2" s="2">
        <v>0</v>
      </c>
      <c r="U2" s="2">
        <f>Table_0__25[[#This Row],[Call Settle]]*1000000*Table_0__25[[#This Row],[Open Interest Call]]</f>
        <v>0</v>
      </c>
      <c r="V2" s="2">
        <f>Table_0__25[[#This Row],[Put Settle]]*1000000*Table_0__25[[#This Row],[Open Interest Put]]</f>
        <v>0</v>
      </c>
    </row>
    <row r="3" spans="1:22" x14ac:dyDescent="0.25">
      <c r="A3" s="2">
        <v>-3.1999999999999999E-5</v>
      </c>
      <c r="B3" s="2">
        <v>1.6559999999999999E-3</v>
      </c>
      <c r="C3" s="2">
        <v>1.624E-3</v>
      </c>
      <c r="D3" s="2">
        <v>5.0000000000000001E-3</v>
      </c>
      <c r="E3" s="2">
        <v>0</v>
      </c>
      <c r="F3" s="2">
        <v>0</v>
      </c>
      <c r="G3" s="2">
        <v>0</v>
      </c>
      <c r="H3" s="2">
        <v>39.99</v>
      </c>
      <c r="I3" s="2">
        <v>18.690000000000001</v>
      </c>
      <c r="J3" s="2">
        <v>21.3</v>
      </c>
      <c r="K3" s="2">
        <v>0</v>
      </c>
      <c r="L3" s="2">
        <v>0</v>
      </c>
      <c r="M3" s="2">
        <v>0</v>
      </c>
      <c r="N3" s="2">
        <v>39.99</v>
      </c>
      <c r="O3" s="2">
        <v>18.690000000000001</v>
      </c>
      <c r="P3" s="2">
        <v>21.3</v>
      </c>
      <c r="Q3" s="2">
        <v>0</v>
      </c>
      <c r="R3" s="2">
        <v>0</v>
      </c>
      <c r="S3" s="2">
        <v>0</v>
      </c>
      <c r="T3" s="2">
        <v>0</v>
      </c>
      <c r="U3" s="2">
        <f>Table_0__25[[#This Row],[Call Settle]]*1000000*Table_0__25[[#This Row],[Open Interest Call]]</f>
        <v>0</v>
      </c>
      <c r="V3" s="2">
        <f>Table_0__25[[#This Row],[Put Settle]]*1000000*Table_0__25[[#This Row],[Open Interest Put]]</f>
        <v>0</v>
      </c>
    </row>
    <row r="4" spans="1:22" x14ac:dyDescent="0.25">
      <c r="A4" s="2">
        <v>-3.1999999999999999E-5</v>
      </c>
      <c r="B4" s="2">
        <v>1.5560000000000001E-3</v>
      </c>
      <c r="C4" s="2">
        <v>1.524E-3</v>
      </c>
      <c r="D4" s="2">
        <v>5.1000000000000004E-3</v>
      </c>
      <c r="E4" s="2">
        <v>0</v>
      </c>
      <c r="F4" s="2">
        <v>0</v>
      </c>
      <c r="G4" s="2">
        <v>0</v>
      </c>
      <c r="H4" s="2">
        <v>37.590000000000003</v>
      </c>
      <c r="I4" s="2">
        <v>18.690000000000001</v>
      </c>
      <c r="J4" s="2">
        <v>18.899999999999999</v>
      </c>
      <c r="K4" s="2">
        <v>0</v>
      </c>
      <c r="L4" s="2">
        <v>0</v>
      </c>
      <c r="M4" s="2">
        <v>0</v>
      </c>
      <c r="N4" s="2">
        <v>37.590000000000003</v>
      </c>
      <c r="O4" s="2">
        <v>18.690000000000001</v>
      </c>
      <c r="P4" s="2">
        <v>18.899999999999999</v>
      </c>
      <c r="Q4" s="2">
        <v>0</v>
      </c>
      <c r="R4" s="2">
        <v>0</v>
      </c>
      <c r="S4" s="2">
        <v>0</v>
      </c>
      <c r="T4" s="2">
        <v>0</v>
      </c>
      <c r="U4" s="2">
        <f>Table_0__25[[#This Row],[Call Settle]]*1000000*Table_0__25[[#This Row],[Open Interest Call]]</f>
        <v>0</v>
      </c>
      <c r="V4" s="2">
        <f>Table_0__25[[#This Row],[Put Settle]]*1000000*Table_0__25[[#This Row],[Open Interest Put]]</f>
        <v>0</v>
      </c>
    </row>
    <row r="5" spans="1:22" x14ac:dyDescent="0.25">
      <c r="A5" s="2">
        <v>-3.1999999999999999E-5</v>
      </c>
      <c r="B5" s="2">
        <v>1.457E-3</v>
      </c>
      <c r="C5" s="2">
        <v>1.4250000000000001E-3</v>
      </c>
      <c r="D5" s="2">
        <v>5.1999999999999998E-3</v>
      </c>
      <c r="E5" s="2">
        <v>0</v>
      </c>
      <c r="F5" s="2">
        <v>0</v>
      </c>
      <c r="G5" s="2">
        <v>0</v>
      </c>
      <c r="H5" s="2">
        <v>35.19</v>
      </c>
      <c r="I5" s="2">
        <v>18.690000000000001</v>
      </c>
      <c r="J5" s="2">
        <v>16.5</v>
      </c>
      <c r="K5" s="2">
        <v>0</v>
      </c>
      <c r="L5" s="2">
        <v>0</v>
      </c>
      <c r="M5" s="2">
        <v>0</v>
      </c>
      <c r="N5" s="2">
        <v>35.19</v>
      </c>
      <c r="O5" s="2">
        <v>18.690000000000001</v>
      </c>
      <c r="P5" s="2">
        <v>16.5</v>
      </c>
      <c r="Q5" s="2">
        <v>0</v>
      </c>
      <c r="R5" s="2">
        <v>0</v>
      </c>
      <c r="S5" s="2">
        <v>0</v>
      </c>
      <c r="T5" s="2">
        <v>0</v>
      </c>
      <c r="U5" s="2">
        <f>Table_0__25[[#This Row],[Call Settle]]*1000000*Table_0__25[[#This Row],[Open Interest Call]]</f>
        <v>0</v>
      </c>
      <c r="V5" s="2">
        <f>Table_0__25[[#This Row],[Put Settle]]*1000000*Table_0__25[[#This Row],[Open Interest Put]]</f>
        <v>0</v>
      </c>
    </row>
    <row r="6" spans="1:22" x14ac:dyDescent="0.25">
      <c r="A6" s="2">
        <v>-3.1999999999999999E-5</v>
      </c>
      <c r="B6" s="2">
        <v>1.3569999999999999E-3</v>
      </c>
      <c r="C6" s="2">
        <v>1.325E-3</v>
      </c>
      <c r="D6" s="2">
        <v>5.3E-3</v>
      </c>
      <c r="E6" s="2">
        <v>0</v>
      </c>
      <c r="F6" s="2">
        <v>0</v>
      </c>
      <c r="G6" s="2">
        <v>0</v>
      </c>
      <c r="H6" s="2">
        <v>32.799999999999997</v>
      </c>
      <c r="I6" s="2">
        <v>18.690000000000001</v>
      </c>
      <c r="J6" s="2">
        <v>14.11</v>
      </c>
      <c r="K6" s="2">
        <v>0</v>
      </c>
      <c r="L6" s="2">
        <v>0</v>
      </c>
      <c r="M6" s="2">
        <v>0</v>
      </c>
      <c r="N6" s="2">
        <v>32.799999999999997</v>
      </c>
      <c r="O6" s="2">
        <v>18.690000000000001</v>
      </c>
      <c r="P6" s="2">
        <v>14.11</v>
      </c>
      <c r="Q6" s="2">
        <v>0</v>
      </c>
      <c r="R6" s="2">
        <v>0</v>
      </c>
      <c r="S6" s="2">
        <v>0</v>
      </c>
      <c r="T6" s="2">
        <v>0</v>
      </c>
      <c r="U6" s="2">
        <f>Table_0__25[[#This Row],[Call Settle]]*1000000*Table_0__25[[#This Row],[Open Interest Call]]</f>
        <v>0</v>
      </c>
      <c r="V6" s="2">
        <f>Table_0__25[[#This Row],[Put Settle]]*1000000*Table_0__25[[#This Row],[Open Interest Put]]</f>
        <v>0</v>
      </c>
    </row>
    <row r="7" spans="1:22" x14ac:dyDescent="0.25">
      <c r="A7" s="2">
        <v>-3.1999999999999999E-5</v>
      </c>
      <c r="B7" s="2">
        <v>1.2570000000000001E-3</v>
      </c>
      <c r="C7" s="2">
        <v>1.225E-3</v>
      </c>
      <c r="D7" s="2">
        <v>5.4000000000000003E-3</v>
      </c>
      <c r="E7" s="2">
        <v>0</v>
      </c>
      <c r="F7" s="2">
        <v>0</v>
      </c>
      <c r="G7" s="2">
        <v>0</v>
      </c>
      <c r="H7" s="2">
        <v>30.4</v>
      </c>
      <c r="I7" s="2">
        <v>18.690000000000001</v>
      </c>
      <c r="J7" s="2">
        <v>11.71</v>
      </c>
      <c r="K7" s="2">
        <v>0</v>
      </c>
      <c r="L7" s="2">
        <v>0</v>
      </c>
      <c r="M7" s="2">
        <v>0</v>
      </c>
      <c r="N7" s="2">
        <v>30.4</v>
      </c>
      <c r="O7" s="2">
        <v>18.690000000000001</v>
      </c>
      <c r="P7" s="2">
        <v>11.71</v>
      </c>
      <c r="Q7" s="2">
        <v>0</v>
      </c>
      <c r="R7" s="2">
        <v>0</v>
      </c>
      <c r="S7" s="2">
        <v>0</v>
      </c>
      <c r="T7" s="2">
        <v>0</v>
      </c>
      <c r="U7" s="2">
        <f>Table_0__25[[#This Row],[Call Settle]]*1000000*Table_0__25[[#This Row],[Open Interest Call]]</f>
        <v>0</v>
      </c>
      <c r="V7" s="2">
        <f>Table_0__25[[#This Row],[Put Settle]]*1000000*Table_0__25[[#This Row],[Open Interest Put]]</f>
        <v>0</v>
      </c>
    </row>
    <row r="8" spans="1:22" x14ac:dyDescent="0.25">
      <c r="A8" s="2">
        <v>-3.3000000000000003E-5</v>
      </c>
      <c r="B8" s="2">
        <v>1.158E-3</v>
      </c>
      <c r="C8" s="2">
        <v>1.1249999999999999E-3</v>
      </c>
      <c r="D8" s="2">
        <v>5.4999999999999997E-3</v>
      </c>
      <c r="E8" s="2">
        <v>0</v>
      </c>
      <c r="F8" s="2">
        <v>0</v>
      </c>
      <c r="G8" s="2">
        <v>0</v>
      </c>
      <c r="H8" s="2">
        <v>28</v>
      </c>
      <c r="I8" s="2">
        <v>18.690000000000001</v>
      </c>
      <c r="J8" s="2">
        <v>9.31</v>
      </c>
      <c r="K8" s="2">
        <v>0</v>
      </c>
      <c r="L8" s="2">
        <v>0</v>
      </c>
      <c r="M8" s="2">
        <v>0</v>
      </c>
      <c r="N8" s="2">
        <v>28</v>
      </c>
      <c r="O8" s="2">
        <v>18.690000000000001</v>
      </c>
      <c r="P8" s="2">
        <v>9.31</v>
      </c>
      <c r="Q8" s="2">
        <v>0</v>
      </c>
      <c r="R8" s="2">
        <v>0</v>
      </c>
      <c r="S8" s="2">
        <v>0</v>
      </c>
      <c r="T8" s="2">
        <v>0</v>
      </c>
      <c r="U8" s="2">
        <f>Table_0__25[[#This Row],[Call Settle]]*1000000*Table_0__25[[#This Row],[Open Interest Call]]</f>
        <v>0</v>
      </c>
      <c r="V8" s="2">
        <f>Table_0__25[[#This Row],[Put Settle]]*1000000*Table_0__25[[#This Row],[Open Interest Put]]</f>
        <v>0</v>
      </c>
    </row>
    <row r="9" spans="1:22" x14ac:dyDescent="0.25">
      <c r="A9" s="2">
        <v>-3.1999999999999999E-5</v>
      </c>
      <c r="B9" s="2">
        <v>1.0579999999999999E-3</v>
      </c>
      <c r="C9" s="2">
        <v>1.026E-3</v>
      </c>
      <c r="D9" s="2">
        <v>5.5999999999999999E-3</v>
      </c>
      <c r="E9" s="2">
        <v>0</v>
      </c>
      <c r="F9" s="2">
        <v>0</v>
      </c>
      <c r="G9" s="2">
        <v>0</v>
      </c>
      <c r="H9" s="2">
        <v>25.6</v>
      </c>
      <c r="I9" s="2">
        <v>18.690000000000001</v>
      </c>
      <c r="J9" s="2">
        <v>6.92</v>
      </c>
      <c r="K9" s="2">
        <v>0</v>
      </c>
      <c r="L9" s="2">
        <v>0</v>
      </c>
      <c r="M9" s="2">
        <v>0</v>
      </c>
      <c r="N9" s="2">
        <v>25.6</v>
      </c>
      <c r="O9" s="2">
        <v>18.690000000000001</v>
      </c>
      <c r="P9" s="2">
        <v>6.92</v>
      </c>
      <c r="Q9" s="2">
        <v>0</v>
      </c>
      <c r="R9" s="2">
        <v>0</v>
      </c>
      <c r="S9" s="2">
        <v>0</v>
      </c>
      <c r="T9" s="2">
        <v>0</v>
      </c>
      <c r="U9" s="2">
        <f>Table_0__25[[#This Row],[Call Settle]]*1000000*Table_0__25[[#This Row],[Open Interest Call]]</f>
        <v>0</v>
      </c>
      <c r="V9" s="2">
        <f>Table_0__25[[#This Row],[Put Settle]]*1000000*Table_0__25[[#This Row],[Open Interest Put]]</f>
        <v>0</v>
      </c>
    </row>
    <row r="10" spans="1:22" x14ac:dyDescent="0.25">
      <c r="A10" s="2">
        <v>-3.1999999999999999E-5</v>
      </c>
      <c r="B10" s="2">
        <v>9.5799999999999998E-4</v>
      </c>
      <c r="C10" s="2">
        <v>9.2599999999999996E-4</v>
      </c>
      <c r="D10" s="2">
        <v>5.7000000000000002E-3</v>
      </c>
      <c r="E10" s="2">
        <v>0</v>
      </c>
      <c r="F10" s="2">
        <v>0</v>
      </c>
      <c r="G10" s="2">
        <v>0</v>
      </c>
      <c r="H10" s="2">
        <v>23.21</v>
      </c>
      <c r="I10" s="2">
        <v>18.690000000000001</v>
      </c>
      <c r="J10" s="2">
        <v>4.5199999999999996</v>
      </c>
      <c r="K10" s="2">
        <v>0</v>
      </c>
      <c r="L10" s="2">
        <v>0</v>
      </c>
      <c r="M10" s="2">
        <v>0</v>
      </c>
      <c r="N10" s="2">
        <v>23.21</v>
      </c>
      <c r="O10" s="2">
        <v>18.690000000000001</v>
      </c>
      <c r="P10" s="2">
        <v>4.5199999999999996</v>
      </c>
      <c r="Q10" s="2">
        <v>0</v>
      </c>
      <c r="R10" s="2">
        <v>0</v>
      </c>
      <c r="S10" s="2">
        <v>0</v>
      </c>
      <c r="T10" s="2">
        <v>0</v>
      </c>
      <c r="U10" s="2">
        <f>Table_0__25[[#This Row],[Call Settle]]*1000000*Table_0__25[[#This Row],[Open Interest Call]]</f>
        <v>0</v>
      </c>
      <c r="V10" s="2">
        <f>Table_0__25[[#This Row],[Put Settle]]*1000000*Table_0__25[[#This Row],[Open Interest Put]]</f>
        <v>0</v>
      </c>
    </row>
    <row r="11" spans="1:22" x14ac:dyDescent="0.25">
      <c r="A11" s="2">
        <v>-3.3000000000000003E-5</v>
      </c>
      <c r="B11" s="2">
        <v>8.5899999999999995E-4</v>
      </c>
      <c r="C11" s="2">
        <v>8.2600000000000002E-4</v>
      </c>
      <c r="D11" s="2">
        <v>5.7999999999999996E-3</v>
      </c>
      <c r="E11" s="2">
        <v>0</v>
      </c>
      <c r="F11" s="2">
        <v>0</v>
      </c>
      <c r="G11" s="2">
        <v>0</v>
      </c>
      <c r="H11" s="2">
        <v>20.81</v>
      </c>
      <c r="I11" s="2">
        <v>18.690000000000001</v>
      </c>
      <c r="J11" s="2">
        <v>2.12</v>
      </c>
      <c r="K11" s="2">
        <v>0</v>
      </c>
      <c r="L11" s="2">
        <v>0</v>
      </c>
      <c r="M11" s="2">
        <v>0</v>
      </c>
      <c r="N11" s="2">
        <v>20.81</v>
      </c>
      <c r="O11" s="2">
        <v>18.690000000000001</v>
      </c>
      <c r="P11" s="2">
        <v>2.12</v>
      </c>
      <c r="Q11" s="2">
        <v>0</v>
      </c>
      <c r="R11" s="2">
        <v>0</v>
      </c>
      <c r="S11" s="2">
        <v>1</v>
      </c>
      <c r="T11" s="2">
        <v>0</v>
      </c>
      <c r="U11" s="2">
        <f>Table_0__25[[#This Row],[Call Settle]]*1000000*Table_0__25[[#This Row],[Open Interest Call]]</f>
        <v>0</v>
      </c>
      <c r="V11" s="2">
        <f>Table_0__25[[#This Row],[Put Settle]]*1000000*Table_0__25[[#This Row],[Open Interest Put]]</f>
        <v>0</v>
      </c>
    </row>
    <row r="12" spans="1:22" x14ac:dyDescent="0.25">
      <c r="A12" s="2">
        <v>-3.1999999999999999E-5</v>
      </c>
      <c r="B12" s="2">
        <v>7.5900000000000002E-4</v>
      </c>
      <c r="C12" s="2">
        <v>7.27E-4</v>
      </c>
      <c r="D12" s="2">
        <v>5.8999999999999999E-3</v>
      </c>
      <c r="E12" s="2">
        <v>9.9999999999999995E-7</v>
      </c>
      <c r="F12" s="2">
        <v>9.9999999999999995E-7</v>
      </c>
      <c r="G12" s="2">
        <v>0</v>
      </c>
      <c r="H12" s="2">
        <v>18.41</v>
      </c>
      <c r="I12" s="2">
        <v>18.690000000000001</v>
      </c>
      <c r="J12" s="2">
        <v>-0.27</v>
      </c>
      <c r="K12" s="2">
        <v>0</v>
      </c>
      <c r="L12" s="2">
        <v>0</v>
      </c>
      <c r="M12" s="2">
        <v>0</v>
      </c>
      <c r="N12" s="2">
        <v>18.41</v>
      </c>
      <c r="O12" s="2">
        <v>18.690000000000001</v>
      </c>
      <c r="P12" s="2">
        <v>-0.27</v>
      </c>
      <c r="Q12" s="2">
        <v>0</v>
      </c>
      <c r="R12" s="2">
        <v>0</v>
      </c>
      <c r="S12" s="2">
        <v>1</v>
      </c>
      <c r="T12" s="2">
        <v>0</v>
      </c>
      <c r="U12" s="2">
        <f>Table_0__25[[#This Row],[Call Settle]]*1000000*Table_0__25[[#This Row],[Open Interest Call]]</f>
        <v>0</v>
      </c>
      <c r="V12" s="2">
        <f>Table_0__25[[#This Row],[Put Settle]]*1000000*Table_0__25[[#This Row],[Open Interest Put]]</f>
        <v>1</v>
      </c>
    </row>
    <row r="13" spans="1:22" x14ac:dyDescent="0.25">
      <c r="A13" s="2">
        <v>-3.3000000000000003E-5</v>
      </c>
      <c r="B13" s="2">
        <v>7.1000000000000002E-4</v>
      </c>
      <c r="C13" s="2">
        <v>6.7699999999999998E-4</v>
      </c>
      <c r="D13" s="2">
        <v>5.9500000000000004E-3</v>
      </c>
      <c r="E13" s="2">
        <v>9.9999999999999995E-7</v>
      </c>
      <c r="F13" s="2">
        <v>9.9999999999999995E-7</v>
      </c>
      <c r="G13" s="2">
        <v>-9.9999999999999995E-7</v>
      </c>
      <c r="H13" s="2">
        <v>17.22</v>
      </c>
      <c r="I13" s="2">
        <v>19.02</v>
      </c>
      <c r="J13" s="2">
        <v>-1.81</v>
      </c>
      <c r="K13" s="2">
        <v>0</v>
      </c>
      <c r="L13" s="2">
        <v>0</v>
      </c>
      <c r="M13" s="2">
        <v>0</v>
      </c>
      <c r="N13" s="2">
        <v>17.22</v>
      </c>
      <c r="O13" s="2">
        <v>19.02</v>
      </c>
      <c r="P13" s="2">
        <v>-1.81</v>
      </c>
      <c r="Q13" s="2">
        <v>0</v>
      </c>
      <c r="R13" s="2">
        <v>0</v>
      </c>
      <c r="S13" s="2">
        <v>5</v>
      </c>
      <c r="T13" s="2">
        <v>0</v>
      </c>
      <c r="U13" s="2">
        <f>Table_0__25[[#This Row],[Call Settle]]*1000000*Table_0__25[[#This Row],[Open Interest Call]]</f>
        <v>0</v>
      </c>
      <c r="V13" s="2">
        <f>Table_0__25[[#This Row],[Put Settle]]*1000000*Table_0__25[[#This Row],[Open Interest Put]]</f>
        <v>5</v>
      </c>
    </row>
    <row r="14" spans="1:22" x14ac:dyDescent="0.25">
      <c r="A14" s="2">
        <v>-3.1999999999999999E-5</v>
      </c>
      <c r="B14" s="2">
        <v>6.6E-4</v>
      </c>
      <c r="C14" s="2">
        <v>6.2799999999999998E-4</v>
      </c>
      <c r="D14" s="2">
        <v>6.0000000000000001E-3</v>
      </c>
      <c r="E14" s="2">
        <v>9.9999999999999995E-7</v>
      </c>
      <c r="F14" s="2">
        <v>9.9999999999999995E-7</v>
      </c>
      <c r="G14" s="2">
        <v>0</v>
      </c>
      <c r="H14" s="2">
        <v>17.43</v>
      </c>
      <c r="I14" s="2">
        <v>17.78</v>
      </c>
      <c r="J14" s="2">
        <v>-0.35</v>
      </c>
      <c r="K14" s="2">
        <v>0</v>
      </c>
      <c r="L14" s="2">
        <v>0</v>
      </c>
      <c r="M14" s="2">
        <v>0</v>
      </c>
      <c r="N14" s="2">
        <v>17.43</v>
      </c>
      <c r="O14" s="2">
        <v>17.78</v>
      </c>
      <c r="P14" s="2">
        <v>-0.35</v>
      </c>
      <c r="Q14" s="2">
        <v>0</v>
      </c>
      <c r="R14" s="2">
        <v>0</v>
      </c>
      <c r="S14" s="2">
        <v>11</v>
      </c>
      <c r="T14" s="2">
        <v>0</v>
      </c>
      <c r="U14" s="2">
        <f>Table_0__25[[#This Row],[Call Settle]]*1000000*Table_0__25[[#This Row],[Open Interest Call]]</f>
        <v>0</v>
      </c>
      <c r="V14" s="2">
        <f>Table_0__25[[#This Row],[Put Settle]]*1000000*Table_0__25[[#This Row],[Open Interest Put]]</f>
        <v>11</v>
      </c>
    </row>
    <row r="15" spans="1:22" x14ac:dyDescent="0.25">
      <c r="A15" s="2">
        <v>-3.1999999999999999E-5</v>
      </c>
      <c r="B15" s="2">
        <v>6.0999999999999997E-4</v>
      </c>
      <c r="C15" s="2">
        <v>5.7799999999999995E-4</v>
      </c>
      <c r="D15" s="2">
        <v>6.0499999999999998E-3</v>
      </c>
      <c r="E15" s="2">
        <v>9.9999999999999995E-7</v>
      </c>
      <c r="F15" s="2">
        <v>9.9999999999999995E-7</v>
      </c>
      <c r="G15" s="2">
        <v>0</v>
      </c>
      <c r="H15" s="2">
        <v>16.149999999999999</v>
      </c>
      <c r="I15" s="2">
        <v>16.53</v>
      </c>
      <c r="J15" s="2">
        <v>-0.38</v>
      </c>
      <c r="K15" s="2">
        <v>0</v>
      </c>
      <c r="L15" s="2">
        <v>0</v>
      </c>
      <c r="M15" s="2">
        <v>0</v>
      </c>
      <c r="N15" s="2">
        <v>16.149999999999999</v>
      </c>
      <c r="O15" s="2">
        <v>16.53</v>
      </c>
      <c r="P15" s="2">
        <v>-0.38</v>
      </c>
      <c r="Q15" s="2">
        <v>0</v>
      </c>
      <c r="R15" s="2">
        <v>0</v>
      </c>
      <c r="S15" s="2">
        <v>3</v>
      </c>
      <c r="T15" s="2">
        <v>0</v>
      </c>
      <c r="U15" s="2">
        <f>Table_0__25[[#This Row],[Call Settle]]*1000000*Table_0__25[[#This Row],[Open Interest Call]]</f>
        <v>0</v>
      </c>
      <c r="V15" s="2">
        <f>Table_0__25[[#This Row],[Put Settle]]*1000000*Table_0__25[[#This Row],[Open Interest Put]]</f>
        <v>3</v>
      </c>
    </row>
    <row r="16" spans="1:22" x14ac:dyDescent="0.25">
      <c r="A16" s="2">
        <v>-3.1999999999999999E-5</v>
      </c>
      <c r="B16" s="2">
        <v>5.5999999999999995E-4</v>
      </c>
      <c r="C16" s="2">
        <v>5.2800000000000004E-4</v>
      </c>
      <c r="D16" s="2">
        <v>6.1000000000000004E-3</v>
      </c>
      <c r="E16" s="2">
        <v>9.9999999999999995E-7</v>
      </c>
      <c r="F16" s="2">
        <v>9.9999999999999995E-7</v>
      </c>
      <c r="G16" s="2">
        <v>0</v>
      </c>
      <c r="H16" s="2">
        <v>14.87</v>
      </c>
      <c r="I16" s="2">
        <v>15.29</v>
      </c>
      <c r="J16" s="2">
        <v>-0.42</v>
      </c>
      <c r="K16" s="2">
        <v>0</v>
      </c>
      <c r="L16" s="2">
        <v>0</v>
      </c>
      <c r="M16" s="2">
        <v>0</v>
      </c>
      <c r="N16" s="2">
        <v>14.87</v>
      </c>
      <c r="O16" s="2">
        <v>15.29</v>
      </c>
      <c r="P16" s="2">
        <v>-0.42</v>
      </c>
      <c r="Q16" s="2">
        <v>0</v>
      </c>
      <c r="R16" s="2">
        <v>0</v>
      </c>
      <c r="S16" s="2">
        <v>10</v>
      </c>
      <c r="T16" s="2">
        <v>0</v>
      </c>
      <c r="U16" s="2">
        <f>Table_0__25[[#This Row],[Call Settle]]*1000000*Table_0__25[[#This Row],[Open Interest Call]]</f>
        <v>0</v>
      </c>
      <c r="V16" s="2">
        <f>Table_0__25[[#This Row],[Put Settle]]*1000000*Table_0__25[[#This Row],[Open Interest Put]]</f>
        <v>10</v>
      </c>
    </row>
    <row r="17" spans="1:22" x14ac:dyDescent="0.25">
      <c r="A17" s="2">
        <v>-3.3000000000000003E-5</v>
      </c>
      <c r="B17" s="2">
        <v>5.1099999999999995E-4</v>
      </c>
      <c r="C17" s="2">
        <v>4.7800000000000002E-4</v>
      </c>
      <c r="D17" s="2">
        <v>6.1500000000000001E-3</v>
      </c>
      <c r="E17" s="2">
        <v>9.9999999999999995E-7</v>
      </c>
      <c r="F17" s="2">
        <v>9.9999999999999995E-7</v>
      </c>
      <c r="G17" s="2">
        <v>0</v>
      </c>
      <c r="H17" s="2">
        <v>13.59</v>
      </c>
      <c r="I17" s="2">
        <v>14.04</v>
      </c>
      <c r="J17" s="2">
        <v>-0.45</v>
      </c>
      <c r="K17" s="2">
        <v>0</v>
      </c>
      <c r="L17" s="2">
        <v>0</v>
      </c>
      <c r="M17" s="2">
        <v>0</v>
      </c>
      <c r="N17" s="2">
        <v>13.59</v>
      </c>
      <c r="O17" s="2">
        <v>14.04</v>
      </c>
      <c r="P17" s="2">
        <v>-0.45</v>
      </c>
      <c r="Q17" s="2">
        <v>0</v>
      </c>
      <c r="R17" s="2">
        <v>0</v>
      </c>
      <c r="S17" s="2">
        <v>129</v>
      </c>
      <c r="T17" s="2">
        <v>0</v>
      </c>
      <c r="U17" s="2">
        <f>Table_0__25[[#This Row],[Call Settle]]*1000000*Table_0__25[[#This Row],[Open Interest Call]]</f>
        <v>0</v>
      </c>
      <c r="V17" s="2">
        <f>Table_0__25[[#This Row],[Put Settle]]*1000000*Table_0__25[[#This Row],[Open Interest Put]]</f>
        <v>129</v>
      </c>
    </row>
    <row r="18" spans="1:22" x14ac:dyDescent="0.25">
      <c r="A18" s="2">
        <v>-3.3000000000000003E-5</v>
      </c>
      <c r="B18" s="2">
        <v>4.6099999999999998E-4</v>
      </c>
      <c r="C18" s="2">
        <v>4.28E-4</v>
      </c>
      <c r="D18" s="2">
        <v>6.1999999999999998E-3</v>
      </c>
      <c r="E18" s="2">
        <v>9.9999999999999995E-7</v>
      </c>
      <c r="F18" s="2">
        <v>9.9999999999999995E-7</v>
      </c>
      <c r="G18" s="2">
        <v>0</v>
      </c>
      <c r="H18" s="2">
        <v>12.3</v>
      </c>
      <c r="I18" s="2">
        <v>12.79</v>
      </c>
      <c r="J18" s="2">
        <v>-0.49</v>
      </c>
      <c r="K18" s="2">
        <v>0</v>
      </c>
      <c r="L18" s="2">
        <v>0</v>
      </c>
      <c r="M18" s="2">
        <v>0</v>
      </c>
      <c r="N18" s="2">
        <v>12.3</v>
      </c>
      <c r="O18" s="2">
        <v>12.79</v>
      </c>
      <c r="P18" s="2">
        <v>-0.49</v>
      </c>
      <c r="Q18" s="2">
        <v>0</v>
      </c>
      <c r="R18" s="2">
        <v>0</v>
      </c>
      <c r="S18" s="2">
        <v>609</v>
      </c>
      <c r="T18" s="2">
        <v>-37</v>
      </c>
      <c r="U18" s="2">
        <f>Table_0__25[[#This Row],[Call Settle]]*1000000*Table_0__25[[#This Row],[Open Interest Call]]</f>
        <v>0</v>
      </c>
      <c r="V18" s="2">
        <f>Table_0__25[[#This Row],[Put Settle]]*1000000*Table_0__25[[#This Row],[Open Interest Put]]</f>
        <v>609</v>
      </c>
    </row>
    <row r="19" spans="1:22" x14ac:dyDescent="0.25">
      <c r="A19" s="2">
        <v>-3.1999999999999999E-5</v>
      </c>
      <c r="B19" s="2">
        <v>4.1100000000000002E-4</v>
      </c>
      <c r="C19" s="2">
        <v>3.79E-4</v>
      </c>
      <c r="D19" s="2">
        <v>6.2500000000000003E-3</v>
      </c>
      <c r="E19" s="2">
        <v>1.9999999999999999E-6</v>
      </c>
      <c r="F19" s="2">
        <v>1.9999999999999999E-6</v>
      </c>
      <c r="G19" s="2">
        <v>0</v>
      </c>
      <c r="H19" s="2">
        <v>11.7</v>
      </c>
      <c r="I19" s="2">
        <v>12.25</v>
      </c>
      <c r="J19" s="2">
        <v>-0.55000000000000004</v>
      </c>
      <c r="K19" s="2">
        <v>0</v>
      </c>
      <c r="L19" s="2">
        <v>0</v>
      </c>
      <c r="M19" s="2">
        <v>0</v>
      </c>
      <c r="N19" s="2">
        <v>11.7</v>
      </c>
      <c r="O19" s="2">
        <v>12.25</v>
      </c>
      <c r="P19" s="2">
        <v>-0.55000000000000004</v>
      </c>
      <c r="Q19" s="2">
        <v>1</v>
      </c>
      <c r="R19" s="2">
        <v>1</v>
      </c>
      <c r="S19" s="2">
        <v>23</v>
      </c>
      <c r="T19" s="2">
        <v>-1</v>
      </c>
      <c r="U19" s="2">
        <f>Table_0__25[[#This Row],[Call Settle]]*1000000*Table_0__25[[#This Row],[Open Interest Call]]</f>
        <v>379</v>
      </c>
      <c r="V19" s="2">
        <f>Table_0__25[[#This Row],[Put Settle]]*1000000*Table_0__25[[#This Row],[Open Interest Put]]</f>
        <v>46</v>
      </c>
    </row>
    <row r="20" spans="1:22" x14ac:dyDescent="0.25">
      <c r="A20" s="2">
        <v>-3.3000000000000003E-5</v>
      </c>
      <c r="B20" s="2">
        <v>3.6200000000000002E-4</v>
      </c>
      <c r="C20" s="2">
        <v>3.2899999999999997E-4</v>
      </c>
      <c r="D20" s="2">
        <v>6.3E-3</v>
      </c>
      <c r="E20" s="2">
        <v>1.9999999999999999E-6</v>
      </c>
      <c r="F20" s="2">
        <v>1.9999999999999999E-6</v>
      </c>
      <c r="G20" s="2">
        <v>0</v>
      </c>
      <c r="H20" s="2">
        <v>10.34</v>
      </c>
      <c r="I20" s="2">
        <v>10.93</v>
      </c>
      <c r="J20" s="2">
        <v>-0.59</v>
      </c>
      <c r="K20" s="2">
        <v>0</v>
      </c>
      <c r="L20" s="2">
        <v>0</v>
      </c>
      <c r="M20" s="2">
        <v>0</v>
      </c>
      <c r="N20" s="2">
        <v>10.34</v>
      </c>
      <c r="O20" s="2">
        <v>10.93</v>
      </c>
      <c r="P20" s="2">
        <v>-0.59</v>
      </c>
      <c r="Q20" s="2">
        <v>0</v>
      </c>
      <c r="R20" s="2">
        <v>0</v>
      </c>
      <c r="S20" s="2">
        <v>152</v>
      </c>
      <c r="T20" s="2">
        <v>0</v>
      </c>
      <c r="U20" s="2">
        <f>Table_0__25[[#This Row],[Call Settle]]*1000000*Table_0__25[[#This Row],[Open Interest Call]]</f>
        <v>0</v>
      </c>
      <c r="V20" s="2">
        <f>Table_0__25[[#This Row],[Put Settle]]*1000000*Table_0__25[[#This Row],[Open Interest Put]]</f>
        <v>304</v>
      </c>
    </row>
    <row r="21" spans="1:22" x14ac:dyDescent="0.25">
      <c r="A21" s="2">
        <v>-3.3000000000000003E-5</v>
      </c>
      <c r="B21" s="2">
        <v>3.1300000000000002E-4</v>
      </c>
      <c r="C21" s="2">
        <v>2.7999999999999998E-4</v>
      </c>
      <c r="D21" s="2">
        <v>6.3499999999999997E-3</v>
      </c>
      <c r="E21" s="2">
        <v>3.0000000000000001E-6</v>
      </c>
      <c r="F21" s="2">
        <v>3.0000000000000001E-6</v>
      </c>
      <c r="G21" s="2">
        <v>0</v>
      </c>
      <c r="H21" s="2">
        <v>9.81</v>
      </c>
      <c r="I21" s="2">
        <v>10.48</v>
      </c>
      <c r="J21" s="2">
        <v>-0.67</v>
      </c>
      <c r="K21" s="2">
        <v>0</v>
      </c>
      <c r="L21" s="2">
        <v>0</v>
      </c>
      <c r="M21" s="2">
        <v>0</v>
      </c>
      <c r="N21" s="2">
        <v>9.81</v>
      </c>
      <c r="O21" s="2">
        <v>10.48</v>
      </c>
      <c r="P21" s="2">
        <v>-0.67</v>
      </c>
      <c r="Q21" s="2">
        <v>1</v>
      </c>
      <c r="R21" s="2">
        <v>0</v>
      </c>
      <c r="S21" s="2">
        <v>221</v>
      </c>
      <c r="T21" s="2">
        <v>0</v>
      </c>
      <c r="U21" s="2">
        <f>Table_0__25[[#This Row],[Call Settle]]*1000000*Table_0__25[[#This Row],[Open Interest Call]]</f>
        <v>280</v>
      </c>
      <c r="V21" s="2">
        <f>Table_0__25[[#This Row],[Put Settle]]*1000000*Table_0__25[[#This Row],[Open Interest Put]]</f>
        <v>663</v>
      </c>
    </row>
    <row r="22" spans="1:22" x14ac:dyDescent="0.25">
      <c r="A22" s="2">
        <v>-3.1999999999999999E-5</v>
      </c>
      <c r="B22" s="2">
        <v>2.6499999999999999E-4</v>
      </c>
      <c r="C22" s="2">
        <v>2.33E-4</v>
      </c>
      <c r="D22" s="2">
        <v>6.4000000000000003E-3</v>
      </c>
      <c r="E22" s="2">
        <v>5.0000000000000004E-6</v>
      </c>
      <c r="F22" s="2">
        <v>5.0000000000000004E-6</v>
      </c>
      <c r="G22" s="2">
        <v>9.9999999999999995E-7</v>
      </c>
      <c r="H22" s="2">
        <v>9.65</v>
      </c>
      <c r="I22" s="2">
        <v>10.199999999999999</v>
      </c>
      <c r="J22" s="2">
        <v>-0.55000000000000004</v>
      </c>
      <c r="K22" s="2">
        <v>0</v>
      </c>
      <c r="L22" s="2">
        <v>0</v>
      </c>
      <c r="M22" s="2">
        <v>0</v>
      </c>
      <c r="N22" s="2">
        <v>9.65</v>
      </c>
      <c r="O22" s="2">
        <v>10.199999999999999</v>
      </c>
      <c r="P22" s="2">
        <v>-0.55000000000000004</v>
      </c>
      <c r="Q22" s="2">
        <v>2</v>
      </c>
      <c r="R22" s="2">
        <v>0</v>
      </c>
      <c r="S22" s="2">
        <v>1718</v>
      </c>
      <c r="T22" s="2">
        <v>-97</v>
      </c>
      <c r="U22" s="2">
        <f>Table_0__25[[#This Row],[Call Settle]]*1000000*Table_0__25[[#This Row],[Open Interest Call]]</f>
        <v>466</v>
      </c>
      <c r="V22" s="2">
        <f>Table_0__25[[#This Row],[Put Settle]]*1000000*Table_0__25[[#This Row],[Open Interest Put]]</f>
        <v>8590</v>
      </c>
    </row>
    <row r="23" spans="1:22" x14ac:dyDescent="0.25">
      <c r="A23" s="2">
        <v>-3.1000000000000001E-5</v>
      </c>
      <c r="B23" s="2">
        <v>2.1900000000000001E-4</v>
      </c>
      <c r="C23" s="2">
        <v>1.8799999999999999E-4</v>
      </c>
      <c r="D23" s="2">
        <v>6.45E-3</v>
      </c>
      <c r="E23" s="2">
        <v>1.0000000000000001E-5</v>
      </c>
      <c r="F23" s="2">
        <v>9.0000000000000002E-6</v>
      </c>
      <c r="G23" s="2">
        <v>9.9999999999999995E-7</v>
      </c>
      <c r="H23" s="2">
        <v>9.65</v>
      </c>
      <c r="I23" s="2">
        <v>10.28</v>
      </c>
      <c r="J23" s="2">
        <v>-0.63</v>
      </c>
      <c r="K23" s="2">
        <v>0</v>
      </c>
      <c r="L23" s="2">
        <v>0</v>
      </c>
      <c r="M23" s="2">
        <v>0</v>
      </c>
      <c r="N23" s="2">
        <v>9.65</v>
      </c>
      <c r="O23" s="2">
        <v>10.28</v>
      </c>
      <c r="P23" s="2">
        <v>-0.63</v>
      </c>
      <c r="Q23" s="2">
        <v>52</v>
      </c>
      <c r="R23" s="2">
        <v>0</v>
      </c>
      <c r="S23" s="2">
        <v>698</v>
      </c>
      <c r="T23" s="2">
        <v>-9</v>
      </c>
      <c r="U23" s="2">
        <f>Table_0__25[[#This Row],[Call Settle]]*1000000*Table_0__25[[#This Row],[Open Interest Call]]</f>
        <v>9776</v>
      </c>
      <c r="V23" s="2">
        <f>Table_0__25[[#This Row],[Put Settle]]*1000000*Table_0__25[[#This Row],[Open Interest Put]]</f>
        <v>6980</v>
      </c>
    </row>
    <row r="24" spans="1:22" x14ac:dyDescent="0.25">
      <c r="A24" s="2">
        <v>1.6699999999999999E-4</v>
      </c>
      <c r="B24" s="2">
        <v>0</v>
      </c>
      <c r="C24" s="2">
        <v>1.6699999999999999E-4</v>
      </c>
      <c r="D24" s="2">
        <v>6.4749999999999999E-3</v>
      </c>
      <c r="E24" s="2">
        <v>1.2999999999999999E-5</v>
      </c>
      <c r="F24" s="2">
        <v>0</v>
      </c>
      <c r="G24" s="2">
        <v>1.2999999999999999E-5</v>
      </c>
      <c r="H24" s="2">
        <v>9.48</v>
      </c>
      <c r="I24" s="2">
        <v>0</v>
      </c>
      <c r="J24" s="2">
        <v>9.48</v>
      </c>
      <c r="K24" s="2">
        <v>0</v>
      </c>
      <c r="L24" s="2">
        <v>0</v>
      </c>
      <c r="M24" s="2">
        <v>0</v>
      </c>
      <c r="N24" s="2">
        <v>9.48</v>
      </c>
      <c r="O24" s="2">
        <v>0</v>
      </c>
      <c r="P24" s="2">
        <v>9.48</v>
      </c>
      <c r="Q24" s="2">
        <v>0</v>
      </c>
      <c r="R24" s="2">
        <v>0</v>
      </c>
      <c r="S24" s="2">
        <v>0</v>
      </c>
      <c r="T24" s="2">
        <v>0</v>
      </c>
      <c r="U24" s="2">
        <f>Table_0__25[[#This Row],[Call Settle]]*1000000*Table_0__25[[#This Row],[Open Interest Call]]</f>
        <v>0</v>
      </c>
      <c r="V24" s="2">
        <f>Table_0__25[[#This Row],[Put Settle]]*1000000*Table_0__25[[#This Row],[Open Interest Put]]</f>
        <v>0</v>
      </c>
    </row>
    <row r="25" spans="1:22" x14ac:dyDescent="0.25">
      <c r="A25" s="2">
        <v>-3.0000000000000001E-5</v>
      </c>
      <c r="B25" s="2">
        <v>1.7699999999999999E-4</v>
      </c>
      <c r="C25" s="2">
        <v>1.47E-4</v>
      </c>
      <c r="D25" s="2">
        <v>6.4999999999999997E-3</v>
      </c>
      <c r="E25" s="2">
        <v>1.9000000000000001E-5</v>
      </c>
      <c r="F25" s="2">
        <v>1.5999999999999999E-5</v>
      </c>
      <c r="G25" s="2">
        <v>3.0000000000000001E-6</v>
      </c>
      <c r="H25" s="2">
        <v>9.7799999999999994</v>
      </c>
      <c r="I25" s="2">
        <v>10.25</v>
      </c>
      <c r="J25" s="2">
        <v>-0.47</v>
      </c>
      <c r="K25" s="2">
        <v>0</v>
      </c>
      <c r="L25" s="2">
        <v>0</v>
      </c>
      <c r="M25" s="2">
        <v>0</v>
      </c>
      <c r="N25" s="2">
        <v>9.7799999999999994</v>
      </c>
      <c r="O25" s="2">
        <v>10.25</v>
      </c>
      <c r="P25" s="2">
        <v>-0.47</v>
      </c>
      <c r="Q25" s="2">
        <v>10</v>
      </c>
      <c r="R25" s="2">
        <v>0</v>
      </c>
      <c r="S25" s="2">
        <v>994</v>
      </c>
      <c r="T25" s="2">
        <v>29</v>
      </c>
      <c r="U25" s="2">
        <f>Table_0__25[[#This Row],[Call Settle]]*1000000*Table_0__25[[#This Row],[Open Interest Call]]</f>
        <v>1470</v>
      </c>
      <c r="V25" s="2">
        <f>Table_0__25[[#This Row],[Put Settle]]*1000000*Table_0__25[[#This Row],[Open Interest Put]]</f>
        <v>18886</v>
      </c>
    </row>
    <row r="26" spans="1:22" x14ac:dyDescent="0.25">
      <c r="A26" s="2">
        <v>-2.9E-5</v>
      </c>
      <c r="B26" s="2">
        <v>1.5699999999999999E-4</v>
      </c>
      <c r="C26" s="2">
        <v>1.2799999999999999E-4</v>
      </c>
      <c r="D26" s="2">
        <v>6.5250000000000004E-3</v>
      </c>
      <c r="E26" s="2">
        <v>2.5000000000000001E-5</v>
      </c>
      <c r="F26" s="2">
        <v>2.0999999999999999E-5</v>
      </c>
      <c r="G26" s="2">
        <v>3.9999999999999998E-6</v>
      </c>
      <c r="H26" s="2">
        <v>9.7899999999999991</v>
      </c>
      <c r="I26" s="2">
        <v>10.27</v>
      </c>
      <c r="J26" s="2">
        <v>-0.48</v>
      </c>
      <c r="K26" s="2">
        <v>0</v>
      </c>
      <c r="L26" s="2">
        <v>0</v>
      </c>
      <c r="M26" s="2">
        <v>0</v>
      </c>
      <c r="N26" s="2">
        <v>9.7899999999999991</v>
      </c>
      <c r="O26" s="2">
        <v>10.27</v>
      </c>
      <c r="P26" s="2">
        <v>-0.48</v>
      </c>
      <c r="Q26" s="2">
        <v>0</v>
      </c>
      <c r="R26" s="2">
        <v>0</v>
      </c>
      <c r="S26" s="2">
        <v>37</v>
      </c>
      <c r="T26" s="2">
        <v>37</v>
      </c>
      <c r="U26" s="2">
        <f>Table_0__25[[#This Row],[Call Settle]]*1000000*Table_0__25[[#This Row],[Open Interest Call]]</f>
        <v>0</v>
      </c>
      <c r="V26" s="2">
        <f>Table_0__25[[#This Row],[Put Settle]]*1000000*Table_0__25[[#This Row],[Open Interest Put]]</f>
        <v>925</v>
      </c>
    </row>
    <row r="27" spans="1:22" x14ac:dyDescent="0.25">
      <c r="A27" s="2">
        <v>-2.8E-5</v>
      </c>
      <c r="B27" s="2">
        <v>1.3899999999999999E-4</v>
      </c>
      <c r="C27" s="2">
        <v>1.11E-4</v>
      </c>
      <c r="D27" s="2">
        <v>6.5500000000000003E-3</v>
      </c>
      <c r="E27" s="2">
        <v>3.3000000000000003E-5</v>
      </c>
      <c r="F27" s="2">
        <v>2.8E-5</v>
      </c>
      <c r="G27" s="2">
        <v>5.0000000000000004E-6</v>
      </c>
      <c r="H27" s="2">
        <v>9.93</v>
      </c>
      <c r="I27" s="2">
        <v>10.45</v>
      </c>
      <c r="J27" s="2">
        <v>-0.52</v>
      </c>
      <c r="K27" s="2">
        <v>0</v>
      </c>
      <c r="L27" s="2">
        <v>0</v>
      </c>
      <c r="M27" s="2">
        <v>0</v>
      </c>
      <c r="N27" s="2">
        <v>9.93</v>
      </c>
      <c r="O27" s="2">
        <v>10.45</v>
      </c>
      <c r="P27" s="2">
        <v>-0.52</v>
      </c>
      <c r="Q27" s="2">
        <v>307</v>
      </c>
      <c r="R27" s="2">
        <v>0</v>
      </c>
      <c r="S27" s="2">
        <v>1281</v>
      </c>
      <c r="T27" s="2">
        <v>109</v>
      </c>
      <c r="U27" s="2">
        <f>Table_0__25[[#This Row],[Call Settle]]*1000000*Table_0__25[[#This Row],[Open Interest Call]]</f>
        <v>34077</v>
      </c>
      <c r="V27" s="2">
        <f>Table_0__25[[#This Row],[Put Settle]]*1000000*Table_0__25[[#This Row],[Open Interest Put]]</f>
        <v>42273</v>
      </c>
    </row>
    <row r="28" spans="1:22" x14ac:dyDescent="0.25">
      <c r="A28" s="2">
        <v>-2.6999999999999999E-5</v>
      </c>
      <c r="B28" s="2">
        <v>1.22E-4</v>
      </c>
      <c r="C28" s="2">
        <v>9.5000000000000005E-5</v>
      </c>
      <c r="D28" s="2">
        <v>6.5750000000000001E-3</v>
      </c>
      <c r="E28" s="2">
        <v>4.1999999999999998E-5</v>
      </c>
      <c r="F28" s="2">
        <v>3.6000000000000001E-5</v>
      </c>
      <c r="G28" s="2">
        <v>6.0000000000000002E-6</v>
      </c>
      <c r="H28" s="2">
        <v>9.98</v>
      </c>
      <c r="I28" s="2">
        <v>10.57</v>
      </c>
      <c r="J28" s="2">
        <v>-0.59</v>
      </c>
      <c r="K28" s="2">
        <v>0</v>
      </c>
      <c r="L28" s="2">
        <v>0</v>
      </c>
      <c r="M28" s="2">
        <v>0</v>
      </c>
      <c r="N28" s="2">
        <v>9.98</v>
      </c>
      <c r="O28" s="2">
        <v>10.57</v>
      </c>
      <c r="P28" s="2">
        <v>-0.59</v>
      </c>
      <c r="Q28" s="2">
        <v>1</v>
      </c>
      <c r="R28" s="2">
        <v>1</v>
      </c>
      <c r="S28" s="2">
        <v>542</v>
      </c>
      <c r="T28" s="2">
        <v>427</v>
      </c>
      <c r="U28" s="2">
        <f>Table_0__25[[#This Row],[Call Settle]]*1000000*Table_0__25[[#This Row],[Open Interest Call]]</f>
        <v>95</v>
      </c>
      <c r="V28" s="2">
        <f>Table_0__25[[#This Row],[Put Settle]]*1000000*Table_0__25[[#This Row],[Open Interest Put]]</f>
        <v>22764</v>
      </c>
    </row>
    <row r="29" spans="1:22" x14ac:dyDescent="0.25">
      <c r="A29" s="2">
        <v>-2.5000000000000001E-5</v>
      </c>
      <c r="B29" s="2">
        <v>1.06E-4</v>
      </c>
      <c r="C29" s="2">
        <v>8.1000000000000004E-5</v>
      </c>
      <c r="D29" s="2">
        <v>6.6E-3</v>
      </c>
      <c r="E29" s="2">
        <v>5.3000000000000001E-5</v>
      </c>
      <c r="F29" s="2">
        <v>4.5000000000000003E-5</v>
      </c>
      <c r="G29" s="2">
        <v>7.9999999999999996E-6</v>
      </c>
      <c r="H29" s="2">
        <v>10.119999999999999</v>
      </c>
      <c r="I29" s="2">
        <v>10.64</v>
      </c>
      <c r="J29" s="2">
        <v>-0.52</v>
      </c>
      <c r="K29" s="2">
        <v>0</v>
      </c>
      <c r="L29" s="2">
        <v>0</v>
      </c>
      <c r="M29" s="2">
        <v>0</v>
      </c>
      <c r="N29" s="2">
        <v>10.119999999999999</v>
      </c>
      <c r="O29" s="2">
        <v>10.64</v>
      </c>
      <c r="P29" s="2">
        <v>-0.52</v>
      </c>
      <c r="Q29" s="2">
        <v>162</v>
      </c>
      <c r="R29" s="2">
        <v>0</v>
      </c>
      <c r="S29" s="2">
        <v>1053</v>
      </c>
      <c r="T29" s="2">
        <v>-124</v>
      </c>
      <c r="U29" s="2">
        <f>Table_0__25[[#This Row],[Call Settle]]*1000000*Table_0__25[[#This Row],[Open Interest Call]]</f>
        <v>13122</v>
      </c>
      <c r="V29" s="2">
        <f>Table_0__25[[#This Row],[Put Settle]]*1000000*Table_0__25[[#This Row],[Open Interest Put]]</f>
        <v>55809</v>
      </c>
    </row>
    <row r="30" spans="1:22" x14ac:dyDescent="0.25">
      <c r="A30" s="2">
        <v>-2.3E-5</v>
      </c>
      <c r="B30" s="2">
        <v>9.2E-5</v>
      </c>
      <c r="C30" s="2">
        <v>6.8999999999999997E-5</v>
      </c>
      <c r="D30" s="2">
        <v>6.6249999999999998E-3</v>
      </c>
      <c r="E30" s="2">
        <v>6.4999999999999994E-5</v>
      </c>
      <c r="F30" s="2">
        <v>5.5999999999999999E-5</v>
      </c>
      <c r="G30" s="2">
        <v>9.0000000000000002E-6</v>
      </c>
      <c r="H30" s="2">
        <v>10.210000000000001</v>
      </c>
      <c r="I30" s="2">
        <v>10.8</v>
      </c>
      <c r="J30" s="2">
        <v>-0.59</v>
      </c>
      <c r="K30" s="2">
        <v>0</v>
      </c>
      <c r="L30" s="2">
        <v>0</v>
      </c>
      <c r="M30" s="2">
        <v>0</v>
      </c>
      <c r="N30" s="2">
        <v>10.17</v>
      </c>
      <c r="O30" s="2">
        <v>10.8</v>
      </c>
      <c r="P30" s="2">
        <v>-0.63</v>
      </c>
      <c r="Q30" s="2">
        <v>3</v>
      </c>
      <c r="R30" s="2">
        <v>2</v>
      </c>
      <c r="S30" s="2">
        <v>82</v>
      </c>
      <c r="T30" s="2">
        <v>2</v>
      </c>
      <c r="U30" s="2">
        <f>Table_0__25[[#This Row],[Call Settle]]*1000000*Table_0__25[[#This Row],[Open Interest Call]]</f>
        <v>207</v>
      </c>
      <c r="V30" s="2">
        <f>Table_0__25[[#This Row],[Put Settle]]*1000000*Table_0__25[[#This Row],[Open Interest Put]]</f>
        <v>5330</v>
      </c>
    </row>
    <row r="31" spans="1:22" x14ac:dyDescent="0.25">
      <c r="A31" s="2">
        <v>-2.0999999999999999E-5</v>
      </c>
      <c r="B31" s="2">
        <v>7.8999999999999996E-5</v>
      </c>
      <c r="C31" s="2">
        <v>5.8E-5</v>
      </c>
      <c r="D31" s="2">
        <v>6.6499999999999997E-3</v>
      </c>
      <c r="E31" s="2">
        <v>7.8999999999999996E-5</v>
      </c>
      <c r="F31" s="2">
        <v>6.7999999999999999E-5</v>
      </c>
      <c r="G31" s="2">
        <v>1.1E-5</v>
      </c>
      <c r="H31" s="2">
        <v>10.37</v>
      </c>
      <c r="I31" s="2">
        <v>10.9</v>
      </c>
      <c r="J31" s="2">
        <v>-0.52</v>
      </c>
      <c r="K31" s="2">
        <v>0</v>
      </c>
      <c r="L31" s="2">
        <v>0</v>
      </c>
      <c r="M31" s="2">
        <v>0</v>
      </c>
      <c r="N31" s="2">
        <v>10.37</v>
      </c>
      <c r="O31" s="2">
        <v>10.9</v>
      </c>
      <c r="P31" s="2">
        <v>-0.52</v>
      </c>
      <c r="Q31" s="2">
        <v>365</v>
      </c>
      <c r="R31" s="2">
        <v>0</v>
      </c>
      <c r="S31" s="2">
        <v>407</v>
      </c>
      <c r="T31" s="2">
        <v>0</v>
      </c>
      <c r="U31" s="2">
        <f>Table_0__25[[#This Row],[Call Settle]]*1000000*Table_0__25[[#This Row],[Open Interest Call]]</f>
        <v>21170</v>
      </c>
      <c r="V31" s="2">
        <f>Table_0__25[[#This Row],[Put Settle]]*1000000*Table_0__25[[#This Row],[Open Interest Put]]</f>
        <v>32153</v>
      </c>
    </row>
    <row r="32" spans="1:22" x14ac:dyDescent="0.25">
      <c r="A32" s="2">
        <v>-2.0000000000000002E-5</v>
      </c>
      <c r="B32" s="2">
        <v>6.7999999999999999E-5</v>
      </c>
      <c r="C32" s="2">
        <v>4.8000000000000001E-5</v>
      </c>
      <c r="D32" s="2">
        <v>6.6750000000000004E-3</v>
      </c>
      <c r="E32" s="2">
        <v>9.5000000000000005E-5</v>
      </c>
      <c r="F32" s="2">
        <v>8.2000000000000001E-5</v>
      </c>
      <c r="G32" s="2">
        <v>1.2999999999999999E-5</v>
      </c>
      <c r="H32" s="2">
        <v>10.44</v>
      </c>
      <c r="I32" s="2">
        <v>11.09</v>
      </c>
      <c r="J32" s="2">
        <v>-0.65</v>
      </c>
      <c r="K32" s="2">
        <v>0</v>
      </c>
      <c r="L32" s="2">
        <v>0</v>
      </c>
      <c r="M32" s="2">
        <v>0</v>
      </c>
      <c r="N32" s="2">
        <v>10.44</v>
      </c>
      <c r="O32" s="2">
        <v>11.09</v>
      </c>
      <c r="P32" s="2">
        <v>-0.65</v>
      </c>
      <c r="Q32" s="2">
        <v>1</v>
      </c>
      <c r="R32" s="2">
        <v>0</v>
      </c>
      <c r="S32" s="2">
        <v>0</v>
      </c>
      <c r="T32" s="2">
        <v>0</v>
      </c>
      <c r="U32" s="2">
        <f>Table_0__25[[#This Row],[Call Settle]]*1000000*Table_0__25[[#This Row],[Open Interest Call]]</f>
        <v>48</v>
      </c>
      <c r="V32" s="2">
        <f>Table_0__25[[#This Row],[Put Settle]]*1000000*Table_0__25[[#This Row],[Open Interest Put]]</f>
        <v>0</v>
      </c>
    </row>
    <row r="33" spans="1:22" x14ac:dyDescent="0.25">
      <c r="A33" s="2">
        <v>-1.8E-5</v>
      </c>
      <c r="B33" s="2">
        <v>5.8E-5</v>
      </c>
      <c r="C33" s="2">
        <v>4.0000000000000003E-5</v>
      </c>
      <c r="D33" s="2">
        <v>6.7000000000000002E-3</v>
      </c>
      <c r="E33" s="2">
        <v>1.11E-4</v>
      </c>
      <c r="F33" s="2">
        <v>9.7E-5</v>
      </c>
      <c r="G33" s="2">
        <v>1.4E-5</v>
      </c>
      <c r="H33" s="2">
        <v>10.6</v>
      </c>
      <c r="I33" s="2">
        <v>11.23</v>
      </c>
      <c r="J33" s="2">
        <v>-0.63</v>
      </c>
      <c r="K33" s="2">
        <v>0</v>
      </c>
      <c r="L33" s="2">
        <v>0</v>
      </c>
      <c r="M33" s="2">
        <v>0</v>
      </c>
      <c r="N33" s="2">
        <v>10.6</v>
      </c>
      <c r="O33" s="2">
        <v>11.23</v>
      </c>
      <c r="P33" s="2">
        <v>-0.63</v>
      </c>
      <c r="Q33" s="2">
        <v>366</v>
      </c>
      <c r="R33" s="2">
        <v>51</v>
      </c>
      <c r="S33" s="2">
        <v>508</v>
      </c>
      <c r="T33" s="2">
        <v>0</v>
      </c>
      <c r="U33" s="2">
        <f>Table_0__25[[#This Row],[Call Settle]]*1000000*Table_0__25[[#This Row],[Open Interest Call]]</f>
        <v>14640</v>
      </c>
      <c r="V33" s="2">
        <f>Table_0__25[[#This Row],[Put Settle]]*1000000*Table_0__25[[#This Row],[Open Interest Put]]</f>
        <v>56388</v>
      </c>
    </row>
    <row r="34" spans="1:22" x14ac:dyDescent="0.25">
      <c r="A34" s="2">
        <v>-1.5999999999999999E-5</v>
      </c>
      <c r="B34" s="2">
        <v>4.8999999999999998E-5</v>
      </c>
      <c r="C34" s="2">
        <v>3.3000000000000003E-5</v>
      </c>
      <c r="D34" s="2">
        <v>6.7250000000000001E-3</v>
      </c>
      <c r="E34" s="2">
        <v>1.2899999999999999E-4</v>
      </c>
      <c r="F34" s="2">
        <v>1.13E-4</v>
      </c>
      <c r="G34" s="2">
        <v>1.5999999999999999E-5</v>
      </c>
      <c r="H34" s="2">
        <v>10.74</v>
      </c>
      <c r="I34" s="2">
        <v>11.34</v>
      </c>
      <c r="J34" s="2">
        <v>-0.6</v>
      </c>
      <c r="K34" s="2">
        <v>0</v>
      </c>
      <c r="L34" s="2">
        <v>0</v>
      </c>
      <c r="M34" s="2">
        <v>0</v>
      </c>
      <c r="N34" s="2">
        <v>10.74</v>
      </c>
      <c r="O34" s="2">
        <v>11.34</v>
      </c>
      <c r="P34" s="2">
        <v>-0.6</v>
      </c>
      <c r="Q34" s="2">
        <v>155</v>
      </c>
      <c r="R34" s="2">
        <v>76</v>
      </c>
      <c r="S34" s="2">
        <v>0</v>
      </c>
      <c r="T34" s="2">
        <v>0</v>
      </c>
      <c r="U34" s="2">
        <f>Table_0__25[[#This Row],[Call Settle]]*1000000*Table_0__25[[#This Row],[Open Interest Call]]</f>
        <v>5115</v>
      </c>
      <c r="V34" s="2">
        <f>Table_0__25[[#This Row],[Put Settle]]*1000000*Table_0__25[[#This Row],[Open Interest Put]]</f>
        <v>0</v>
      </c>
    </row>
    <row r="35" spans="1:22" x14ac:dyDescent="0.25">
      <c r="A35" s="2">
        <v>-1.4E-5</v>
      </c>
      <c r="B35" s="2">
        <v>4.1E-5</v>
      </c>
      <c r="C35" s="2">
        <v>2.6999999999999999E-5</v>
      </c>
      <c r="D35" s="2">
        <v>6.7499999999999999E-3</v>
      </c>
      <c r="E35" s="2">
        <v>1.4799999999999999E-4</v>
      </c>
      <c r="F35" s="2">
        <v>1.2999999999999999E-4</v>
      </c>
      <c r="G35" s="2">
        <v>1.8E-5</v>
      </c>
      <c r="H35" s="2">
        <v>10.86</v>
      </c>
      <c r="I35" s="2">
        <v>11.41</v>
      </c>
      <c r="J35" s="2">
        <v>-0.55000000000000004</v>
      </c>
      <c r="K35" s="2">
        <v>0</v>
      </c>
      <c r="L35" s="2">
        <v>0</v>
      </c>
      <c r="M35" s="2">
        <v>0</v>
      </c>
      <c r="N35" s="2">
        <v>10.86</v>
      </c>
      <c r="O35" s="2">
        <v>11.41</v>
      </c>
      <c r="P35" s="2">
        <v>-0.55000000000000004</v>
      </c>
      <c r="Q35" s="2">
        <v>1057</v>
      </c>
      <c r="R35" s="2">
        <v>136</v>
      </c>
      <c r="S35" s="2">
        <v>916</v>
      </c>
      <c r="T35" s="2">
        <v>0</v>
      </c>
      <c r="U35" s="2">
        <f>Table_0__25[[#This Row],[Call Settle]]*1000000*Table_0__25[[#This Row],[Open Interest Call]]</f>
        <v>28539</v>
      </c>
      <c r="V35" s="2">
        <f>Table_0__25[[#This Row],[Put Settle]]*1000000*Table_0__25[[#This Row],[Open Interest Put]]</f>
        <v>135568</v>
      </c>
    </row>
    <row r="36" spans="1:22" x14ac:dyDescent="0.25">
      <c r="A36" s="2">
        <v>-1.2999999999999999E-5</v>
      </c>
      <c r="B36" s="2">
        <v>3.4999999999999997E-5</v>
      </c>
      <c r="C36" s="2">
        <v>2.1999999999999999E-5</v>
      </c>
      <c r="D36" s="2">
        <v>6.7749999999999998E-3</v>
      </c>
      <c r="E36" s="2">
        <v>1.6799999999999999E-4</v>
      </c>
      <c r="F36" s="2">
        <v>1.4899999999999999E-4</v>
      </c>
      <c r="G36" s="2">
        <v>1.9000000000000001E-5</v>
      </c>
      <c r="H36" s="2">
        <v>10.99</v>
      </c>
      <c r="I36" s="2">
        <v>11.65</v>
      </c>
      <c r="J36" s="2">
        <v>-0.67</v>
      </c>
      <c r="K36" s="2">
        <v>0</v>
      </c>
      <c r="L36" s="2">
        <v>0</v>
      </c>
      <c r="M36" s="2">
        <v>0</v>
      </c>
      <c r="N36" s="2">
        <v>10.99</v>
      </c>
      <c r="O36" s="2">
        <v>11.65</v>
      </c>
      <c r="P36" s="2">
        <v>-0.67</v>
      </c>
      <c r="Q36" s="2">
        <v>158</v>
      </c>
      <c r="R36" s="2">
        <v>65</v>
      </c>
      <c r="S36" s="2">
        <v>0</v>
      </c>
      <c r="T36" s="2">
        <v>0</v>
      </c>
      <c r="U36" s="2">
        <f>Table_0__25[[#This Row],[Call Settle]]*1000000*Table_0__25[[#This Row],[Open Interest Call]]</f>
        <v>3476</v>
      </c>
      <c r="V36" s="2">
        <f>Table_0__25[[#This Row],[Put Settle]]*1000000*Table_0__25[[#This Row],[Open Interest Put]]</f>
        <v>0</v>
      </c>
    </row>
    <row r="37" spans="1:22" x14ac:dyDescent="0.25">
      <c r="A37" s="2">
        <v>-1.1E-5</v>
      </c>
      <c r="B37" s="2">
        <v>2.9E-5</v>
      </c>
      <c r="C37" s="2">
        <v>1.8E-5</v>
      </c>
      <c r="D37" s="2">
        <v>6.7999999999999996E-3</v>
      </c>
      <c r="E37" s="2">
        <v>1.8900000000000001E-4</v>
      </c>
      <c r="F37" s="2">
        <v>1.6799999999999999E-4</v>
      </c>
      <c r="G37" s="2">
        <v>2.0999999999999999E-5</v>
      </c>
      <c r="H37" s="2">
        <v>11.16</v>
      </c>
      <c r="I37" s="2">
        <v>11.73</v>
      </c>
      <c r="J37" s="2">
        <v>-0.57999999999999996</v>
      </c>
      <c r="K37" s="2">
        <v>0</v>
      </c>
      <c r="L37" s="2">
        <v>0</v>
      </c>
      <c r="M37" s="2">
        <v>0</v>
      </c>
      <c r="N37" s="2">
        <v>11.16</v>
      </c>
      <c r="O37" s="2">
        <v>11.73</v>
      </c>
      <c r="P37" s="2">
        <v>-0.57999999999999996</v>
      </c>
      <c r="Q37" s="2">
        <v>881</v>
      </c>
      <c r="R37" s="2">
        <v>30</v>
      </c>
      <c r="S37" s="2">
        <v>46</v>
      </c>
      <c r="T37" s="2">
        <v>0</v>
      </c>
      <c r="U37" s="2">
        <f>Table_0__25[[#This Row],[Call Settle]]*1000000*Table_0__25[[#This Row],[Open Interest Call]]</f>
        <v>15858</v>
      </c>
      <c r="V37" s="2">
        <f>Table_0__25[[#This Row],[Put Settle]]*1000000*Table_0__25[[#This Row],[Open Interest Put]]</f>
        <v>8694</v>
      </c>
    </row>
    <row r="38" spans="1:22" x14ac:dyDescent="0.25">
      <c r="A38" s="2">
        <v>-9.0000000000000002E-6</v>
      </c>
      <c r="B38" s="2">
        <v>2.4000000000000001E-5</v>
      </c>
      <c r="C38" s="2">
        <v>1.5E-5</v>
      </c>
      <c r="D38" s="2">
        <v>6.8250000000000003E-3</v>
      </c>
      <c r="E38" s="2">
        <v>2.1000000000000001E-4</v>
      </c>
      <c r="F38" s="2">
        <v>1.8799999999999999E-4</v>
      </c>
      <c r="G38" s="2">
        <v>2.1999999999999999E-5</v>
      </c>
      <c r="H38" s="2">
        <v>11.4</v>
      </c>
      <c r="I38" s="2">
        <v>11.84</v>
      </c>
      <c r="J38" s="2">
        <v>-0.43</v>
      </c>
      <c r="K38" s="2">
        <v>0</v>
      </c>
      <c r="L38" s="2">
        <v>0</v>
      </c>
      <c r="M38" s="2">
        <v>0</v>
      </c>
      <c r="N38" s="2">
        <v>11.4</v>
      </c>
      <c r="O38" s="2">
        <v>11.84</v>
      </c>
      <c r="P38" s="2">
        <v>-0.43</v>
      </c>
      <c r="Q38" s="2">
        <v>344</v>
      </c>
      <c r="R38" s="2">
        <v>27</v>
      </c>
      <c r="S38" s="2">
        <v>0</v>
      </c>
      <c r="T38" s="2">
        <v>0</v>
      </c>
      <c r="U38" s="2">
        <f>Table_0__25[[#This Row],[Call Settle]]*1000000*Table_0__25[[#This Row],[Open Interest Call]]</f>
        <v>5160</v>
      </c>
      <c r="V38" s="2">
        <f>Table_0__25[[#This Row],[Put Settle]]*1000000*Table_0__25[[#This Row],[Open Interest Put]]</f>
        <v>0</v>
      </c>
    </row>
    <row r="39" spans="1:22" x14ac:dyDescent="0.25">
      <c r="A39" s="2">
        <v>-7.9999999999999996E-6</v>
      </c>
      <c r="B39" s="2">
        <v>2.0000000000000002E-5</v>
      </c>
      <c r="C39" s="2">
        <v>1.2E-5</v>
      </c>
      <c r="D39" s="2">
        <v>6.8500000000000002E-3</v>
      </c>
      <c r="E39" s="2">
        <v>2.33E-4</v>
      </c>
      <c r="F39" s="2">
        <v>2.0900000000000001E-4</v>
      </c>
      <c r="G39" s="2">
        <v>2.4000000000000001E-5</v>
      </c>
      <c r="H39" s="2">
        <v>11.51</v>
      </c>
      <c r="I39" s="2">
        <v>12</v>
      </c>
      <c r="J39" s="2">
        <v>-0.49</v>
      </c>
      <c r="K39" s="2">
        <v>0</v>
      </c>
      <c r="L39" s="2">
        <v>0</v>
      </c>
      <c r="M39" s="2">
        <v>0</v>
      </c>
      <c r="N39" s="2">
        <v>11.51</v>
      </c>
      <c r="O39" s="2">
        <v>12</v>
      </c>
      <c r="P39" s="2">
        <v>-0.49</v>
      </c>
      <c r="Q39" s="2">
        <v>651</v>
      </c>
      <c r="R39" s="2">
        <v>14</v>
      </c>
      <c r="S39" s="2">
        <v>62</v>
      </c>
      <c r="T39" s="2">
        <v>0</v>
      </c>
      <c r="U39" s="2">
        <f>Table_0__25[[#This Row],[Call Settle]]*1000000*Table_0__25[[#This Row],[Open Interest Call]]</f>
        <v>7812</v>
      </c>
      <c r="V39" s="2">
        <f>Table_0__25[[#This Row],[Put Settle]]*1000000*Table_0__25[[#This Row],[Open Interest Put]]</f>
        <v>14446</v>
      </c>
    </row>
    <row r="40" spans="1:22" x14ac:dyDescent="0.25">
      <c r="A40" s="2">
        <v>-7.9999999999999996E-6</v>
      </c>
      <c r="B40" s="2">
        <v>1.7E-5</v>
      </c>
      <c r="C40" s="2">
        <v>9.0000000000000002E-6</v>
      </c>
      <c r="D40" s="2">
        <v>6.875E-3</v>
      </c>
      <c r="E40" s="2">
        <v>2.5500000000000002E-4</v>
      </c>
      <c r="F40" s="2">
        <v>2.3000000000000001E-4</v>
      </c>
      <c r="G40" s="2">
        <v>2.5000000000000001E-5</v>
      </c>
      <c r="H40" s="2">
        <v>11.42</v>
      </c>
      <c r="I40" s="2">
        <v>12.24</v>
      </c>
      <c r="J40" s="2">
        <v>-0.82</v>
      </c>
      <c r="K40" s="2">
        <v>0</v>
      </c>
      <c r="L40" s="2">
        <v>0</v>
      </c>
      <c r="M40" s="2">
        <v>0</v>
      </c>
      <c r="N40" s="2">
        <v>11.42</v>
      </c>
      <c r="O40" s="2">
        <v>12.24</v>
      </c>
      <c r="P40" s="2">
        <v>-0.82</v>
      </c>
      <c r="Q40" s="2">
        <v>320</v>
      </c>
      <c r="R40" s="2">
        <v>7</v>
      </c>
      <c r="S40" s="2">
        <v>0</v>
      </c>
      <c r="T40" s="2">
        <v>0</v>
      </c>
      <c r="U40" s="2">
        <f>Table_0__25[[#This Row],[Call Settle]]*1000000*Table_0__25[[#This Row],[Open Interest Call]]</f>
        <v>2880</v>
      </c>
      <c r="V40" s="2">
        <f>Table_0__25[[#This Row],[Put Settle]]*1000000*Table_0__25[[#This Row],[Open Interest Put]]</f>
        <v>0</v>
      </c>
    </row>
    <row r="41" spans="1:22" x14ac:dyDescent="0.25">
      <c r="A41" s="2">
        <v>-6.0000000000000002E-6</v>
      </c>
      <c r="B41" s="2">
        <v>1.4E-5</v>
      </c>
      <c r="C41" s="2">
        <v>7.9999999999999996E-6</v>
      </c>
      <c r="D41" s="2">
        <v>6.8999999999999999E-3</v>
      </c>
      <c r="E41" s="2">
        <v>2.7799999999999998E-4</v>
      </c>
      <c r="F41" s="2">
        <v>2.52E-4</v>
      </c>
      <c r="G41" s="2">
        <v>2.5999999999999998E-5</v>
      </c>
      <c r="H41" s="2">
        <v>11.87</v>
      </c>
      <c r="I41" s="2">
        <v>12.37</v>
      </c>
      <c r="J41" s="2">
        <v>-0.49</v>
      </c>
      <c r="K41" s="2">
        <v>0</v>
      </c>
      <c r="L41" s="2">
        <v>0</v>
      </c>
      <c r="M41" s="2">
        <v>0</v>
      </c>
      <c r="N41" s="2">
        <v>11.87</v>
      </c>
      <c r="O41" s="2">
        <v>12.37</v>
      </c>
      <c r="P41" s="2">
        <v>-0.49</v>
      </c>
      <c r="Q41" s="2">
        <v>692</v>
      </c>
      <c r="R41" s="2">
        <v>39</v>
      </c>
      <c r="S41" s="2">
        <v>6</v>
      </c>
      <c r="T41" s="2">
        <v>0</v>
      </c>
      <c r="U41" s="2">
        <f>Table_0__25[[#This Row],[Call Settle]]*1000000*Table_0__25[[#This Row],[Open Interest Call]]</f>
        <v>5536</v>
      </c>
      <c r="V41" s="2">
        <f>Table_0__25[[#This Row],[Put Settle]]*1000000*Table_0__25[[#This Row],[Open Interest Put]]</f>
        <v>1668</v>
      </c>
    </row>
    <row r="42" spans="1:22" x14ac:dyDescent="0.25">
      <c r="A42" s="2">
        <v>-6.0000000000000002E-6</v>
      </c>
      <c r="B42" s="2">
        <v>1.2E-5</v>
      </c>
      <c r="C42" s="2">
        <v>6.0000000000000002E-6</v>
      </c>
      <c r="D42" s="2">
        <v>6.9249999999999997E-3</v>
      </c>
      <c r="E42" s="2">
        <v>3.0200000000000002E-4</v>
      </c>
      <c r="F42" s="2">
        <v>2.7500000000000002E-4</v>
      </c>
      <c r="G42" s="2">
        <v>2.6999999999999999E-5</v>
      </c>
      <c r="H42" s="2">
        <v>11.83</v>
      </c>
      <c r="I42" s="2">
        <v>12.64</v>
      </c>
      <c r="J42" s="2">
        <v>-0.82</v>
      </c>
      <c r="K42" s="2">
        <v>0</v>
      </c>
      <c r="L42" s="2">
        <v>0</v>
      </c>
      <c r="M42" s="2">
        <v>0</v>
      </c>
      <c r="N42" s="2">
        <v>11.83</v>
      </c>
      <c r="O42" s="2">
        <v>12.64</v>
      </c>
      <c r="P42" s="2">
        <v>-0.82</v>
      </c>
      <c r="Q42" s="2">
        <v>14</v>
      </c>
      <c r="R42" s="2">
        <v>12</v>
      </c>
      <c r="S42" s="2">
        <v>0</v>
      </c>
      <c r="T42" s="2">
        <v>0</v>
      </c>
      <c r="U42" s="2">
        <f>Table_0__25[[#This Row],[Call Settle]]*1000000*Table_0__25[[#This Row],[Open Interest Call]]</f>
        <v>84</v>
      </c>
      <c r="V42" s="2">
        <f>Table_0__25[[#This Row],[Put Settle]]*1000000*Table_0__25[[#This Row],[Open Interest Put]]</f>
        <v>0</v>
      </c>
    </row>
    <row r="43" spans="1:22" x14ac:dyDescent="0.25">
      <c r="A43" s="2">
        <v>-5.0000000000000004E-6</v>
      </c>
      <c r="B43" s="2">
        <v>1.0000000000000001E-5</v>
      </c>
      <c r="C43" s="2">
        <v>5.0000000000000004E-6</v>
      </c>
      <c r="D43" s="2">
        <v>6.9499999999999996E-3</v>
      </c>
      <c r="E43" s="2">
        <v>3.2600000000000001E-4</v>
      </c>
      <c r="F43" s="2">
        <v>2.9799999999999998E-4</v>
      </c>
      <c r="G43" s="2">
        <v>2.8E-5</v>
      </c>
      <c r="H43" s="2">
        <v>12.08</v>
      </c>
      <c r="I43" s="2">
        <v>12.82</v>
      </c>
      <c r="J43" s="2">
        <v>-0.74</v>
      </c>
      <c r="K43" s="2">
        <v>0</v>
      </c>
      <c r="L43" s="2">
        <v>0</v>
      </c>
      <c r="M43" s="2">
        <v>0</v>
      </c>
      <c r="N43" s="2">
        <v>12.08</v>
      </c>
      <c r="O43" s="2">
        <v>12.82</v>
      </c>
      <c r="P43" s="2">
        <v>-0.74</v>
      </c>
      <c r="Q43" s="2">
        <v>817</v>
      </c>
      <c r="R43" s="2">
        <v>53</v>
      </c>
      <c r="S43" s="2">
        <v>1</v>
      </c>
      <c r="T43" s="2">
        <v>-1</v>
      </c>
      <c r="U43" s="2">
        <f>Table_0__25[[#This Row],[Call Settle]]*1000000*Table_0__25[[#This Row],[Open Interest Call]]</f>
        <v>4085</v>
      </c>
      <c r="V43" s="2">
        <f>Table_0__25[[#This Row],[Put Settle]]*1000000*Table_0__25[[#This Row],[Open Interest Put]]</f>
        <v>326</v>
      </c>
    </row>
    <row r="44" spans="1:22" x14ac:dyDescent="0.25">
      <c r="A44" s="2">
        <v>-3.0000000000000001E-6</v>
      </c>
      <c r="B44" s="2">
        <v>6.0000000000000002E-6</v>
      </c>
      <c r="C44" s="2">
        <v>3.9999999999999998E-6</v>
      </c>
      <c r="D44" s="2">
        <v>7.0000000000000001E-3</v>
      </c>
      <c r="E44" s="2">
        <v>3.7399999999999998E-4</v>
      </c>
      <c r="F44" s="2">
        <v>3.4400000000000001E-4</v>
      </c>
      <c r="G44" s="2">
        <v>3.0000000000000001E-5</v>
      </c>
      <c r="H44" s="2">
        <v>12.58</v>
      </c>
      <c r="I44" s="2">
        <v>12.74</v>
      </c>
      <c r="J44" s="2">
        <v>-0.16</v>
      </c>
      <c r="K44" s="2">
        <v>0</v>
      </c>
      <c r="L44" s="2">
        <v>0</v>
      </c>
      <c r="M44" s="2">
        <v>0</v>
      </c>
      <c r="N44" s="2">
        <v>12.58</v>
      </c>
      <c r="O44" s="2">
        <v>12.74</v>
      </c>
      <c r="P44" s="2">
        <v>-0.16</v>
      </c>
      <c r="Q44" s="2">
        <v>2599</v>
      </c>
      <c r="R44" s="2">
        <v>179</v>
      </c>
      <c r="S44" s="2">
        <v>1033</v>
      </c>
      <c r="T44" s="2">
        <v>0</v>
      </c>
      <c r="U44" s="2">
        <f>Table_0__25[[#This Row],[Call Settle]]*1000000*Table_0__25[[#This Row],[Open Interest Call]]</f>
        <v>10396</v>
      </c>
      <c r="V44" s="2">
        <f>Table_0__25[[#This Row],[Put Settle]]*1000000*Table_0__25[[#This Row],[Open Interest Put]]</f>
        <v>386342</v>
      </c>
    </row>
    <row r="45" spans="1:22" x14ac:dyDescent="0.25">
      <c r="A45" s="2">
        <v>-1.9999999999999999E-6</v>
      </c>
      <c r="B45" s="2">
        <v>5.0000000000000004E-6</v>
      </c>
      <c r="C45" s="2">
        <v>3.0000000000000001E-6</v>
      </c>
      <c r="D45" s="2">
        <v>7.0499999999999998E-3</v>
      </c>
      <c r="E45" s="2">
        <v>4.2299999999999998E-4</v>
      </c>
      <c r="F45" s="2">
        <v>3.9199999999999999E-4</v>
      </c>
      <c r="G45" s="2">
        <v>3.1000000000000001E-5</v>
      </c>
      <c r="H45" s="2">
        <v>13.09</v>
      </c>
      <c r="I45" s="2">
        <v>13.33</v>
      </c>
      <c r="J45" s="2">
        <v>-0.24</v>
      </c>
      <c r="K45" s="2">
        <v>0</v>
      </c>
      <c r="L45" s="2">
        <v>0</v>
      </c>
      <c r="M45" s="2">
        <v>0</v>
      </c>
      <c r="N45" s="2">
        <v>13.09</v>
      </c>
      <c r="O45" s="2">
        <v>13.33</v>
      </c>
      <c r="P45" s="2">
        <v>-0.24</v>
      </c>
      <c r="Q45" s="2">
        <v>617</v>
      </c>
      <c r="R45" s="2">
        <v>9</v>
      </c>
      <c r="S45" s="2">
        <v>986</v>
      </c>
      <c r="T45" s="2">
        <v>0</v>
      </c>
      <c r="U45" s="2">
        <f>Table_0__25[[#This Row],[Call Settle]]*1000000*Table_0__25[[#This Row],[Open Interest Call]]</f>
        <v>1851</v>
      </c>
      <c r="V45" s="2">
        <f>Table_0__25[[#This Row],[Put Settle]]*1000000*Table_0__25[[#This Row],[Open Interest Put]]</f>
        <v>417078</v>
      </c>
    </row>
    <row r="46" spans="1:22" x14ac:dyDescent="0.25">
      <c r="A46" s="2">
        <v>-9.9999999999999995E-7</v>
      </c>
      <c r="B46" s="2">
        <v>3.0000000000000001E-6</v>
      </c>
      <c r="C46" s="2">
        <v>1.9999999999999999E-6</v>
      </c>
      <c r="D46" s="2">
        <v>7.1000000000000004E-3</v>
      </c>
      <c r="E46" s="2">
        <v>4.7199999999999998E-4</v>
      </c>
      <c r="F46" s="2">
        <v>4.4099999999999999E-4</v>
      </c>
      <c r="G46" s="2">
        <v>3.1000000000000001E-5</v>
      </c>
      <c r="H46" s="2">
        <v>13.82</v>
      </c>
      <c r="I46" s="2">
        <v>13.59</v>
      </c>
      <c r="J46" s="2">
        <v>0.23</v>
      </c>
      <c r="K46" s="2">
        <v>0</v>
      </c>
      <c r="L46" s="2">
        <v>0</v>
      </c>
      <c r="M46" s="2">
        <v>0</v>
      </c>
      <c r="N46" s="2">
        <v>13.82</v>
      </c>
      <c r="O46" s="2">
        <v>13.59</v>
      </c>
      <c r="P46" s="2">
        <v>0.23</v>
      </c>
      <c r="Q46" s="2">
        <v>229</v>
      </c>
      <c r="R46" s="2">
        <v>-9</v>
      </c>
      <c r="S46" s="2">
        <v>1</v>
      </c>
      <c r="T46" s="2">
        <v>0</v>
      </c>
      <c r="U46" s="2">
        <f>Table_0__25[[#This Row],[Call Settle]]*1000000*Table_0__25[[#This Row],[Open Interest Call]]</f>
        <v>458</v>
      </c>
      <c r="V46" s="2">
        <f>Table_0__25[[#This Row],[Put Settle]]*1000000*Table_0__25[[#This Row],[Open Interest Put]]</f>
        <v>472</v>
      </c>
    </row>
    <row r="47" spans="1:22" x14ac:dyDescent="0.25">
      <c r="A47" s="2">
        <v>-9.9999999999999995E-7</v>
      </c>
      <c r="B47" s="2">
        <v>1.9999999999999999E-6</v>
      </c>
      <c r="C47" s="2">
        <v>9.9999999999999995E-7</v>
      </c>
      <c r="D47" s="2">
        <v>7.1500000000000001E-3</v>
      </c>
      <c r="E47" s="2">
        <v>5.2099999999999998E-4</v>
      </c>
      <c r="F47" s="2">
        <v>4.8999999999999998E-4</v>
      </c>
      <c r="G47" s="2">
        <v>3.1000000000000001E-5</v>
      </c>
      <c r="H47" s="2">
        <v>13.58</v>
      </c>
      <c r="I47" s="2">
        <v>13.86</v>
      </c>
      <c r="J47" s="2">
        <v>-0.28999999999999998</v>
      </c>
      <c r="K47" s="2">
        <v>0</v>
      </c>
      <c r="L47" s="2">
        <v>0</v>
      </c>
      <c r="M47" s="2">
        <v>0</v>
      </c>
      <c r="N47" s="2">
        <v>13.58</v>
      </c>
      <c r="O47" s="2">
        <v>13.86</v>
      </c>
      <c r="P47" s="2">
        <v>-0.28999999999999998</v>
      </c>
      <c r="Q47" s="2">
        <v>1070</v>
      </c>
      <c r="R47" s="2">
        <v>1</v>
      </c>
      <c r="S47" s="2">
        <v>652</v>
      </c>
      <c r="T47" s="2">
        <v>0</v>
      </c>
      <c r="U47" s="2">
        <f>Table_0__25[[#This Row],[Call Settle]]*1000000*Table_0__25[[#This Row],[Open Interest Call]]</f>
        <v>1070</v>
      </c>
      <c r="V47" s="2">
        <f>Table_0__25[[#This Row],[Put Settle]]*1000000*Table_0__25[[#This Row],[Open Interest Put]]</f>
        <v>339692</v>
      </c>
    </row>
    <row r="48" spans="1:22" x14ac:dyDescent="0.25">
      <c r="A48" s="2">
        <v>-9.9999999999999995E-7</v>
      </c>
      <c r="B48" s="2">
        <v>1.9999999999999999E-6</v>
      </c>
      <c r="C48" s="2">
        <v>9.9999999999999995E-7</v>
      </c>
      <c r="D48" s="2">
        <v>7.1999999999999998E-3</v>
      </c>
      <c r="E48" s="2">
        <v>5.71E-4</v>
      </c>
      <c r="F48" s="2">
        <v>5.3899999999999998E-4</v>
      </c>
      <c r="G48" s="2">
        <v>3.1999999999999999E-5</v>
      </c>
      <c r="H48" s="2">
        <v>14.65</v>
      </c>
      <c r="I48" s="2">
        <v>14.37</v>
      </c>
      <c r="J48" s="2">
        <v>0.27</v>
      </c>
      <c r="K48" s="2">
        <v>0</v>
      </c>
      <c r="L48" s="2">
        <v>0</v>
      </c>
      <c r="M48" s="2">
        <v>0</v>
      </c>
      <c r="N48" s="2">
        <v>14.65</v>
      </c>
      <c r="O48" s="2">
        <v>14.37</v>
      </c>
      <c r="P48" s="2">
        <v>0.27</v>
      </c>
      <c r="Q48" s="2">
        <v>188</v>
      </c>
      <c r="R48" s="2">
        <v>0</v>
      </c>
      <c r="S48" s="2">
        <v>44</v>
      </c>
      <c r="T48" s="2">
        <v>0</v>
      </c>
      <c r="U48" s="2">
        <f>Table_0__25[[#This Row],[Call Settle]]*1000000*Table_0__25[[#This Row],[Open Interest Call]]</f>
        <v>188</v>
      </c>
      <c r="V48" s="2">
        <f>Table_0__25[[#This Row],[Put Settle]]*1000000*Table_0__25[[#This Row],[Open Interest Put]]</f>
        <v>25124</v>
      </c>
    </row>
    <row r="49" spans="1:22" x14ac:dyDescent="0.25">
      <c r="A49" s="2">
        <v>-9.9999999999999995E-7</v>
      </c>
      <c r="B49" s="2">
        <v>9.9999999999999995E-7</v>
      </c>
      <c r="C49" s="2">
        <v>9.9999999999999995E-7</v>
      </c>
      <c r="D49" s="2">
        <v>7.2500000000000004E-3</v>
      </c>
      <c r="E49" s="2">
        <v>6.2E-4</v>
      </c>
      <c r="F49" s="2">
        <v>5.8799999999999998E-4</v>
      </c>
      <c r="G49" s="2">
        <v>3.1999999999999999E-5</v>
      </c>
      <c r="H49" s="2">
        <v>14.43</v>
      </c>
      <c r="I49" s="2">
        <v>14.63</v>
      </c>
      <c r="J49" s="2">
        <v>-0.2</v>
      </c>
      <c r="K49" s="2">
        <v>0</v>
      </c>
      <c r="L49" s="2">
        <v>0</v>
      </c>
      <c r="M49" s="2">
        <v>0</v>
      </c>
      <c r="N49" s="2">
        <v>14.43</v>
      </c>
      <c r="O49" s="2">
        <v>14.63</v>
      </c>
      <c r="P49" s="2">
        <v>-0.2</v>
      </c>
      <c r="Q49" s="2">
        <v>368</v>
      </c>
      <c r="R49" s="2">
        <v>0</v>
      </c>
      <c r="S49" s="2">
        <v>2144</v>
      </c>
      <c r="T49" s="2">
        <v>0</v>
      </c>
      <c r="U49" s="2">
        <f>Table_0__25[[#This Row],[Call Settle]]*1000000*Table_0__25[[#This Row],[Open Interest Call]]</f>
        <v>368</v>
      </c>
      <c r="V49" s="2">
        <f>Table_0__25[[#This Row],[Put Settle]]*1000000*Table_0__25[[#This Row],[Open Interest Put]]</f>
        <v>1329280</v>
      </c>
    </row>
    <row r="50" spans="1:22" x14ac:dyDescent="0.25">
      <c r="A50" s="2">
        <v>-9.9999999999999995E-7</v>
      </c>
      <c r="B50" s="2">
        <v>9.9999999999999995E-7</v>
      </c>
      <c r="C50" s="2">
        <v>9.9999999999999995E-7</v>
      </c>
      <c r="D50" s="2">
        <v>7.3000000000000001E-3</v>
      </c>
      <c r="E50" s="2">
        <v>6.7000000000000002E-4</v>
      </c>
      <c r="F50" s="2">
        <v>6.38E-4</v>
      </c>
      <c r="G50" s="2">
        <v>3.1999999999999999E-5</v>
      </c>
      <c r="H50" s="2">
        <v>15.4</v>
      </c>
      <c r="I50" s="2">
        <v>15.65</v>
      </c>
      <c r="J50" s="2">
        <v>-0.25</v>
      </c>
      <c r="K50" s="2">
        <v>0</v>
      </c>
      <c r="L50" s="2">
        <v>0</v>
      </c>
      <c r="M50" s="2">
        <v>0</v>
      </c>
      <c r="N50" s="2">
        <v>15.4</v>
      </c>
      <c r="O50" s="2">
        <v>15.65</v>
      </c>
      <c r="P50" s="2">
        <v>-0.25</v>
      </c>
      <c r="Q50" s="2">
        <v>69</v>
      </c>
      <c r="R50" s="2">
        <v>0</v>
      </c>
      <c r="S50" s="2">
        <v>0</v>
      </c>
      <c r="T50" s="2">
        <v>0</v>
      </c>
      <c r="U50" s="2">
        <f>Table_0__25[[#This Row],[Call Settle]]*1000000*Table_0__25[[#This Row],[Open Interest Call]]</f>
        <v>69</v>
      </c>
      <c r="V50" s="2">
        <f>Table_0__25[[#This Row],[Put Settle]]*1000000*Table_0__25[[#This Row],[Open Interest Put]]</f>
        <v>0</v>
      </c>
    </row>
    <row r="51" spans="1:22" x14ac:dyDescent="0.25">
      <c r="A51" s="2">
        <v>-9.9999999999999995E-7</v>
      </c>
      <c r="B51" s="2">
        <v>9.9999999999999995E-7</v>
      </c>
      <c r="C51" s="2">
        <v>9.9999999999999995E-7</v>
      </c>
      <c r="D51" s="2">
        <v>7.3499999999999998E-3</v>
      </c>
      <c r="E51" s="2">
        <v>7.2000000000000005E-4</v>
      </c>
      <c r="F51" s="2">
        <v>6.8800000000000003E-4</v>
      </c>
      <c r="G51" s="2">
        <v>3.1999999999999999E-5</v>
      </c>
      <c r="H51" s="2">
        <v>16.36</v>
      </c>
      <c r="I51" s="2">
        <v>16.649999999999999</v>
      </c>
      <c r="J51" s="2">
        <v>-0.28999999999999998</v>
      </c>
      <c r="K51" s="2">
        <v>0</v>
      </c>
      <c r="L51" s="2">
        <v>0</v>
      </c>
      <c r="M51" s="2">
        <v>0</v>
      </c>
      <c r="N51" s="2">
        <v>16.36</v>
      </c>
      <c r="O51" s="2">
        <v>16.649999999999999</v>
      </c>
      <c r="P51" s="2">
        <v>-0.28999999999999998</v>
      </c>
      <c r="Q51" s="2">
        <v>87</v>
      </c>
      <c r="R51" s="2">
        <v>0</v>
      </c>
      <c r="S51" s="2">
        <v>1</v>
      </c>
      <c r="T51" s="2">
        <v>0</v>
      </c>
      <c r="U51" s="2">
        <f>Table_0__25[[#This Row],[Call Settle]]*1000000*Table_0__25[[#This Row],[Open Interest Call]]</f>
        <v>87</v>
      </c>
      <c r="V51" s="2">
        <f>Table_0__25[[#This Row],[Put Settle]]*1000000*Table_0__25[[#This Row],[Open Interest Put]]</f>
        <v>720</v>
      </c>
    </row>
    <row r="52" spans="1:22" x14ac:dyDescent="0.25">
      <c r="A52" s="2">
        <v>0</v>
      </c>
      <c r="B52" s="2">
        <v>9.9999999999999995E-7</v>
      </c>
      <c r="C52" s="2">
        <v>9.9999999999999995E-7</v>
      </c>
      <c r="D52" s="2">
        <v>7.4000000000000003E-3</v>
      </c>
      <c r="E52" s="2">
        <v>7.6999999999999996E-4</v>
      </c>
      <c r="F52" s="2">
        <v>7.3700000000000002E-4</v>
      </c>
      <c r="G52" s="2">
        <v>3.3000000000000003E-5</v>
      </c>
      <c r="H52" s="2">
        <v>17.3</v>
      </c>
      <c r="I52" s="2">
        <v>16.260000000000002</v>
      </c>
      <c r="J52" s="2">
        <v>1.04</v>
      </c>
      <c r="K52" s="2">
        <v>0</v>
      </c>
      <c r="L52" s="2">
        <v>0</v>
      </c>
      <c r="M52" s="2">
        <v>0</v>
      </c>
      <c r="N52" s="2">
        <v>17.3</v>
      </c>
      <c r="O52" s="2">
        <v>16.260000000000002</v>
      </c>
      <c r="P52" s="2">
        <v>1.04</v>
      </c>
      <c r="Q52" s="2">
        <v>70</v>
      </c>
      <c r="R52" s="2">
        <v>0</v>
      </c>
      <c r="S52" s="2">
        <v>1</v>
      </c>
      <c r="T52" s="2">
        <v>0</v>
      </c>
      <c r="U52" s="2">
        <f>Table_0__25[[#This Row],[Call Settle]]*1000000*Table_0__25[[#This Row],[Open Interest Call]]</f>
        <v>70</v>
      </c>
      <c r="V52" s="2">
        <f>Table_0__25[[#This Row],[Put Settle]]*1000000*Table_0__25[[#This Row],[Open Interest Put]]</f>
        <v>770</v>
      </c>
    </row>
    <row r="53" spans="1:22" x14ac:dyDescent="0.25">
      <c r="A53" s="2">
        <v>0</v>
      </c>
      <c r="B53" s="2">
        <v>9.9999999999999995E-7</v>
      </c>
      <c r="C53" s="2">
        <v>9.9999999999999995E-7</v>
      </c>
      <c r="D53" s="2">
        <v>7.45E-3</v>
      </c>
      <c r="E53" s="2">
        <v>8.1999999999999998E-4</v>
      </c>
      <c r="F53" s="2">
        <v>7.8700000000000005E-4</v>
      </c>
      <c r="G53" s="2">
        <v>3.3000000000000003E-5</v>
      </c>
      <c r="H53" s="2">
        <v>18.239999999999998</v>
      </c>
      <c r="I53" s="2">
        <v>17.170000000000002</v>
      </c>
      <c r="J53" s="2">
        <v>1.06</v>
      </c>
      <c r="K53" s="2">
        <v>0</v>
      </c>
      <c r="L53" s="2">
        <v>0</v>
      </c>
      <c r="M53" s="2">
        <v>0</v>
      </c>
      <c r="N53" s="2">
        <v>18.239999999999998</v>
      </c>
      <c r="O53" s="2">
        <v>17.170000000000002</v>
      </c>
      <c r="P53" s="2">
        <v>1.06</v>
      </c>
      <c r="Q53" s="2">
        <v>44</v>
      </c>
      <c r="R53" s="2">
        <v>0</v>
      </c>
      <c r="S53" s="2">
        <v>132</v>
      </c>
      <c r="T53" s="2">
        <v>0</v>
      </c>
      <c r="U53" s="2">
        <f>Table_0__25[[#This Row],[Call Settle]]*1000000*Table_0__25[[#This Row],[Open Interest Call]]</f>
        <v>44</v>
      </c>
      <c r="V53" s="2">
        <f>Table_0__25[[#This Row],[Put Settle]]*1000000*Table_0__25[[#This Row],[Open Interest Put]]</f>
        <v>108240</v>
      </c>
    </row>
    <row r="54" spans="1:22" x14ac:dyDescent="0.25">
      <c r="A54" s="2">
        <v>0</v>
      </c>
      <c r="B54" s="2">
        <v>9.9999999999999995E-7</v>
      </c>
      <c r="C54" s="2">
        <v>9.9999999999999995E-7</v>
      </c>
      <c r="D54" s="2">
        <v>7.4999999999999997E-3</v>
      </c>
      <c r="E54" s="2">
        <v>8.6899999999999998E-4</v>
      </c>
      <c r="F54" s="2">
        <v>8.3699999999999996E-4</v>
      </c>
      <c r="G54" s="2">
        <v>3.1999999999999999E-5</v>
      </c>
      <c r="H54" s="2">
        <v>19.16</v>
      </c>
      <c r="I54" s="2">
        <v>18.079999999999998</v>
      </c>
      <c r="J54" s="2">
        <v>1.08</v>
      </c>
      <c r="K54" s="2">
        <v>0</v>
      </c>
      <c r="L54" s="2">
        <v>0</v>
      </c>
      <c r="M54" s="2">
        <v>0</v>
      </c>
      <c r="N54" s="2">
        <v>19.16</v>
      </c>
      <c r="O54" s="2">
        <v>18.079999999999998</v>
      </c>
      <c r="P54" s="2">
        <v>1.08</v>
      </c>
      <c r="Q54" s="2">
        <v>49</v>
      </c>
      <c r="R54" s="2">
        <v>0</v>
      </c>
      <c r="S54" s="2">
        <v>0</v>
      </c>
      <c r="T54" s="2">
        <v>0</v>
      </c>
      <c r="U54" s="2">
        <f>Table_0__25[[#This Row],[Call Settle]]*1000000*Table_0__25[[#This Row],[Open Interest Call]]</f>
        <v>49</v>
      </c>
      <c r="V54" s="2">
        <f>Table_0__25[[#This Row],[Put Settle]]*1000000*Table_0__25[[#This Row],[Open Interest Put]]</f>
        <v>0</v>
      </c>
    </row>
    <row r="55" spans="1:22" x14ac:dyDescent="0.25">
      <c r="A55" s="2">
        <v>-9.9999999999999995E-7</v>
      </c>
      <c r="B55" s="2">
        <v>9.9999999999999995E-7</v>
      </c>
      <c r="C55" s="2">
        <v>0</v>
      </c>
      <c r="D55" s="2">
        <v>7.5500000000000003E-3</v>
      </c>
      <c r="E55" s="2">
        <v>9.19E-4</v>
      </c>
      <c r="F55" s="2">
        <v>8.8699999999999998E-4</v>
      </c>
      <c r="G55" s="2">
        <v>3.1999999999999999E-5</v>
      </c>
      <c r="H55" s="2">
        <v>20.079999999999998</v>
      </c>
      <c r="I55" s="2">
        <v>18.97</v>
      </c>
      <c r="J55" s="2">
        <v>1.1000000000000001</v>
      </c>
      <c r="K55" s="2">
        <v>0</v>
      </c>
      <c r="L55" s="2">
        <v>0</v>
      </c>
      <c r="M55" s="2">
        <v>0</v>
      </c>
      <c r="N55" s="2">
        <v>20.079999999999998</v>
      </c>
      <c r="O55" s="2">
        <v>18.97</v>
      </c>
      <c r="P55" s="2">
        <v>1.1000000000000001</v>
      </c>
      <c r="Q55" s="2">
        <v>0</v>
      </c>
      <c r="R55" s="2">
        <v>0</v>
      </c>
      <c r="S55" s="2">
        <v>0</v>
      </c>
      <c r="T55" s="2">
        <v>0</v>
      </c>
      <c r="U55" s="2">
        <f>Table_0__25[[#This Row],[Call Settle]]*1000000*Table_0__25[[#This Row],[Open Interest Call]]</f>
        <v>0</v>
      </c>
      <c r="V55" s="2">
        <f>Table_0__25[[#This Row],[Put Settle]]*1000000*Table_0__25[[#This Row],[Open Interest Put]]</f>
        <v>0</v>
      </c>
    </row>
    <row r="56" spans="1:22" x14ac:dyDescent="0.25">
      <c r="A56" s="2">
        <v>-9.9999999999999995E-7</v>
      </c>
      <c r="B56" s="2">
        <v>9.9999999999999995E-7</v>
      </c>
      <c r="C56" s="2">
        <v>0</v>
      </c>
      <c r="D56" s="2">
        <v>7.6E-3</v>
      </c>
      <c r="E56" s="2">
        <v>9.6900000000000003E-4</v>
      </c>
      <c r="F56" s="2">
        <v>9.3700000000000001E-4</v>
      </c>
      <c r="G56" s="2">
        <v>3.1999999999999999E-5</v>
      </c>
      <c r="H56" s="2">
        <v>21</v>
      </c>
      <c r="I56" s="2">
        <v>19.86</v>
      </c>
      <c r="J56" s="2">
        <v>1.1399999999999999</v>
      </c>
      <c r="K56" s="2">
        <v>0</v>
      </c>
      <c r="L56" s="2">
        <v>0</v>
      </c>
      <c r="M56" s="2">
        <v>0</v>
      </c>
      <c r="N56" s="2">
        <v>21</v>
      </c>
      <c r="O56" s="2">
        <v>19.86</v>
      </c>
      <c r="P56" s="2">
        <v>1.1399999999999999</v>
      </c>
      <c r="Q56" s="2">
        <v>73</v>
      </c>
      <c r="R56" s="2">
        <v>0</v>
      </c>
      <c r="S56" s="2">
        <v>0</v>
      </c>
      <c r="T56" s="2">
        <v>0</v>
      </c>
      <c r="U56" s="2">
        <f>Table_0__25[[#This Row],[Call Settle]]*1000000*Table_0__25[[#This Row],[Open Interest Call]]</f>
        <v>0</v>
      </c>
      <c r="V56" s="2">
        <f>Table_0__25[[#This Row],[Put Settle]]*1000000*Table_0__25[[#This Row],[Open Interest Put]]</f>
        <v>0</v>
      </c>
    </row>
    <row r="57" spans="1:22" x14ac:dyDescent="0.25">
      <c r="A57" s="2">
        <v>-9.9999999999999995E-7</v>
      </c>
      <c r="B57" s="2">
        <v>9.9999999999999995E-7</v>
      </c>
      <c r="C57" s="2">
        <v>0</v>
      </c>
      <c r="D57" s="2">
        <v>7.6499999999999997E-3</v>
      </c>
      <c r="E57" s="2">
        <v>1.0189999999999999E-3</v>
      </c>
      <c r="F57" s="2">
        <v>9.859999999999999E-4</v>
      </c>
      <c r="G57" s="2">
        <v>3.3000000000000003E-5</v>
      </c>
      <c r="H57" s="2">
        <v>21.92</v>
      </c>
      <c r="I57" s="2">
        <v>20.73</v>
      </c>
      <c r="J57" s="2">
        <v>1.19</v>
      </c>
      <c r="K57" s="2">
        <v>0</v>
      </c>
      <c r="L57" s="2">
        <v>0</v>
      </c>
      <c r="M57" s="2">
        <v>0</v>
      </c>
      <c r="N57" s="2">
        <v>21.92</v>
      </c>
      <c r="O57" s="2">
        <v>20.73</v>
      </c>
      <c r="P57" s="2">
        <v>1.19</v>
      </c>
      <c r="Q57" s="2">
        <v>5</v>
      </c>
      <c r="R57" s="2">
        <v>0</v>
      </c>
      <c r="S57" s="2">
        <v>0</v>
      </c>
      <c r="T57" s="2">
        <v>0</v>
      </c>
      <c r="U57" s="2">
        <f>Table_0__25[[#This Row],[Call Settle]]*1000000*Table_0__25[[#This Row],[Open Interest Call]]</f>
        <v>0</v>
      </c>
      <c r="V57" s="2">
        <f>Table_0__25[[#This Row],[Put Settle]]*1000000*Table_0__25[[#This Row],[Open Interest Put]]</f>
        <v>0</v>
      </c>
    </row>
    <row r="58" spans="1:22" x14ac:dyDescent="0.25">
      <c r="A58" s="2">
        <v>-9.9999999999999995E-7</v>
      </c>
      <c r="B58" s="2">
        <v>9.9999999999999995E-7</v>
      </c>
      <c r="C58" s="2">
        <v>0</v>
      </c>
      <c r="D58" s="2">
        <v>7.7000000000000002E-3</v>
      </c>
      <c r="E58" s="2">
        <v>1.0690000000000001E-3</v>
      </c>
      <c r="F58" s="2">
        <v>1.036E-3</v>
      </c>
      <c r="G58" s="2">
        <v>3.3000000000000003E-5</v>
      </c>
      <c r="H58" s="2">
        <v>22.84</v>
      </c>
      <c r="I58" s="2">
        <v>21.59</v>
      </c>
      <c r="J58" s="2">
        <v>1.25</v>
      </c>
      <c r="K58" s="2">
        <v>0</v>
      </c>
      <c r="L58" s="2">
        <v>0</v>
      </c>
      <c r="M58" s="2">
        <v>0</v>
      </c>
      <c r="N58" s="2">
        <v>22.84</v>
      </c>
      <c r="O58" s="2">
        <v>21.59</v>
      </c>
      <c r="P58" s="2">
        <v>1.25</v>
      </c>
      <c r="Q58" s="2">
        <v>9</v>
      </c>
      <c r="R58" s="2">
        <v>0</v>
      </c>
      <c r="S58" s="2">
        <v>0</v>
      </c>
      <c r="T58" s="2">
        <v>0</v>
      </c>
      <c r="U58" s="2">
        <f>Table_0__25[[#This Row],[Call Settle]]*1000000*Table_0__25[[#This Row],[Open Interest Call]]</f>
        <v>0</v>
      </c>
      <c r="V58" s="2">
        <f>Table_0__25[[#This Row],[Put Settle]]*1000000*Table_0__25[[#This Row],[Open Interest Put]]</f>
        <v>0</v>
      </c>
    </row>
    <row r="59" spans="1:22" x14ac:dyDescent="0.25">
      <c r="A59" s="2">
        <v>0</v>
      </c>
      <c r="B59" s="2">
        <v>0</v>
      </c>
      <c r="C59" s="2">
        <v>0</v>
      </c>
      <c r="D59" s="2">
        <v>7.7499999999999999E-3</v>
      </c>
      <c r="E59" s="2">
        <v>1.1180000000000001E-3</v>
      </c>
      <c r="F59" s="2">
        <v>1.0859999999999999E-3</v>
      </c>
      <c r="G59" s="2">
        <v>3.1999999999999999E-5</v>
      </c>
      <c r="H59" s="2">
        <v>23.76</v>
      </c>
      <c r="I59" s="2">
        <v>22.46</v>
      </c>
      <c r="J59" s="2">
        <v>1.31</v>
      </c>
      <c r="K59" s="2">
        <v>0</v>
      </c>
      <c r="L59" s="2">
        <v>0</v>
      </c>
      <c r="M59" s="2">
        <v>0</v>
      </c>
      <c r="N59" s="2">
        <v>23.76</v>
      </c>
      <c r="O59" s="2">
        <v>22.46</v>
      </c>
      <c r="P59" s="2">
        <v>1.31</v>
      </c>
      <c r="Q59" s="2">
        <v>1</v>
      </c>
      <c r="R59" s="2">
        <v>0</v>
      </c>
      <c r="S59" s="2">
        <v>0</v>
      </c>
      <c r="T59" s="2">
        <v>0</v>
      </c>
      <c r="U59" s="2">
        <f>Table_0__25[[#This Row],[Call Settle]]*1000000*Table_0__25[[#This Row],[Open Interest Call]]</f>
        <v>0</v>
      </c>
      <c r="V59" s="2">
        <f>Table_0__25[[#This Row],[Put Settle]]*1000000*Table_0__25[[#This Row],[Open Interest Put]]</f>
        <v>0</v>
      </c>
    </row>
    <row r="60" spans="1:22" x14ac:dyDescent="0.25">
      <c r="A60" s="2">
        <v>0</v>
      </c>
      <c r="B60" s="2">
        <v>0</v>
      </c>
      <c r="C60" s="2">
        <v>0</v>
      </c>
      <c r="D60" s="2">
        <v>7.7999999999999996E-3</v>
      </c>
      <c r="E60" s="2">
        <v>1.168E-3</v>
      </c>
      <c r="F60" s="2">
        <v>1.1360000000000001E-3</v>
      </c>
      <c r="G60" s="2">
        <v>3.1999999999999999E-5</v>
      </c>
      <c r="H60" s="2">
        <v>24.68</v>
      </c>
      <c r="I60" s="2">
        <v>23.32</v>
      </c>
      <c r="J60" s="2">
        <v>1.36</v>
      </c>
      <c r="K60" s="2">
        <v>0</v>
      </c>
      <c r="L60" s="2">
        <v>0</v>
      </c>
      <c r="M60" s="2">
        <v>0</v>
      </c>
      <c r="N60" s="2">
        <v>24.68</v>
      </c>
      <c r="O60" s="2">
        <v>23.32</v>
      </c>
      <c r="P60" s="2">
        <v>1.36</v>
      </c>
      <c r="Q60" s="2">
        <v>117</v>
      </c>
      <c r="R60" s="2">
        <v>0</v>
      </c>
      <c r="S60" s="2">
        <v>0</v>
      </c>
      <c r="T60" s="2">
        <v>0</v>
      </c>
      <c r="U60" s="2">
        <f>Table_0__25[[#This Row],[Call Settle]]*1000000*Table_0__25[[#This Row],[Open Interest Call]]</f>
        <v>0</v>
      </c>
      <c r="V60" s="2">
        <f>Table_0__25[[#This Row],[Put Settle]]*1000000*Table_0__25[[#This Row],[Open Interest Put]]</f>
        <v>0</v>
      </c>
    </row>
    <row r="61" spans="1:22" x14ac:dyDescent="0.25">
      <c r="A61" s="2">
        <v>0</v>
      </c>
      <c r="B61" s="2">
        <v>0</v>
      </c>
      <c r="C61" s="2">
        <v>0</v>
      </c>
      <c r="D61" s="2">
        <v>7.8499999999999993E-3</v>
      </c>
      <c r="E61" s="2">
        <v>1.2179999999999999E-3</v>
      </c>
      <c r="F61" s="2">
        <v>1.186E-3</v>
      </c>
      <c r="G61" s="2">
        <v>3.1999999999999999E-5</v>
      </c>
      <c r="H61" s="2">
        <v>25.6</v>
      </c>
      <c r="I61" s="2">
        <v>24.18</v>
      </c>
      <c r="J61" s="2">
        <v>1.42</v>
      </c>
      <c r="K61" s="2">
        <v>0</v>
      </c>
      <c r="L61" s="2">
        <v>0</v>
      </c>
      <c r="M61" s="2">
        <v>0</v>
      </c>
      <c r="N61" s="2">
        <v>25.6</v>
      </c>
      <c r="O61" s="2">
        <v>24.18</v>
      </c>
      <c r="P61" s="2">
        <v>1.42</v>
      </c>
      <c r="Q61" s="2">
        <v>101</v>
      </c>
      <c r="R61" s="2">
        <v>0</v>
      </c>
      <c r="S61" s="2">
        <v>0</v>
      </c>
      <c r="T61" s="2">
        <v>0</v>
      </c>
      <c r="U61" s="2">
        <f>Table_0__25[[#This Row],[Call Settle]]*1000000*Table_0__25[[#This Row],[Open Interest Call]]</f>
        <v>0</v>
      </c>
      <c r="V61" s="2">
        <f>Table_0__25[[#This Row],[Put Settle]]*1000000*Table_0__25[[#This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7.9000000000000008E-3</v>
      </c>
      <c r="E62" s="2">
        <v>1.268E-3</v>
      </c>
      <c r="F62" s="2">
        <v>1.235E-3</v>
      </c>
      <c r="G62" s="2">
        <v>3.3000000000000003E-5</v>
      </c>
      <c r="H62" s="2">
        <v>26.52</v>
      </c>
      <c r="I62" s="2">
        <v>25.04</v>
      </c>
      <c r="J62" s="2">
        <v>1.48</v>
      </c>
      <c r="K62" s="2">
        <v>0</v>
      </c>
      <c r="L62" s="2">
        <v>0</v>
      </c>
      <c r="M62" s="2">
        <v>0</v>
      </c>
      <c r="N62" s="2">
        <v>26.52</v>
      </c>
      <c r="O62" s="2">
        <v>25.04</v>
      </c>
      <c r="P62" s="2">
        <v>1.48</v>
      </c>
      <c r="Q62" s="2">
        <v>6</v>
      </c>
      <c r="R62" s="2">
        <v>0</v>
      </c>
      <c r="S62" s="2">
        <v>0</v>
      </c>
      <c r="T62" s="2">
        <v>0</v>
      </c>
      <c r="U62" s="2">
        <f>Table_0__25[[#This Row],[Call Settle]]*1000000*Table_0__25[[#This Row],[Open Interest Call]]</f>
        <v>0</v>
      </c>
      <c r="V62" s="2">
        <f>Table_0__25[[#This Row],[Put Settle]]*1000000*Table_0__25[[#This Row],[Open Interest Put]]</f>
        <v>0</v>
      </c>
    </row>
    <row r="63" spans="1:22" x14ac:dyDescent="0.25">
      <c r="A63" s="2">
        <v>0</v>
      </c>
      <c r="B63" s="2">
        <v>0</v>
      </c>
      <c r="C63" s="2">
        <v>0</v>
      </c>
      <c r="D63" s="2">
        <v>8.0000000000000002E-3</v>
      </c>
      <c r="E63" s="2">
        <v>1.3680000000000001E-3</v>
      </c>
      <c r="F63" s="2">
        <v>1.335E-3</v>
      </c>
      <c r="G63" s="2">
        <v>3.3000000000000003E-5</v>
      </c>
      <c r="H63" s="2">
        <v>28.37</v>
      </c>
      <c r="I63" s="2">
        <v>26.77</v>
      </c>
      <c r="J63" s="2">
        <v>1.6</v>
      </c>
      <c r="K63" s="2">
        <v>0</v>
      </c>
      <c r="L63" s="2">
        <v>0</v>
      </c>
      <c r="M63" s="2">
        <v>0</v>
      </c>
      <c r="N63" s="2">
        <v>28.37</v>
      </c>
      <c r="O63" s="2">
        <v>26.77</v>
      </c>
      <c r="P63" s="2">
        <v>1.6</v>
      </c>
      <c r="Q63" s="2">
        <v>1323</v>
      </c>
      <c r="R63" s="2">
        <v>0</v>
      </c>
      <c r="S63" s="2">
        <v>0</v>
      </c>
      <c r="T63" s="2">
        <v>0</v>
      </c>
      <c r="U63" s="2">
        <f>Table_0__25[[#This Row],[Call Settle]]*1000000*Table_0__25[[#This Row],[Open Interest Call]]</f>
        <v>0</v>
      </c>
      <c r="V63" s="2">
        <f>Table_0__25[[#This Row],[Put Settle]]*1000000*Table_0__25[[#This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8.0999999999999996E-3</v>
      </c>
      <c r="E64" s="2">
        <v>1.467E-3</v>
      </c>
      <c r="F64" s="2">
        <v>1.4350000000000001E-3</v>
      </c>
      <c r="G64" s="2">
        <v>3.1999999999999999E-5</v>
      </c>
      <c r="H64" s="2">
        <v>30.21</v>
      </c>
      <c r="I64" s="2">
        <v>28.5</v>
      </c>
      <c r="J64" s="2">
        <v>1.71</v>
      </c>
      <c r="K64" s="2">
        <v>0</v>
      </c>
      <c r="L64" s="2">
        <v>0</v>
      </c>
      <c r="M64" s="2">
        <v>0</v>
      </c>
      <c r="N64" s="2">
        <v>30.21</v>
      </c>
      <c r="O64" s="2">
        <v>28.5</v>
      </c>
      <c r="P64" s="2">
        <v>1.71</v>
      </c>
      <c r="Q64" s="2">
        <v>1</v>
      </c>
      <c r="R64" s="2">
        <v>0</v>
      </c>
      <c r="S64" s="2">
        <v>0</v>
      </c>
      <c r="T64" s="2">
        <v>0</v>
      </c>
      <c r="U64" s="2">
        <f>Table_0__25[[#This Row],[Call Settle]]*1000000*Table_0__25[[#This Row],[Open Interest Call]]</f>
        <v>0</v>
      </c>
      <c r="V64" s="2">
        <f>Table_0__25[[#This Row],[Put Settle]]*1000000*Table_0__25[[#This Row],[Open Interest Put]]</f>
        <v>0</v>
      </c>
    </row>
    <row r="65" spans="1:22" x14ac:dyDescent="0.25">
      <c r="A65" s="2">
        <v>0</v>
      </c>
      <c r="B65" s="2">
        <v>0</v>
      </c>
      <c r="C65" s="2">
        <v>0</v>
      </c>
      <c r="D65" s="2">
        <v>8.2000000000000007E-3</v>
      </c>
      <c r="E65" s="2">
        <v>1.567E-3</v>
      </c>
      <c r="F65" s="2">
        <v>1.5349999999999999E-3</v>
      </c>
      <c r="G65" s="2">
        <v>3.1999999999999999E-5</v>
      </c>
      <c r="H65" s="2">
        <v>32.049999999999997</v>
      </c>
      <c r="I65" s="2">
        <v>30.22</v>
      </c>
      <c r="J65" s="2">
        <v>1.83</v>
      </c>
      <c r="K65" s="2">
        <v>0</v>
      </c>
      <c r="L65" s="2">
        <v>0</v>
      </c>
      <c r="M65" s="2">
        <v>0</v>
      </c>
      <c r="N65" s="2">
        <v>32.049999999999997</v>
      </c>
      <c r="O65" s="2">
        <v>30.22</v>
      </c>
      <c r="P65" s="2">
        <v>1.83</v>
      </c>
      <c r="Q65" s="2">
        <v>0</v>
      </c>
      <c r="R65" s="2">
        <v>0</v>
      </c>
      <c r="S65" s="2">
        <v>1</v>
      </c>
      <c r="T65" s="2">
        <v>0</v>
      </c>
      <c r="U65" s="2">
        <f>Table_0__25[[#This Row],[Call Settle]]*1000000*Table_0__25[[#This Row],[Open Interest Call]]</f>
        <v>0</v>
      </c>
      <c r="V65" s="2">
        <f>Table_0__25[[#This Row],[Put Settle]]*1000000*Table_0__25[[#This Row],[Open Interest Put]]</f>
        <v>1567</v>
      </c>
    </row>
    <row r="66" spans="1:22" x14ac:dyDescent="0.25">
      <c r="A66" s="2">
        <v>0</v>
      </c>
      <c r="B66" s="2">
        <v>0</v>
      </c>
      <c r="C66" s="2">
        <v>0</v>
      </c>
      <c r="D66" s="2">
        <v>8.3000000000000001E-3</v>
      </c>
      <c r="E66" s="2">
        <v>1.6670000000000001E-3</v>
      </c>
      <c r="F66" s="2">
        <v>1.634E-3</v>
      </c>
      <c r="G66" s="2">
        <v>3.3000000000000003E-5</v>
      </c>
      <c r="H66" s="2">
        <v>33.89</v>
      </c>
      <c r="I66" s="2">
        <v>31.95</v>
      </c>
      <c r="J66" s="2">
        <v>1.94</v>
      </c>
      <c r="K66" s="2">
        <v>0</v>
      </c>
      <c r="L66" s="2">
        <v>0</v>
      </c>
      <c r="M66" s="2">
        <v>0</v>
      </c>
      <c r="N66" s="2">
        <v>33.89</v>
      </c>
      <c r="O66" s="2">
        <v>31.95</v>
      </c>
      <c r="P66" s="2">
        <v>1.94</v>
      </c>
      <c r="Q66" s="2">
        <v>0</v>
      </c>
      <c r="R66" s="2">
        <v>0</v>
      </c>
      <c r="S66" s="2">
        <v>0</v>
      </c>
      <c r="T66" s="2">
        <v>0</v>
      </c>
      <c r="U66" s="2">
        <f>Table_0__25[[#This Row],[Call Settle]]*1000000*Table_0__25[[#This Row],[Open Interest Call]]</f>
        <v>0</v>
      </c>
      <c r="V66" s="2">
        <f>Table_0__25[[#This Row],[Put Settle]]*1000000*Table_0__25[[#This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8.3999999999999995E-3</v>
      </c>
      <c r="E67" s="2">
        <v>1.7669999999999999E-3</v>
      </c>
      <c r="F67" s="2">
        <v>1.7340000000000001E-3</v>
      </c>
      <c r="G67" s="2">
        <v>3.3000000000000003E-5</v>
      </c>
      <c r="H67" s="2">
        <v>35.729999999999997</v>
      </c>
      <c r="I67" s="2">
        <v>33.68</v>
      </c>
      <c r="J67" s="2">
        <v>2.06</v>
      </c>
      <c r="K67" s="2">
        <v>0</v>
      </c>
      <c r="L67" s="2">
        <v>0</v>
      </c>
      <c r="M67" s="2">
        <v>0</v>
      </c>
      <c r="N67" s="2">
        <v>35.729999999999997</v>
      </c>
      <c r="O67" s="2">
        <v>33.68</v>
      </c>
      <c r="P67" s="2">
        <v>2.06</v>
      </c>
      <c r="Q67" s="2">
        <v>0</v>
      </c>
      <c r="R67" s="2">
        <v>0</v>
      </c>
      <c r="S67" s="2">
        <v>0</v>
      </c>
      <c r="T67" s="2">
        <v>0</v>
      </c>
      <c r="U67" s="2">
        <f>Table_0__25[[#This Row],[Call Settle]]*1000000*Table_0__25[[#This Row],[Open Interest Call]]</f>
        <v>0</v>
      </c>
      <c r="V67" s="2">
        <f>Table_0__25[[#This Row],[Put Settle]]*1000000*Table_0__25[[#This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8.5000000000000006E-3</v>
      </c>
      <c r="E68" s="2">
        <v>1.866E-3</v>
      </c>
      <c r="F68" s="2">
        <v>1.8339999999999999E-3</v>
      </c>
      <c r="G68" s="2">
        <v>3.1999999999999999E-5</v>
      </c>
      <c r="H68" s="2">
        <v>37.58</v>
      </c>
      <c r="I68" s="2">
        <v>35.4</v>
      </c>
      <c r="J68" s="2">
        <v>2.17</v>
      </c>
      <c r="K68" s="2">
        <v>0</v>
      </c>
      <c r="L68" s="2">
        <v>0</v>
      </c>
      <c r="M68" s="2">
        <v>0</v>
      </c>
      <c r="N68" s="2">
        <v>37.58</v>
      </c>
      <c r="O68" s="2">
        <v>35.4</v>
      </c>
      <c r="P68" s="2">
        <v>2.17</v>
      </c>
      <c r="Q68" s="2">
        <v>0</v>
      </c>
      <c r="R68" s="2">
        <v>0</v>
      </c>
      <c r="S68" s="2">
        <v>0</v>
      </c>
      <c r="T68" s="2">
        <v>0</v>
      </c>
      <c r="U68" s="2">
        <f>Table_0__25[[#This Row],[Call Settle]]*1000000*Table_0__25[[#This Row],[Open Interest Call]]</f>
        <v>0</v>
      </c>
      <c r="V68" s="2">
        <f>Table_0__25[[#This Row],[Put Settle]]*1000000*Table_0__25[[#This Row],[Open Interest Put]]</f>
        <v>0</v>
      </c>
    </row>
    <row r="69" spans="1:22" x14ac:dyDescent="0.25">
      <c r="A69" s="2">
        <v>0</v>
      </c>
      <c r="B69" s="2">
        <v>0</v>
      </c>
      <c r="C69" s="2">
        <v>0</v>
      </c>
      <c r="D69" s="2">
        <v>8.6E-3</v>
      </c>
      <c r="E69" s="2">
        <v>1.9659999999999999E-3</v>
      </c>
      <c r="F69" s="2">
        <v>1.933E-3</v>
      </c>
      <c r="G69" s="2">
        <v>3.3000000000000003E-5</v>
      </c>
      <c r="H69" s="2">
        <v>39.42</v>
      </c>
      <c r="I69" s="2">
        <v>37.130000000000003</v>
      </c>
      <c r="J69" s="2">
        <v>2.29</v>
      </c>
      <c r="K69" s="2">
        <v>0</v>
      </c>
      <c r="L69" s="2">
        <v>0</v>
      </c>
      <c r="M69" s="2">
        <v>0</v>
      </c>
      <c r="N69" s="2">
        <v>39.42</v>
      </c>
      <c r="O69" s="2">
        <v>37.130000000000003</v>
      </c>
      <c r="P69" s="2">
        <v>2.29</v>
      </c>
      <c r="Q69" s="2">
        <v>0</v>
      </c>
      <c r="R69" s="2">
        <v>0</v>
      </c>
      <c r="S69" s="2">
        <v>0</v>
      </c>
      <c r="T69" s="2">
        <v>0</v>
      </c>
      <c r="U69" s="2">
        <f>Table_0__25[[#This Row],[Call Settle]]*1000000*Table_0__25[[#This Row],[Open Interest Call]]</f>
        <v>0</v>
      </c>
      <c r="V69" s="2">
        <f>Table_0__25[[#This Row],[Put Settle]]*1000000*Table_0__25[[#This Row],[Open Interest Put]]</f>
        <v>0</v>
      </c>
    </row>
    <row r="70" spans="1:22" x14ac:dyDescent="0.25">
      <c r="A70" s="2">
        <v>0</v>
      </c>
      <c r="B70" s="2">
        <v>0</v>
      </c>
      <c r="C70" s="2">
        <v>0</v>
      </c>
      <c r="D70" s="2">
        <v>8.6999999999999994E-3</v>
      </c>
      <c r="E70" s="2">
        <v>2.0660000000000001E-3</v>
      </c>
      <c r="F70" s="2">
        <v>2.0330000000000001E-3</v>
      </c>
      <c r="G70" s="2">
        <v>3.3000000000000003E-5</v>
      </c>
      <c r="H70" s="2">
        <v>41.26</v>
      </c>
      <c r="I70" s="2">
        <v>38.86</v>
      </c>
      <c r="J70" s="2">
        <v>2.4</v>
      </c>
      <c r="K70" s="2">
        <v>0</v>
      </c>
      <c r="L70" s="2">
        <v>0</v>
      </c>
      <c r="M70" s="2">
        <v>0</v>
      </c>
      <c r="N70" s="2">
        <v>41.26</v>
      </c>
      <c r="O70" s="2">
        <v>38.86</v>
      </c>
      <c r="P70" s="2">
        <v>2.4</v>
      </c>
      <c r="Q70" s="2">
        <v>0</v>
      </c>
      <c r="R70" s="2">
        <v>0</v>
      </c>
      <c r="S70" s="2">
        <v>0</v>
      </c>
      <c r="T70" s="2">
        <v>0</v>
      </c>
      <c r="U70" s="2">
        <f>Table_0__25[[#This Row],[Call Settle]]*1000000*Table_0__25[[#This Row],[Open Interest Call]]</f>
        <v>0</v>
      </c>
      <c r="V70" s="2">
        <f>Table_0__25[[#This Row],[Put Settle]]*1000000*Table_0__25[[#This Row],[Open Interest Put]]</f>
        <v>0</v>
      </c>
    </row>
    <row r="71" spans="1:22" x14ac:dyDescent="0.25">
      <c r="A71" s="2">
        <v>0</v>
      </c>
      <c r="B71" s="2">
        <v>0</v>
      </c>
      <c r="C71" s="2">
        <v>0</v>
      </c>
      <c r="D71" s="2">
        <v>8.8000000000000005E-3</v>
      </c>
      <c r="E71" s="2">
        <v>2.1649999999999998E-3</v>
      </c>
      <c r="F71" s="2">
        <v>2.1329999999999999E-3</v>
      </c>
      <c r="G71" s="2">
        <v>3.1999999999999999E-5</v>
      </c>
      <c r="H71" s="2">
        <v>43.1</v>
      </c>
      <c r="I71" s="2">
        <v>40.58</v>
      </c>
      <c r="J71" s="2">
        <v>2.52</v>
      </c>
      <c r="K71" s="2">
        <v>0</v>
      </c>
      <c r="L71" s="2">
        <v>0</v>
      </c>
      <c r="M71" s="2">
        <v>0</v>
      </c>
      <c r="N71" s="2">
        <v>43.1</v>
      </c>
      <c r="O71" s="2">
        <v>40.58</v>
      </c>
      <c r="P71" s="2">
        <v>2.52</v>
      </c>
      <c r="Q71" s="2">
        <v>0</v>
      </c>
      <c r="R71" s="2">
        <v>0</v>
      </c>
      <c r="S71" s="2">
        <v>1</v>
      </c>
      <c r="T71" s="2">
        <v>0</v>
      </c>
      <c r="U71" s="2">
        <f>Table_0__25[[#This Row],[Call Settle]]*1000000*Table_0__25[[#This Row],[Open Interest Call]]</f>
        <v>0</v>
      </c>
      <c r="V71" s="2">
        <f>Table_0__25[[#This Row],[Put Settle]]*1000000*Table_0__25[[#This Row],[Open Interest Put]]</f>
        <v>2165</v>
      </c>
    </row>
  </sheetData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9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-3.3000000000000003E-5</v>
      </c>
      <c r="B2" s="2">
        <v>1.7489999999999999E-3</v>
      </c>
      <c r="C2" s="2">
        <v>1.7160000000000001E-3</v>
      </c>
      <c r="D2" s="2">
        <v>4.8999999999999998E-3</v>
      </c>
      <c r="E2" s="2">
        <v>0</v>
      </c>
      <c r="F2" s="2">
        <v>0</v>
      </c>
      <c r="G2" s="2">
        <v>0</v>
      </c>
      <c r="H2" s="2">
        <v>17.75</v>
      </c>
      <c r="I2" s="2">
        <v>17.72</v>
      </c>
      <c r="J2" s="2">
        <v>0.03</v>
      </c>
      <c r="K2" s="2">
        <v>0</v>
      </c>
      <c r="L2" s="2">
        <v>0</v>
      </c>
      <c r="M2" s="2">
        <v>0</v>
      </c>
      <c r="N2" s="2">
        <v>17.75</v>
      </c>
      <c r="O2" s="2">
        <v>17.72</v>
      </c>
      <c r="P2" s="2">
        <v>0.03</v>
      </c>
      <c r="Q2" s="2">
        <v>0</v>
      </c>
      <c r="R2" s="2">
        <v>0</v>
      </c>
      <c r="S2" s="2">
        <v>0</v>
      </c>
      <c r="T2" s="2">
        <v>0</v>
      </c>
      <c r="U2" s="2">
        <f>Table_0__26[[#This Row],[Call Settle]]*1000000*Table_0__26[[#This Row],[Open Interest Call]]</f>
        <v>0</v>
      </c>
      <c r="V2" s="2">
        <f>Table_0__26[[#This Row],[Put Settle]]*1000000*Table_0__26[[#This Row],[Open Interest Put]]</f>
        <v>0</v>
      </c>
    </row>
    <row r="3" spans="1:22" x14ac:dyDescent="0.25">
      <c r="A3" s="2">
        <v>-3.1999999999999999E-5</v>
      </c>
      <c r="B3" s="2">
        <v>1.6490000000000001E-3</v>
      </c>
      <c r="C3" s="2">
        <v>1.6169999999999999E-3</v>
      </c>
      <c r="D3" s="2">
        <v>5.0000000000000001E-3</v>
      </c>
      <c r="E3" s="2">
        <v>0</v>
      </c>
      <c r="F3" s="2">
        <v>0</v>
      </c>
      <c r="G3" s="2">
        <v>0</v>
      </c>
      <c r="H3" s="2">
        <v>17.23</v>
      </c>
      <c r="I3" s="2">
        <v>17.23</v>
      </c>
      <c r="J3" s="2">
        <v>0</v>
      </c>
      <c r="K3" s="2">
        <v>0</v>
      </c>
      <c r="L3" s="2">
        <v>0</v>
      </c>
      <c r="M3" s="2">
        <v>0</v>
      </c>
      <c r="N3" s="2">
        <v>17.23</v>
      </c>
      <c r="O3" s="2">
        <v>17.23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f>Table_0__26[[#This Row],[Call Settle]]*1000000*Table_0__26[[#This Row],[Open Interest Call]]</f>
        <v>0</v>
      </c>
      <c r="V3" s="2">
        <f>Table_0__26[[#This Row],[Put Settle]]*1000000*Table_0__26[[#This Row],[Open Interest Put]]</f>
        <v>0</v>
      </c>
    </row>
    <row r="4" spans="1:22" x14ac:dyDescent="0.25">
      <c r="A4" s="2">
        <v>-3.1999999999999999E-5</v>
      </c>
      <c r="B4" s="2">
        <v>1.5499999999999999E-3</v>
      </c>
      <c r="C4" s="2">
        <v>1.518E-3</v>
      </c>
      <c r="D4" s="2">
        <v>5.1000000000000004E-3</v>
      </c>
      <c r="E4" s="2">
        <v>0</v>
      </c>
      <c r="F4" s="2">
        <v>0</v>
      </c>
      <c r="G4" s="2">
        <v>0</v>
      </c>
      <c r="H4" s="2">
        <v>16.7</v>
      </c>
      <c r="I4" s="2">
        <v>16.75</v>
      </c>
      <c r="J4" s="2">
        <v>-0.04</v>
      </c>
      <c r="K4" s="2">
        <v>0</v>
      </c>
      <c r="L4" s="2">
        <v>0</v>
      </c>
      <c r="M4" s="2">
        <v>0</v>
      </c>
      <c r="N4" s="2">
        <v>16.7</v>
      </c>
      <c r="O4" s="2">
        <v>16.75</v>
      </c>
      <c r="P4" s="2">
        <v>-0.04</v>
      </c>
      <c r="Q4" s="2">
        <v>0</v>
      </c>
      <c r="R4" s="2">
        <v>0</v>
      </c>
      <c r="S4" s="2">
        <v>0</v>
      </c>
      <c r="T4" s="2">
        <v>0</v>
      </c>
      <c r="U4" s="2">
        <f>Table_0__26[[#This Row],[Call Settle]]*1000000*Table_0__26[[#This Row],[Open Interest Call]]</f>
        <v>0</v>
      </c>
      <c r="V4" s="2">
        <f>Table_0__26[[#This Row],[Put Settle]]*1000000*Table_0__26[[#This Row],[Open Interest Put]]</f>
        <v>0</v>
      </c>
    </row>
    <row r="5" spans="1:22" x14ac:dyDescent="0.25">
      <c r="A5" s="2">
        <v>-3.1999999999999999E-5</v>
      </c>
      <c r="B5" s="2">
        <v>1.451E-3</v>
      </c>
      <c r="C5" s="2">
        <v>1.4189999999999999E-3</v>
      </c>
      <c r="D5" s="2">
        <v>5.1999999999999998E-3</v>
      </c>
      <c r="E5" s="2">
        <v>0</v>
      </c>
      <c r="F5" s="2">
        <v>0</v>
      </c>
      <c r="G5" s="2">
        <v>0</v>
      </c>
      <c r="H5" s="2">
        <v>16.18</v>
      </c>
      <c r="I5" s="2">
        <v>16.260000000000002</v>
      </c>
      <c r="J5" s="2">
        <v>-0.08</v>
      </c>
      <c r="K5" s="2">
        <v>0</v>
      </c>
      <c r="L5" s="2">
        <v>0</v>
      </c>
      <c r="M5" s="2">
        <v>0</v>
      </c>
      <c r="N5" s="2">
        <v>16.18</v>
      </c>
      <c r="O5" s="2">
        <v>16.260000000000002</v>
      </c>
      <c r="P5" s="2">
        <v>-0.08</v>
      </c>
      <c r="Q5" s="2">
        <v>0</v>
      </c>
      <c r="R5" s="2">
        <v>0</v>
      </c>
      <c r="S5" s="2">
        <v>0</v>
      </c>
      <c r="T5" s="2">
        <v>0</v>
      </c>
      <c r="U5" s="2">
        <f>Table_0__26[[#This Row],[Call Settle]]*1000000*Table_0__26[[#This Row],[Open Interest Call]]</f>
        <v>0</v>
      </c>
      <c r="V5" s="2">
        <f>Table_0__26[[#This Row],[Put Settle]]*1000000*Table_0__26[[#This Row],[Open Interest Put]]</f>
        <v>0</v>
      </c>
    </row>
    <row r="6" spans="1:22" x14ac:dyDescent="0.25">
      <c r="A6" s="2">
        <v>-3.1999999999999999E-5</v>
      </c>
      <c r="B6" s="2">
        <v>1.351E-3</v>
      </c>
      <c r="C6" s="2">
        <v>1.3190000000000001E-3</v>
      </c>
      <c r="D6" s="2">
        <v>5.3E-3</v>
      </c>
      <c r="E6" s="2">
        <v>0</v>
      </c>
      <c r="F6" s="2">
        <v>0</v>
      </c>
      <c r="G6" s="2">
        <v>0</v>
      </c>
      <c r="H6" s="2">
        <v>15.66</v>
      </c>
      <c r="I6" s="2">
        <v>15.78</v>
      </c>
      <c r="J6" s="2">
        <v>-0.12</v>
      </c>
      <c r="K6" s="2">
        <v>0</v>
      </c>
      <c r="L6" s="2">
        <v>0</v>
      </c>
      <c r="M6" s="2">
        <v>0</v>
      </c>
      <c r="N6" s="2">
        <v>15.66</v>
      </c>
      <c r="O6" s="2">
        <v>15.78</v>
      </c>
      <c r="P6" s="2">
        <v>-0.12</v>
      </c>
      <c r="Q6" s="2">
        <v>0</v>
      </c>
      <c r="R6" s="2">
        <v>0</v>
      </c>
      <c r="S6" s="2">
        <v>0</v>
      </c>
      <c r="T6" s="2">
        <v>0</v>
      </c>
      <c r="U6" s="2">
        <f>Table_0__26[[#This Row],[Call Settle]]*1000000*Table_0__26[[#This Row],[Open Interest Call]]</f>
        <v>0</v>
      </c>
      <c r="V6" s="2">
        <f>Table_0__26[[#This Row],[Put Settle]]*1000000*Table_0__26[[#This Row],[Open Interest Put]]</f>
        <v>0</v>
      </c>
    </row>
    <row r="7" spans="1:22" x14ac:dyDescent="0.25">
      <c r="A7" s="2">
        <v>-3.1999999999999999E-5</v>
      </c>
      <c r="B7" s="2">
        <v>1.2520000000000001E-3</v>
      </c>
      <c r="C7" s="2">
        <v>1.2199999999999999E-3</v>
      </c>
      <c r="D7" s="2">
        <v>5.4000000000000003E-3</v>
      </c>
      <c r="E7" s="2">
        <v>0</v>
      </c>
      <c r="F7" s="2">
        <v>0</v>
      </c>
      <c r="G7" s="2">
        <v>0</v>
      </c>
      <c r="H7" s="2">
        <v>15.14</v>
      </c>
      <c r="I7" s="2">
        <v>15.29</v>
      </c>
      <c r="J7" s="2">
        <v>-0.16</v>
      </c>
      <c r="K7" s="2">
        <v>0</v>
      </c>
      <c r="L7" s="2">
        <v>0</v>
      </c>
      <c r="M7" s="2">
        <v>0</v>
      </c>
      <c r="N7" s="2">
        <v>15.14</v>
      </c>
      <c r="O7" s="2">
        <v>15.29</v>
      </c>
      <c r="P7" s="2">
        <v>-0.16</v>
      </c>
      <c r="Q7" s="2">
        <v>0</v>
      </c>
      <c r="R7" s="2">
        <v>0</v>
      </c>
      <c r="S7" s="2">
        <v>3</v>
      </c>
      <c r="T7" s="2">
        <v>0</v>
      </c>
      <c r="U7" s="2">
        <f>Table_0__26[[#This Row],[Call Settle]]*1000000*Table_0__26[[#This Row],[Open Interest Call]]</f>
        <v>0</v>
      </c>
      <c r="V7" s="2">
        <f>Table_0__26[[#This Row],[Put Settle]]*1000000*Table_0__26[[#This Row],[Open Interest Put]]</f>
        <v>0</v>
      </c>
    </row>
    <row r="8" spans="1:22" x14ac:dyDescent="0.25">
      <c r="A8" s="2">
        <v>-3.1999999999999999E-5</v>
      </c>
      <c r="B8" s="2">
        <v>1.1529999999999999E-3</v>
      </c>
      <c r="C8" s="2">
        <v>1.121E-3</v>
      </c>
      <c r="D8" s="2">
        <v>5.4999999999999997E-3</v>
      </c>
      <c r="E8" s="2">
        <v>0</v>
      </c>
      <c r="F8" s="2">
        <v>0</v>
      </c>
      <c r="G8" s="2">
        <v>0</v>
      </c>
      <c r="H8" s="2">
        <v>14.62</v>
      </c>
      <c r="I8" s="2">
        <v>14.81</v>
      </c>
      <c r="J8" s="2">
        <v>-0.19</v>
      </c>
      <c r="K8" s="2">
        <v>0</v>
      </c>
      <c r="L8" s="2">
        <v>0</v>
      </c>
      <c r="M8" s="2">
        <v>0</v>
      </c>
      <c r="N8" s="2">
        <v>14.62</v>
      </c>
      <c r="O8" s="2">
        <v>14.81</v>
      </c>
      <c r="P8" s="2">
        <v>-0.19</v>
      </c>
      <c r="Q8" s="2">
        <v>0</v>
      </c>
      <c r="R8" s="2">
        <v>0</v>
      </c>
      <c r="S8" s="2">
        <v>0</v>
      </c>
      <c r="T8" s="2">
        <v>0</v>
      </c>
      <c r="U8" s="2">
        <f>Table_0__26[[#This Row],[Call Settle]]*1000000*Table_0__26[[#This Row],[Open Interest Call]]</f>
        <v>0</v>
      </c>
      <c r="V8" s="2">
        <f>Table_0__26[[#This Row],[Put Settle]]*1000000*Table_0__26[[#This Row],[Open Interest Put]]</f>
        <v>0</v>
      </c>
    </row>
    <row r="9" spans="1:22" x14ac:dyDescent="0.25">
      <c r="A9" s="2">
        <v>-3.3000000000000003E-5</v>
      </c>
      <c r="B9" s="2">
        <v>1.054E-3</v>
      </c>
      <c r="C9" s="2">
        <v>1.021E-3</v>
      </c>
      <c r="D9" s="2">
        <v>5.5999999999999999E-3</v>
      </c>
      <c r="E9" s="2">
        <v>0</v>
      </c>
      <c r="F9" s="2">
        <v>0</v>
      </c>
      <c r="G9" s="2">
        <v>0</v>
      </c>
      <c r="H9" s="2">
        <v>14.09</v>
      </c>
      <c r="I9" s="2">
        <v>14.32</v>
      </c>
      <c r="J9" s="2">
        <v>-0.23</v>
      </c>
      <c r="K9" s="2">
        <v>0</v>
      </c>
      <c r="L9" s="2">
        <v>0</v>
      </c>
      <c r="M9" s="2">
        <v>0</v>
      </c>
      <c r="N9" s="2">
        <v>14.09</v>
      </c>
      <c r="O9" s="2">
        <v>14.32</v>
      </c>
      <c r="P9" s="2">
        <v>-0.23</v>
      </c>
      <c r="Q9" s="2">
        <v>0</v>
      </c>
      <c r="R9" s="2">
        <v>0</v>
      </c>
      <c r="S9" s="2">
        <v>0</v>
      </c>
      <c r="T9" s="2">
        <v>0</v>
      </c>
      <c r="U9" s="2">
        <f>Table_0__26[[#This Row],[Call Settle]]*1000000*Table_0__26[[#This Row],[Open Interest Call]]</f>
        <v>0</v>
      </c>
      <c r="V9" s="2">
        <f>Table_0__26[[#This Row],[Put Settle]]*1000000*Table_0__26[[#This Row],[Open Interest Put]]</f>
        <v>0</v>
      </c>
    </row>
    <row r="10" spans="1:22" x14ac:dyDescent="0.25">
      <c r="A10" s="2">
        <v>-3.1999999999999999E-5</v>
      </c>
      <c r="B10" s="2">
        <v>9.5399999999999999E-4</v>
      </c>
      <c r="C10" s="2">
        <v>9.2199999999999997E-4</v>
      </c>
      <c r="D10" s="2">
        <v>5.7000000000000002E-3</v>
      </c>
      <c r="E10" s="2">
        <v>0</v>
      </c>
      <c r="F10" s="2">
        <v>0</v>
      </c>
      <c r="G10" s="2">
        <v>0</v>
      </c>
      <c r="H10" s="2">
        <v>13.57</v>
      </c>
      <c r="I10" s="2">
        <v>13.84</v>
      </c>
      <c r="J10" s="2">
        <v>-0.27</v>
      </c>
      <c r="K10" s="2">
        <v>0</v>
      </c>
      <c r="L10" s="2">
        <v>0</v>
      </c>
      <c r="M10" s="2">
        <v>0</v>
      </c>
      <c r="N10" s="2">
        <v>13.57</v>
      </c>
      <c r="O10" s="2">
        <v>13.84</v>
      </c>
      <c r="P10" s="2">
        <v>-0.27</v>
      </c>
      <c r="Q10" s="2">
        <v>0</v>
      </c>
      <c r="R10" s="2">
        <v>0</v>
      </c>
      <c r="S10" s="2">
        <v>10</v>
      </c>
      <c r="T10" s="2">
        <v>0</v>
      </c>
      <c r="U10" s="2">
        <f>Table_0__26[[#This Row],[Call Settle]]*1000000*Table_0__26[[#This Row],[Open Interest Call]]</f>
        <v>0</v>
      </c>
      <c r="V10" s="2">
        <f>Table_0__26[[#This Row],[Put Settle]]*1000000*Table_0__26[[#This Row],[Open Interest Put]]</f>
        <v>0</v>
      </c>
    </row>
    <row r="11" spans="1:22" x14ac:dyDescent="0.25">
      <c r="A11" s="2">
        <v>-3.1999999999999999E-5</v>
      </c>
      <c r="B11" s="2">
        <v>8.5499999999999997E-4</v>
      </c>
      <c r="C11" s="2">
        <v>8.2299999999999995E-4</v>
      </c>
      <c r="D11" s="2">
        <v>5.7999999999999996E-3</v>
      </c>
      <c r="E11" s="2">
        <v>9.9999999999999995E-7</v>
      </c>
      <c r="F11" s="2">
        <v>9.9999999999999995E-7</v>
      </c>
      <c r="G11" s="2">
        <v>0</v>
      </c>
      <c r="H11" s="2">
        <v>13.05</v>
      </c>
      <c r="I11" s="2">
        <v>13.36</v>
      </c>
      <c r="J11" s="2">
        <v>-0.31</v>
      </c>
      <c r="K11" s="2">
        <v>0</v>
      </c>
      <c r="L11" s="2">
        <v>0</v>
      </c>
      <c r="M11" s="2">
        <v>0</v>
      </c>
      <c r="N11" s="2">
        <v>13.05</v>
      </c>
      <c r="O11" s="2">
        <v>13.36</v>
      </c>
      <c r="P11" s="2">
        <v>-0.31</v>
      </c>
      <c r="Q11" s="2">
        <v>0</v>
      </c>
      <c r="R11" s="2">
        <v>0</v>
      </c>
      <c r="S11" s="2">
        <v>2</v>
      </c>
      <c r="T11" s="2">
        <v>1</v>
      </c>
      <c r="U11" s="2">
        <f>Table_0__26[[#This Row],[Call Settle]]*1000000*Table_0__26[[#This Row],[Open Interest Call]]</f>
        <v>0</v>
      </c>
      <c r="V11" s="2">
        <f>Table_0__26[[#This Row],[Put Settle]]*1000000*Table_0__26[[#This Row],[Open Interest Put]]</f>
        <v>2</v>
      </c>
    </row>
    <row r="12" spans="1:22" x14ac:dyDescent="0.25">
      <c r="A12" s="2">
        <v>-3.3000000000000003E-5</v>
      </c>
      <c r="B12" s="2">
        <v>7.5699999999999997E-4</v>
      </c>
      <c r="C12" s="2">
        <v>7.2400000000000003E-4</v>
      </c>
      <c r="D12" s="2">
        <v>5.8999999999999999E-3</v>
      </c>
      <c r="E12" s="2">
        <v>9.9999999999999995E-7</v>
      </c>
      <c r="F12" s="2">
        <v>9.9999999999999995E-7</v>
      </c>
      <c r="G12" s="2">
        <v>0</v>
      </c>
      <c r="H12" s="2">
        <v>12.53</v>
      </c>
      <c r="I12" s="2">
        <v>12.87</v>
      </c>
      <c r="J12" s="2">
        <v>-0.34</v>
      </c>
      <c r="K12" s="2">
        <v>0</v>
      </c>
      <c r="L12" s="2">
        <v>0</v>
      </c>
      <c r="M12" s="2">
        <v>0</v>
      </c>
      <c r="N12" s="2">
        <v>12.53</v>
      </c>
      <c r="O12" s="2">
        <v>12.87</v>
      </c>
      <c r="P12" s="2">
        <v>-0.34</v>
      </c>
      <c r="Q12" s="2">
        <v>0</v>
      </c>
      <c r="R12" s="2">
        <v>0</v>
      </c>
      <c r="S12" s="2">
        <v>13</v>
      </c>
      <c r="T12" s="2">
        <v>0</v>
      </c>
      <c r="U12" s="2">
        <f>Table_0__26[[#This Row],[Call Settle]]*1000000*Table_0__26[[#This Row],[Open Interest Call]]</f>
        <v>0</v>
      </c>
      <c r="V12" s="2">
        <f>Table_0__26[[#This Row],[Put Settle]]*1000000*Table_0__26[[#This Row],[Open Interest Put]]</f>
        <v>13</v>
      </c>
    </row>
    <row r="13" spans="1:22" x14ac:dyDescent="0.25">
      <c r="A13" s="2">
        <v>-3.1999999999999999E-5</v>
      </c>
      <c r="B13" s="2">
        <v>7.0699999999999995E-4</v>
      </c>
      <c r="C13" s="2">
        <v>6.7500000000000004E-4</v>
      </c>
      <c r="D13" s="2">
        <v>5.9500000000000004E-3</v>
      </c>
      <c r="E13" s="2">
        <v>9.9999999999999995E-7</v>
      </c>
      <c r="F13" s="2">
        <v>9.9999999999999995E-7</v>
      </c>
      <c r="G13" s="2">
        <v>0</v>
      </c>
      <c r="H13" s="2">
        <v>11.72</v>
      </c>
      <c r="I13" s="2">
        <v>12.08</v>
      </c>
      <c r="J13" s="2">
        <v>-0.35</v>
      </c>
      <c r="K13" s="2">
        <v>0</v>
      </c>
      <c r="L13" s="2">
        <v>0</v>
      </c>
      <c r="M13" s="2">
        <v>0</v>
      </c>
      <c r="N13" s="2">
        <v>11.72</v>
      </c>
      <c r="O13" s="2">
        <v>12.08</v>
      </c>
      <c r="P13" s="2">
        <v>-0.35</v>
      </c>
      <c r="Q13" s="2">
        <v>0</v>
      </c>
      <c r="R13" s="2">
        <v>0</v>
      </c>
      <c r="S13" s="2">
        <v>2</v>
      </c>
      <c r="T13" s="2">
        <v>0</v>
      </c>
      <c r="U13" s="2">
        <f>Table_0__26[[#This Row],[Call Settle]]*1000000*Table_0__26[[#This Row],[Open Interest Call]]</f>
        <v>0</v>
      </c>
      <c r="V13" s="2">
        <f>Table_0__26[[#This Row],[Put Settle]]*1000000*Table_0__26[[#This Row],[Open Interest Put]]</f>
        <v>2</v>
      </c>
    </row>
    <row r="14" spans="1:22" x14ac:dyDescent="0.25">
      <c r="A14" s="2">
        <v>-3.1999999999999999E-5</v>
      </c>
      <c r="B14" s="2">
        <v>6.5799999999999995E-4</v>
      </c>
      <c r="C14" s="2">
        <v>6.2600000000000004E-4</v>
      </c>
      <c r="D14" s="2">
        <v>6.0000000000000001E-3</v>
      </c>
      <c r="E14" s="2">
        <v>1.9999999999999999E-6</v>
      </c>
      <c r="F14" s="2">
        <v>1.9999999999999999E-6</v>
      </c>
      <c r="G14" s="2">
        <v>0</v>
      </c>
      <c r="H14" s="2">
        <v>11.53</v>
      </c>
      <c r="I14" s="2">
        <v>11.91</v>
      </c>
      <c r="J14" s="2">
        <v>-0.38</v>
      </c>
      <c r="K14" s="2">
        <v>0</v>
      </c>
      <c r="L14" s="2">
        <v>0</v>
      </c>
      <c r="M14" s="2">
        <v>0</v>
      </c>
      <c r="N14" s="2">
        <v>11.53</v>
      </c>
      <c r="O14" s="2">
        <v>11.91</v>
      </c>
      <c r="P14" s="2">
        <v>-0.38</v>
      </c>
      <c r="Q14" s="2">
        <v>0</v>
      </c>
      <c r="R14" s="2">
        <v>0</v>
      </c>
      <c r="S14" s="2">
        <v>23</v>
      </c>
      <c r="T14" s="2">
        <v>0</v>
      </c>
      <c r="U14" s="2">
        <f>Table_0__26[[#This Row],[Call Settle]]*1000000*Table_0__26[[#This Row],[Open Interest Call]]</f>
        <v>0</v>
      </c>
      <c r="V14" s="2">
        <f>Table_0__26[[#This Row],[Put Settle]]*1000000*Table_0__26[[#This Row],[Open Interest Put]]</f>
        <v>46</v>
      </c>
    </row>
    <row r="15" spans="1:22" x14ac:dyDescent="0.25">
      <c r="A15" s="2">
        <v>-3.1999999999999999E-5</v>
      </c>
      <c r="B15" s="2">
        <v>6.0899999999999995E-4</v>
      </c>
      <c r="C15" s="2">
        <v>5.7700000000000004E-4</v>
      </c>
      <c r="D15" s="2">
        <v>6.0499999999999998E-3</v>
      </c>
      <c r="E15" s="2">
        <v>3.0000000000000001E-6</v>
      </c>
      <c r="F15" s="2">
        <v>3.0000000000000001E-6</v>
      </c>
      <c r="G15" s="2">
        <v>0</v>
      </c>
      <c r="H15" s="2">
        <v>11.55</v>
      </c>
      <c r="I15" s="2">
        <v>11.96</v>
      </c>
      <c r="J15" s="2">
        <v>-0.41</v>
      </c>
      <c r="K15" s="2">
        <v>0</v>
      </c>
      <c r="L15" s="2">
        <v>0</v>
      </c>
      <c r="M15" s="2">
        <v>0</v>
      </c>
      <c r="N15" s="2">
        <v>11.55</v>
      </c>
      <c r="O15" s="2">
        <v>11.96</v>
      </c>
      <c r="P15" s="2">
        <v>-0.41</v>
      </c>
      <c r="Q15" s="2">
        <v>0</v>
      </c>
      <c r="R15" s="2">
        <v>0</v>
      </c>
      <c r="S15" s="2">
        <v>10</v>
      </c>
      <c r="T15" s="2">
        <v>0</v>
      </c>
      <c r="U15" s="2">
        <f>Table_0__26[[#This Row],[Call Settle]]*1000000*Table_0__26[[#This Row],[Open Interest Call]]</f>
        <v>0</v>
      </c>
      <c r="V15" s="2">
        <f>Table_0__26[[#This Row],[Put Settle]]*1000000*Table_0__26[[#This Row],[Open Interest Put]]</f>
        <v>30</v>
      </c>
    </row>
    <row r="16" spans="1:22" x14ac:dyDescent="0.25">
      <c r="A16" s="2">
        <v>-3.1999999999999999E-5</v>
      </c>
      <c r="B16" s="2">
        <v>5.5999999999999995E-4</v>
      </c>
      <c r="C16" s="2">
        <v>5.2800000000000004E-4</v>
      </c>
      <c r="D16" s="2">
        <v>6.1000000000000004E-3</v>
      </c>
      <c r="E16" s="2">
        <v>3.9999999999999998E-6</v>
      </c>
      <c r="F16" s="2">
        <v>3.9999999999999998E-6</v>
      </c>
      <c r="G16" s="2">
        <v>0</v>
      </c>
      <c r="H16" s="2">
        <v>11.27</v>
      </c>
      <c r="I16" s="2">
        <v>11.72</v>
      </c>
      <c r="J16" s="2">
        <v>-0.44</v>
      </c>
      <c r="K16" s="2">
        <v>0</v>
      </c>
      <c r="L16" s="2">
        <v>0</v>
      </c>
      <c r="M16" s="2">
        <v>0</v>
      </c>
      <c r="N16" s="2">
        <v>11.27</v>
      </c>
      <c r="O16" s="2">
        <v>11.72</v>
      </c>
      <c r="P16" s="2">
        <v>-0.44</v>
      </c>
      <c r="Q16" s="2">
        <v>0</v>
      </c>
      <c r="R16" s="2">
        <v>0</v>
      </c>
      <c r="S16" s="2">
        <v>63</v>
      </c>
      <c r="T16" s="2">
        <v>0</v>
      </c>
      <c r="U16" s="2">
        <f>Table_0__26[[#This Row],[Call Settle]]*1000000*Table_0__26[[#This Row],[Open Interest Call]]</f>
        <v>0</v>
      </c>
      <c r="V16" s="2">
        <f>Table_0__26[[#This Row],[Put Settle]]*1000000*Table_0__26[[#This Row],[Open Interest Put]]</f>
        <v>252</v>
      </c>
    </row>
    <row r="17" spans="1:22" x14ac:dyDescent="0.25">
      <c r="A17" s="2">
        <v>-3.1999999999999999E-5</v>
      </c>
      <c r="B17" s="2">
        <v>5.1199999999999998E-4</v>
      </c>
      <c r="C17" s="2">
        <v>4.8000000000000001E-4</v>
      </c>
      <c r="D17" s="2">
        <v>6.1500000000000001E-3</v>
      </c>
      <c r="E17" s="2">
        <v>5.0000000000000004E-6</v>
      </c>
      <c r="F17" s="2">
        <v>5.0000000000000004E-6</v>
      </c>
      <c r="G17" s="2">
        <v>0</v>
      </c>
      <c r="H17" s="2">
        <v>10.83</v>
      </c>
      <c r="I17" s="2">
        <v>11.3</v>
      </c>
      <c r="J17" s="2">
        <v>-0.47</v>
      </c>
      <c r="K17" s="2">
        <v>0</v>
      </c>
      <c r="L17" s="2">
        <v>0</v>
      </c>
      <c r="M17" s="2">
        <v>0</v>
      </c>
      <c r="N17" s="2">
        <v>10.83</v>
      </c>
      <c r="O17" s="2">
        <v>11.3</v>
      </c>
      <c r="P17" s="2">
        <v>-0.47</v>
      </c>
      <c r="Q17" s="2">
        <v>0</v>
      </c>
      <c r="R17" s="2">
        <v>0</v>
      </c>
      <c r="S17" s="2">
        <v>22</v>
      </c>
      <c r="T17" s="2">
        <v>0</v>
      </c>
      <c r="U17" s="2">
        <f>Table_0__26[[#This Row],[Call Settle]]*1000000*Table_0__26[[#This Row],[Open Interest Call]]</f>
        <v>0</v>
      </c>
      <c r="V17" s="2">
        <f>Table_0__26[[#This Row],[Put Settle]]*1000000*Table_0__26[[#This Row],[Open Interest Put]]</f>
        <v>110</v>
      </c>
    </row>
    <row r="18" spans="1:22" x14ac:dyDescent="0.25">
      <c r="A18" s="2">
        <v>-3.1999999999999999E-5</v>
      </c>
      <c r="B18" s="2">
        <v>4.64E-4</v>
      </c>
      <c r="C18" s="2">
        <v>4.3199999999999998E-4</v>
      </c>
      <c r="D18" s="2">
        <v>6.1999999999999998E-3</v>
      </c>
      <c r="E18" s="2">
        <v>6.0000000000000002E-6</v>
      </c>
      <c r="F18" s="2">
        <v>6.0000000000000002E-6</v>
      </c>
      <c r="G18" s="2">
        <v>0</v>
      </c>
      <c r="H18" s="2">
        <v>10.45</v>
      </c>
      <c r="I18" s="2">
        <v>10.96</v>
      </c>
      <c r="J18" s="2">
        <v>-0.5</v>
      </c>
      <c r="K18" s="2">
        <v>0</v>
      </c>
      <c r="L18" s="2">
        <v>0</v>
      </c>
      <c r="M18" s="2">
        <v>0</v>
      </c>
      <c r="N18" s="2">
        <v>10.45</v>
      </c>
      <c r="O18" s="2">
        <v>10.96</v>
      </c>
      <c r="P18" s="2">
        <v>-0.5</v>
      </c>
      <c r="Q18" s="2">
        <v>0</v>
      </c>
      <c r="R18" s="2">
        <v>0</v>
      </c>
      <c r="S18" s="2">
        <v>15</v>
      </c>
      <c r="T18" s="2">
        <v>0</v>
      </c>
      <c r="U18" s="2">
        <f>Table_0__26[[#This Row],[Call Settle]]*1000000*Table_0__26[[#This Row],[Open Interest Call]]</f>
        <v>0</v>
      </c>
      <c r="V18" s="2">
        <f>Table_0__26[[#This Row],[Put Settle]]*1000000*Table_0__26[[#This Row],[Open Interest Put]]</f>
        <v>90</v>
      </c>
    </row>
    <row r="19" spans="1:22" x14ac:dyDescent="0.25">
      <c r="A19" s="2">
        <v>-3.1999999999999999E-5</v>
      </c>
      <c r="B19" s="2">
        <v>4.17E-4</v>
      </c>
      <c r="C19" s="2">
        <v>3.8499999999999998E-4</v>
      </c>
      <c r="D19" s="2">
        <v>6.2500000000000003E-3</v>
      </c>
      <c r="E19" s="2">
        <v>9.0000000000000002E-6</v>
      </c>
      <c r="F19" s="2">
        <v>7.9999999999999996E-6</v>
      </c>
      <c r="G19" s="2">
        <v>9.9999999999999995E-7</v>
      </c>
      <c r="H19" s="2">
        <v>10.35</v>
      </c>
      <c r="I19" s="2">
        <v>10.61</v>
      </c>
      <c r="J19" s="2">
        <v>-0.26</v>
      </c>
      <c r="K19" s="2">
        <v>0</v>
      </c>
      <c r="L19" s="2">
        <v>0</v>
      </c>
      <c r="M19" s="2">
        <v>0</v>
      </c>
      <c r="N19" s="2">
        <v>10.35</v>
      </c>
      <c r="O19" s="2">
        <v>10.61</v>
      </c>
      <c r="P19" s="2">
        <v>-0.26</v>
      </c>
      <c r="Q19" s="2">
        <v>0</v>
      </c>
      <c r="R19" s="2">
        <v>0</v>
      </c>
      <c r="S19" s="2">
        <v>138</v>
      </c>
      <c r="T19" s="2">
        <v>0</v>
      </c>
      <c r="U19" s="2">
        <f>Table_0__26[[#This Row],[Call Settle]]*1000000*Table_0__26[[#This Row],[Open Interest Call]]</f>
        <v>0</v>
      </c>
      <c r="V19" s="2">
        <f>Table_0__26[[#This Row],[Put Settle]]*1000000*Table_0__26[[#This Row],[Open Interest Put]]</f>
        <v>1242</v>
      </c>
    </row>
    <row r="20" spans="1:22" x14ac:dyDescent="0.25">
      <c r="A20" s="2">
        <v>-3.1000000000000001E-5</v>
      </c>
      <c r="B20" s="2">
        <v>3.7100000000000002E-4</v>
      </c>
      <c r="C20" s="2">
        <v>3.4000000000000002E-4</v>
      </c>
      <c r="D20" s="2">
        <v>6.3E-3</v>
      </c>
      <c r="E20" s="2">
        <v>1.4E-5</v>
      </c>
      <c r="F20" s="2">
        <v>1.2E-5</v>
      </c>
      <c r="G20" s="2">
        <v>1.9999999999999999E-6</v>
      </c>
      <c r="H20" s="2">
        <v>10.41</v>
      </c>
      <c r="I20" s="2">
        <v>10.57</v>
      </c>
      <c r="J20" s="2">
        <v>-0.17</v>
      </c>
      <c r="K20" s="2">
        <v>0</v>
      </c>
      <c r="L20" s="2">
        <v>0</v>
      </c>
      <c r="M20" s="2">
        <v>0</v>
      </c>
      <c r="N20" s="2">
        <v>10.41</v>
      </c>
      <c r="O20" s="2">
        <v>10.57</v>
      </c>
      <c r="P20" s="2">
        <v>-0.17</v>
      </c>
      <c r="Q20" s="2">
        <v>2</v>
      </c>
      <c r="R20" s="2">
        <v>0</v>
      </c>
      <c r="S20" s="2">
        <v>56</v>
      </c>
      <c r="T20" s="2">
        <v>16</v>
      </c>
      <c r="U20" s="2">
        <f>Table_0__26[[#This Row],[Call Settle]]*1000000*Table_0__26[[#This Row],[Open Interest Call]]</f>
        <v>680</v>
      </c>
      <c r="V20" s="2">
        <f>Table_0__26[[#This Row],[Put Settle]]*1000000*Table_0__26[[#This Row],[Open Interest Put]]</f>
        <v>784</v>
      </c>
    </row>
    <row r="21" spans="1:22" x14ac:dyDescent="0.25">
      <c r="A21" s="2">
        <v>-3.0000000000000001E-5</v>
      </c>
      <c r="B21" s="2">
        <v>3.2699999999999998E-4</v>
      </c>
      <c r="C21" s="2">
        <v>2.9700000000000001E-4</v>
      </c>
      <c r="D21" s="2">
        <v>6.3499999999999997E-3</v>
      </c>
      <c r="E21" s="2">
        <v>2.0000000000000002E-5</v>
      </c>
      <c r="F21" s="2">
        <v>1.8E-5</v>
      </c>
      <c r="G21" s="2">
        <v>1.9999999999999999E-6</v>
      </c>
      <c r="H21" s="2">
        <v>10.3</v>
      </c>
      <c r="I21" s="2">
        <v>10.62</v>
      </c>
      <c r="J21" s="2">
        <v>-0.32</v>
      </c>
      <c r="K21" s="2">
        <v>0</v>
      </c>
      <c r="L21" s="2">
        <v>0</v>
      </c>
      <c r="M21" s="2">
        <v>0</v>
      </c>
      <c r="N21" s="2">
        <v>10.3</v>
      </c>
      <c r="O21" s="2">
        <v>10.62</v>
      </c>
      <c r="P21" s="2">
        <v>-0.32</v>
      </c>
      <c r="Q21" s="2">
        <v>0</v>
      </c>
      <c r="R21" s="2">
        <v>0</v>
      </c>
      <c r="S21" s="2">
        <v>8</v>
      </c>
      <c r="T21" s="2">
        <v>3</v>
      </c>
      <c r="U21" s="2">
        <f>Table_0__26[[#This Row],[Call Settle]]*1000000*Table_0__26[[#This Row],[Open Interest Call]]</f>
        <v>0</v>
      </c>
      <c r="V21" s="2">
        <f>Table_0__26[[#This Row],[Put Settle]]*1000000*Table_0__26[[#This Row],[Open Interest Put]]</f>
        <v>160</v>
      </c>
    </row>
    <row r="22" spans="1:22" x14ac:dyDescent="0.25">
      <c r="A22" s="2">
        <v>-2.9E-5</v>
      </c>
      <c r="B22" s="2">
        <v>2.8499999999999999E-4</v>
      </c>
      <c r="C22" s="2">
        <v>2.5599999999999999E-4</v>
      </c>
      <c r="D22" s="2">
        <v>6.4000000000000003E-3</v>
      </c>
      <c r="E22" s="2">
        <v>2.9E-5</v>
      </c>
      <c r="F22" s="2">
        <v>2.5999999999999998E-5</v>
      </c>
      <c r="G22" s="2">
        <v>3.0000000000000001E-6</v>
      </c>
      <c r="H22" s="2">
        <v>10.34</v>
      </c>
      <c r="I22" s="2">
        <v>10.65</v>
      </c>
      <c r="J22" s="2">
        <v>-0.32</v>
      </c>
      <c r="K22" s="2">
        <v>0</v>
      </c>
      <c r="L22" s="2">
        <v>0</v>
      </c>
      <c r="M22" s="2">
        <v>0</v>
      </c>
      <c r="N22" s="2">
        <v>10.34</v>
      </c>
      <c r="O22" s="2">
        <v>10.65</v>
      </c>
      <c r="P22" s="2">
        <v>-0.32</v>
      </c>
      <c r="Q22" s="2">
        <v>1</v>
      </c>
      <c r="R22" s="2">
        <v>0</v>
      </c>
      <c r="S22" s="2">
        <v>174</v>
      </c>
      <c r="T22" s="2">
        <v>2</v>
      </c>
      <c r="U22" s="2">
        <f>Table_0__26[[#This Row],[Call Settle]]*1000000*Table_0__26[[#This Row],[Open Interest Call]]</f>
        <v>256</v>
      </c>
      <c r="V22" s="2">
        <f>Table_0__26[[#This Row],[Put Settle]]*1000000*Table_0__26[[#This Row],[Open Interest Put]]</f>
        <v>5046</v>
      </c>
    </row>
    <row r="23" spans="1:22" x14ac:dyDescent="0.25">
      <c r="A23" s="2">
        <v>-2.8E-5</v>
      </c>
      <c r="B23" s="2">
        <v>2.4600000000000002E-4</v>
      </c>
      <c r="C23" s="2">
        <v>2.1800000000000001E-4</v>
      </c>
      <c r="D23" s="2">
        <v>6.45E-3</v>
      </c>
      <c r="E23" s="2">
        <v>4.1E-5</v>
      </c>
      <c r="F23" s="2">
        <v>3.6999999999999998E-5</v>
      </c>
      <c r="G23" s="2">
        <v>3.9999999999999998E-6</v>
      </c>
      <c r="H23" s="2">
        <v>10.41</v>
      </c>
      <c r="I23" s="2">
        <v>10.76</v>
      </c>
      <c r="J23" s="2">
        <v>-0.35</v>
      </c>
      <c r="K23" s="2">
        <v>0</v>
      </c>
      <c r="L23" s="2">
        <v>0</v>
      </c>
      <c r="M23" s="2">
        <v>0</v>
      </c>
      <c r="N23" s="2">
        <v>10.41</v>
      </c>
      <c r="O23" s="2">
        <v>10.76</v>
      </c>
      <c r="P23" s="2">
        <v>-0.35</v>
      </c>
      <c r="Q23" s="2">
        <v>0</v>
      </c>
      <c r="R23" s="2">
        <v>0</v>
      </c>
      <c r="S23" s="2">
        <v>2435</v>
      </c>
      <c r="T23" s="2">
        <v>1</v>
      </c>
      <c r="U23" s="2">
        <f>Table_0__26[[#This Row],[Call Settle]]*1000000*Table_0__26[[#This Row],[Open Interest Call]]</f>
        <v>0</v>
      </c>
      <c r="V23" s="2">
        <f>Table_0__26[[#This Row],[Put Settle]]*1000000*Table_0__26[[#This Row],[Open Interest Put]]</f>
        <v>99835</v>
      </c>
    </row>
    <row r="24" spans="1:22" x14ac:dyDescent="0.25">
      <c r="A24" s="2">
        <v>-2.6999999999999999E-5</v>
      </c>
      <c r="B24" s="2">
        <v>2.1000000000000001E-4</v>
      </c>
      <c r="C24" s="2">
        <v>1.83E-4</v>
      </c>
      <c r="D24" s="2">
        <v>6.4999999999999997E-3</v>
      </c>
      <c r="E24" s="2">
        <v>5.5999999999999999E-5</v>
      </c>
      <c r="F24" s="2">
        <v>5.0000000000000002E-5</v>
      </c>
      <c r="G24" s="2">
        <v>6.0000000000000002E-6</v>
      </c>
      <c r="H24" s="2">
        <v>10.46</v>
      </c>
      <c r="I24" s="2">
        <v>10.75</v>
      </c>
      <c r="J24" s="2">
        <v>-0.28999999999999998</v>
      </c>
      <c r="K24" s="2">
        <v>0</v>
      </c>
      <c r="L24" s="2">
        <v>0</v>
      </c>
      <c r="M24" s="2">
        <v>0</v>
      </c>
      <c r="N24" s="2">
        <v>10.46</v>
      </c>
      <c r="O24" s="2">
        <v>10.75</v>
      </c>
      <c r="P24" s="2">
        <v>-0.28999999999999998</v>
      </c>
      <c r="Q24" s="2">
        <v>0</v>
      </c>
      <c r="R24" s="2">
        <v>0</v>
      </c>
      <c r="S24" s="2">
        <v>295</v>
      </c>
      <c r="T24" s="2">
        <v>10</v>
      </c>
      <c r="U24" s="2">
        <f>Table_0__26[[#This Row],[Call Settle]]*1000000*Table_0__26[[#This Row],[Open Interest Call]]</f>
        <v>0</v>
      </c>
      <c r="V24" s="2">
        <f>Table_0__26[[#This Row],[Put Settle]]*1000000*Table_0__26[[#This Row],[Open Interest Put]]</f>
        <v>16520</v>
      </c>
    </row>
    <row r="25" spans="1:22" x14ac:dyDescent="0.25">
      <c r="A25" s="2">
        <v>-2.5000000000000001E-5</v>
      </c>
      <c r="B25" s="2">
        <v>1.7699999999999999E-4</v>
      </c>
      <c r="C25" s="2">
        <v>1.5200000000000001E-4</v>
      </c>
      <c r="D25" s="2">
        <v>6.5500000000000003E-3</v>
      </c>
      <c r="E25" s="2">
        <v>7.3999999999999996E-5</v>
      </c>
      <c r="F25" s="2">
        <v>6.7000000000000002E-5</v>
      </c>
      <c r="G25" s="2">
        <v>6.9999999999999999E-6</v>
      </c>
      <c r="H25" s="2">
        <v>10.47</v>
      </c>
      <c r="I25" s="2">
        <v>10.85</v>
      </c>
      <c r="J25" s="2">
        <v>-0.38</v>
      </c>
      <c r="K25" s="2">
        <v>0</v>
      </c>
      <c r="L25" s="2">
        <v>0</v>
      </c>
      <c r="M25" s="2">
        <v>0</v>
      </c>
      <c r="N25" s="2">
        <v>10.47</v>
      </c>
      <c r="O25" s="2">
        <v>10.85</v>
      </c>
      <c r="P25" s="2">
        <v>-0.38</v>
      </c>
      <c r="Q25" s="2">
        <v>4</v>
      </c>
      <c r="R25" s="2">
        <v>0</v>
      </c>
      <c r="S25" s="2">
        <v>84</v>
      </c>
      <c r="T25" s="2">
        <v>10</v>
      </c>
      <c r="U25" s="2">
        <f>Table_0__26[[#This Row],[Call Settle]]*1000000*Table_0__26[[#This Row],[Open Interest Call]]</f>
        <v>608</v>
      </c>
      <c r="V25" s="2">
        <f>Table_0__26[[#This Row],[Put Settle]]*1000000*Table_0__26[[#This Row],[Open Interest Put]]</f>
        <v>6216</v>
      </c>
    </row>
    <row r="26" spans="1:22" x14ac:dyDescent="0.25">
      <c r="A26" s="2">
        <v>-2.1999999999999999E-5</v>
      </c>
      <c r="B26" s="2">
        <v>1.4799999999999999E-4</v>
      </c>
      <c r="C26" s="2">
        <v>1.26E-4</v>
      </c>
      <c r="D26" s="2">
        <v>6.6E-3</v>
      </c>
      <c r="E26" s="2">
        <v>9.7E-5</v>
      </c>
      <c r="F26" s="2">
        <v>8.7000000000000001E-5</v>
      </c>
      <c r="G26" s="2">
        <v>1.0000000000000001E-5</v>
      </c>
      <c r="H26" s="2">
        <v>10.63</v>
      </c>
      <c r="I26" s="2">
        <v>10.91</v>
      </c>
      <c r="J26" s="2">
        <v>-0.28000000000000003</v>
      </c>
      <c r="K26" s="2">
        <v>0</v>
      </c>
      <c r="L26" s="2">
        <v>0</v>
      </c>
      <c r="M26" s="2">
        <v>0</v>
      </c>
      <c r="N26" s="2">
        <v>10.63</v>
      </c>
      <c r="O26" s="2">
        <v>10.91</v>
      </c>
      <c r="P26" s="2">
        <v>-0.28000000000000003</v>
      </c>
      <c r="Q26" s="2">
        <v>14</v>
      </c>
      <c r="R26" s="2">
        <v>1</v>
      </c>
      <c r="S26" s="2">
        <v>350</v>
      </c>
      <c r="T26" s="2">
        <v>11</v>
      </c>
      <c r="U26" s="2">
        <f>Table_0__26[[#This Row],[Call Settle]]*1000000*Table_0__26[[#This Row],[Open Interest Call]]</f>
        <v>1764</v>
      </c>
      <c r="V26" s="2">
        <f>Table_0__26[[#This Row],[Put Settle]]*1000000*Table_0__26[[#This Row],[Open Interest Put]]</f>
        <v>33950</v>
      </c>
    </row>
    <row r="27" spans="1:22" x14ac:dyDescent="0.25">
      <c r="A27" s="2">
        <v>-1.9000000000000001E-5</v>
      </c>
      <c r="B27" s="2">
        <v>1.22E-4</v>
      </c>
      <c r="C27" s="2">
        <v>1.03E-4</v>
      </c>
      <c r="D27" s="2">
        <v>6.6499999999999997E-3</v>
      </c>
      <c r="E27" s="2">
        <v>1.2400000000000001E-4</v>
      </c>
      <c r="F27" s="2">
        <v>1.11E-4</v>
      </c>
      <c r="G27" s="2">
        <v>1.2999999999999999E-5</v>
      </c>
      <c r="H27" s="2">
        <v>10.83</v>
      </c>
      <c r="I27" s="2">
        <v>11.02</v>
      </c>
      <c r="J27" s="2">
        <v>-0.19</v>
      </c>
      <c r="K27" s="2">
        <v>0</v>
      </c>
      <c r="L27" s="2">
        <v>0</v>
      </c>
      <c r="M27" s="2">
        <v>0</v>
      </c>
      <c r="N27" s="2">
        <v>10.85</v>
      </c>
      <c r="O27" s="2">
        <v>11.02</v>
      </c>
      <c r="P27" s="2">
        <v>-0.17</v>
      </c>
      <c r="Q27" s="2">
        <v>182</v>
      </c>
      <c r="R27" s="2">
        <v>48</v>
      </c>
      <c r="S27" s="2">
        <v>117</v>
      </c>
      <c r="T27" s="2">
        <v>1</v>
      </c>
      <c r="U27" s="2">
        <f>Table_0__26[[#This Row],[Call Settle]]*1000000*Table_0__26[[#This Row],[Open Interest Call]]</f>
        <v>18746</v>
      </c>
      <c r="V27" s="2">
        <f>Table_0__26[[#This Row],[Put Settle]]*1000000*Table_0__26[[#This Row],[Open Interest Put]]</f>
        <v>14508</v>
      </c>
    </row>
    <row r="28" spans="1:22" x14ac:dyDescent="0.25">
      <c r="A28" s="2">
        <v>-1.7E-5</v>
      </c>
      <c r="B28" s="2">
        <v>1E-4</v>
      </c>
      <c r="C28" s="2">
        <v>8.2999999999999998E-5</v>
      </c>
      <c r="D28" s="2">
        <v>6.7000000000000002E-3</v>
      </c>
      <c r="E28" s="2">
        <v>1.54E-4</v>
      </c>
      <c r="F28" s="2">
        <v>1.3899999999999999E-4</v>
      </c>
      <c r="G28" s="2">
        <v>1.5E-5</v>
      </c>
      <c r="H28" s="2">
        <v>10.97</v>
      </c>
      <c r="I28" s="2">
        <v>11.17</v>
      </c>
      <c r="J28" s="2">
        <v>-0.19</v>
      </c>
      <c r="K28" s="2">
        <v>0</v>
      </c>
      <c r="L28" s="2">
        <v>0</v>
      </c>
      <c r="M28" s="2">
        <v>0</v>
      </c>
      <c r="N28" s="2">
        <v>10.97</v>
      </c>
      <c r="O28" s="2">
        <v>11.17</v>
      </c>
      <c r="P28" s="2">
        <v>-0.19</v>
      </c>
      <c r="Q28" s="2">
        <v>33</v>
      </c>
      <c r="R28" s="2">
        <v>21</v>
      </c>
      <c r="S28" s="2">
        <v>4</v>
      </c>
      <c r="T28" s="2">
        <v>0</v>
      </c>
      <c r="U28" s="2">
        <f>Table_0__26[[#This Row],[Call Settle]]*1000000*Table_0__26[[#This Row],[Open Interest Call]]</f>
        <v>2739</v>
      </c>
      <c r="V28" s="2">
        <f>Table_0__26[[#This Row],[Put Settle]]*1000000*Table_0__26[[#This Row],[Open Interest Put]]</f>
        <v>616</v>
      </c>
    </row>
    <row r="29" spans="1:22" x14ac:dyDescent="0.25">
      <c r="A29" s="2">
        <v>-1.5E-5</v>
      </c>
      <c r="B29" s="2">
        <v>8.2000000000000001E-5</v>
      </c>
      <c r="C29" s="2">
        <v>6.7000000000000002E-5</v>
      </c>
      <c r="D29" s="2">
        <v>6.7499999999999999E-3</v>
      </c>
      <c r="E29" s="2">
        <v>1.8799999999999999E-4</v>
      </c>
      <c r="F29" s="2">
        <v>1.7000000000000001E-4</v>
      </c>
      <c r="G29" s="2">
        <v>1.8E-5</v>
      </c>
      <c r="H29" s="2">
        <v>11.18</v>
      </c>
      <c r="I29" s="2">
        <v>11.38</v>
      </c>
      <c r="J29" s="2">
        <v>-0.21</v>
      </c>
      <c r="K29" s="2">
        <v>0</v>
      </c>
      <c r="L29" s="2">
        <v>0</v>
      </c>
      <c r="M29" s="2">
        <v>0</v>
      </c>
      <c r="N29" s="2">
        <v>11.18</v>
      </c>
      <c r="O29" s="2">
        <v>11.38</v>
      </c>
      <c r="P29" s="2">
        <v>-0.21</v>
      </c>
      <c r="Q29" s="2">
        <v>166</v>
      </c>
      <c r="R29" s="2">
        <v>11</v>
      </c>
      <c r="S29" s="2">
        <v>22</v>
      </c>
      <c r="T29" s="2">
        <v>0</v>
      </c>
      <c r="U29" s="2">
        <f>Table_0__26[[#This Row],[Call Settle]]*1000000*Table_0__26[[#This Row],[Open Interest Call]]</f>
        <v>11122</v>
      </c>
      <c r="V29" s="2">
        <f>Table_0__26[[#This Row],[Put Settle]]*1000000*Table_0__26[[#This Row],[Open Interest Put]]</f>
        <v>4136</v>
      </c>
    </row>
    <row r="30" spans="1:22" x14ac:dyDescent="0.25">
      <c r="A30" s="2">
        <v>-1.2999999999999999E-5</v>
      </c>
      <c r="B30" s="2">
        <v>6.7000000000000002E-5</v>
      </c>
      <c r="C30" s="2">
        <v>5.3999999999999998E-5</v>
      </c>
      <c r="D30" s="2">
        <v>6.7999999999999996E-3</v>
      </c>
      <c r="E30" s="2">
        <v>2.2499999999999999E-4</v>
      </c>
      <c r="F30" s="2">
        <v>2.05E-4</v>
      </c>
      <c r="G30" s="2">
        <v>2.0000000000000002E-5</v>
      </c>
      <c r="H30" s="2">
        <v>11.4</v>
      </c>
      <c r="I30" s="2">
        <v>11.61</v>
      </c>
      <c r="J30" s="2">
        <v>-0.2</v>
      </c>
      <c r="K30" s="2">
        <v>0</v>
      </c>
      <c r="L30" s="2">
        <v>0</v>
      </c>
      <c r="M30" s="2">
        <v>0</v>
      </c>
      <c r="N30" s="2">
        <v>11.4</v>
      </c>
      <c r="O30" s="2">
        <v>11.61</v>
      </c>
      <c r="P30" s="2">
        <v>-0.2</v>
      </c>
      <c r="Q30" s="2">
        <v>1016</v>
      </c>
      <c r="R30" s="2">
        <v>15</v>
      </c>
      <c r="S30" s="2">
        <v>565</v>
      </c>
      <c r="T30" s="2">
        <v>0</v>
      </c>
      <c r="U30" s="2">
        <f>Table_0__26[[#This Row],[Call Settle]]*1000000*Table_0__26[[#This Row],[Open Interest Call]]</f>
        <v>54864</v>
      </c>
      <c r="V30" s="2">
        <f>Table_0__26[[#This Row],[Put Settle]]*1000000*Table_0__26[[#This Row],[Open Interest Put]]</f>
        <v>127125</v>
      </c>
    </row>
    <row r="31" spans="1:22" x14ac:dyDescent="0.25">
      <c r="A31" s="2">
        <v>-1.0000000000000001E-5</v>
      </c>
      <c r="B31" s="2">
        <v>5.3999999999999998E-5</v>
      </c>
      <c r="C31" s="2">
        <v>4.3999999999999999E-5</v>
      </c>
      <c r="D31" s="2">
        <v>6.8500000000000002E-3</v>
      </c>
      <c r="E31" s="2">
        <v>2.6400000000000002E-4</v>
      </c>
      <c r="F31" s="2">
        <v>2.42E-4</v>
      </c>
      <c r="G31" s="2">
        <v>2.1999999999999999E-5</v>
      </c>
      <c r="H31" s="2">
        <v>11.71</v>
      </c>
      <c r="I31" s="2">
        <v>11.78</v>
      </c>
      <c r="J31" s="2">
        <v>-7.0000000000000007E-2</v>
      </c>
      <c r="K31" s="2">
        <v>0</v>
      </c>
      <c r="L31" s="2">
        <v>0</v>
      </c>
      <c r="M31" s="2">
        <v>0</v>
      </c>
      <c r="N31" s="2">
        <v>11.71</v>
      </c>
      <c r="O31" s="2">
        <v>11.78</v>
      </c>
      <c r="P31" s="2">
        <v>-7.0000000000000007E-2</v>
      </c>
      <c r="Q31" s="2">
        <v>175</v>
      </c>
      <c r="R31" s="2">
        <v>11</v>
      </c>
      <c r="S31" s="2">
        <v>0</v>
      </c>
      <c r="T31" s="2">
        <v>0</v>
      </c>
      <c r="U31" s="2">
        <f>Table_0__26[[#This Row],[Call Settle]]*1000000*Table_0__26[[#This Row],[Open Interest Call]]</f>
        <v>7700</v>
      </c>
      <c r="V31" s="2">
        <f>Table_0__26[[#This Row],[Put Settle]]*1000000*Table_0__26[[#This Row],[Open Interest Put]]</f>
        <v>0</v>
      </c>
    </row>
    <row r="32" spans="1:22" x14ac:dyDescent="0.25">
      <c r="A32" s="2">
        <v>-9.0000000000000002E-6</v>
      </c>
      <c r="B32" s="2">
        <v>4.3999999999999999E-5</v>
      </c>
      <c r="C32" s="2">
        <v>3.4999999999999997E-5</v>
      </c>
      <c r="D32" s="2">
        <v>6.8999999999999999E-3</v>
      </c>
      <c r="E32" s="2">
        <v>3.0499999999999999E-4</v>
      </c>
      <c r="F32" s="2">
        <v>2.81E-4</v>
      </c>
      <c r="G32" s="2">
        <v>2.4000000000000001E-5</v>
      </c>
      <c r="H32" s="2">
        <v>11.9</v>
      </c>
      <c r="I32" s="2">
        <v>12.04</v>
      </c>
      <c r="J32" s="2">
        <v>-0.13</v>
      </c>
      <c r="K32" s="2">
        <v>0</v>
      </c>
      <c r="L32" s="2">
        <v>0</v>
      </c>
      <c r="M32" s="2">
        <v>0</v>
      </c>
      <c r="N32" s="2">
        <v>11.9</v>
      </c>
      <c r="O32" s="2">
        <v>12.04</v>
      </c>
      <c r="P32" s="2">
        <v>-0.13</v>
      </c>
      <c r="Q32" s="2">
        <v>279</v>
      </c>
      <c r="R32" s="2">
        <v>1</v>
      </c>
      <c r="S32" s="2">
        <v>5</v>
      </c>
      <c r="T32" s="2">
        <v>0</v>
      </c>
      <c r="U32" s="2">
        <f>Table_0__26[[#This Row],[Call Settle]]*1000000*Table_0__26[[#This Row],[Open Interest Call]]</f>
        <v>9765</v>
      </c>
      <c r="V32" s="2">
        <f>Table_0__26[[#This Row],[Put Settle]]*1000000*Table_0__26[[#This Row],[Open Interest Put]]</f>
        <v>1525</v>
      </c>
    </row>
    <row r="33" spans="1:22" x14ac:dyDescent="0.25">
      <c r="A33" s="2">
        <v>-7.9999999999999996E-6</v>
      </c>
      <c r="B33" s="2">
        <v>3.6000000000000001E-5</v>
      </c>
      <c r="C33" s="2">
        <v>2.8E-5</v>
      </c>
      <c r="D33" s="2">
        <v>6.9499999999999996E-3</v>
      </c>
      <c r="E33" s="2">
        <v>3.4699999999999998E-4</v>
      </c>
      <c r="F33" s="2">
        <v>3.2299999999999999E-4</v>
      </c>
      <c r="G33" s="2">
        <v>2.4000000000000001E-5</v>
      </c>
      <c r="H33" s="2">
        <v>12.14</v>
      </c>
      <c r="I33" s="2">
        <v>12.32</v>
      </c>
      <c r="J33" s="2">
        <v>-0.18</v>
      </c>
      <c r="K33" s="2">
        <v>0</v>
      </c>
      <c r="L33" s="2">
        <v>0</v>
      </c>
      <c r="M33" s="2">
        <v>0</v>
      </c>
      <c r="N33" s="2">
        <v>12.14</v>
      </c>
      <c r="O33" s="2">
        <v>12.32</v>
      </c>
      <c r="P33" s="2">
        <v>-0.18</v>
      </c>
      <c r="Q33" s="2">
        <v>135</v>
      </c>
      <c r="R33" s="2">
        <v>76</v>
      </c>
      <c r="S33" s="2">
        <v>2</v>
      </c>
      <c r="T33" s="2">
        <v>1</v>
      </c>
      <c r="U33" s="2">
        <f>Table_0__26[[#This Row],[Call Settle]]*1000000*Table_0__26[[#This Row],[Open Interest Call]]</f>
        <v>3780</v>
      </c>
      <c r="V33" s="2">
        <f>Table_0__26[[#This Row],[Put Settle]]*1000000*Table_0__26[[#This Row],[Open Interest Put]]</f>
        <v>694</v>
      </c>
    </row>
    <row r="34" spans="1:22" x14ac:dyDescent="0.25">
      <c r="A34" s="2">
        <v>-6.9999999999999999E-6</v>
      </c>
      <c r="B34" s="2">
        <v>2.9E-5</v>
      </c>
      <c r="C34" s="2">
        <v>2.1999999999999999E-5</v>
      </c>
      <c r="D34" s="2">
        <v>7.0000000000000001E-3</v>
      </c>
      <c r="E34" s="2">
        <v>3.9100000000000002E-4</v>
      </c>
      <c r="F34" s="2">
        <v>3.6499999999999998E-4</v>
      </c>
      <c r="G34" s="2">
        <v>2.5999999999999998E-5</v>
      </c>
      <c r="H34" s="2">
        <v>12.3</v>
      </c>
      <c r="I34" s="2">
        <v>12.53</v>
      </c>
      <c r="J34" s="2">
        <v>-0.23</v>
      </c>
      <c r="K34" s="2">
        <v>0</v>
      </c>
      <c r="L34" s="2">
        <v>0</v>
      </c>
      <c r="M34" s="2">
        <v>0</v>
      </c>
      <c r="N34" s="2">
        <v>12.3</v>
      </c>
      <c r="O34" s="2">
        <v>12.53</v>
      </c>
      <c r="P34" s="2">
        <v>-0.23</v>
      </c>
      <c r="Q34" s="2">
        <v>757</v>
      </c>
      <c r="R34" s="2">
        <v>24</v>
      </c>
      <c r="S34" s="2">
        <v>4</v>
      </c>
      <c r="T34" s="2">
        <v>0</v>
      </c>
      <c r="U34" s="2">
        <f>Table_0__26[[#This Row],[Call Settle]]*1000000*Table_0__26[[#This Row],[Open Interest Call]]</f>
        <v>16654</v>
      </c>
      <c r="V34" s="2">
        <f>Table_0__26[[#This Row],[Put Settle]]*1000000*Table_0__26[[#This Row],[Open Interest Put]]</f>
        <v>1564</v>
      </c>
    </row>
    <row r="35" spans="1:22" x14ac:dyDescent="0.25">
      <c r="A35" s="2">
        <v>-6.0000000000000002E-6</v>
      </c>
      <c r="B35" s="2">
        <v>2.3E-5</v>
      </c>
      <c r="C35" s="2">
        <v>1.7E-5</v>
      </c>
      <c r="D35" s="2">
        <v>7.0499999999999998E-3</v>
      </c>
      <c r="E35" s="2">
        <v>4.3600000000000003E-4</v>
      </c>
      <c r="F35" s="2">
        <v>4.0900000000000002E-4</v>
      </c>
      <c r="G35" s="2">
        <v>2.6999999999999999E-5</v>
      </c>
      <c r="H35" s="2">
        <v>12.43</v>
      </c>
      <c r="I35" s="2">
        <v>12.69</v>
      </c>
      <c r="J35" s="2">
        <v>-0.26</v>
      </c>
      <c r="K35" s="2">
        <v>0</v>
      </c>
      <c r="L35" s="2">
        <v>0</v>
      </c>
      <c r="M35" s="2">
        <v>0</v>
      </c>
      <c r="N35" s="2">
        <v>12.43</v>
      </c>
      <c r="O35" s="2">
        <v>12.69</v>
      </c>
      <c r="P35" s="2">
        <v>-0.26</v>
      </c>
      <c r="Q35" s="2">
        <v>25</v>
      </c>
      <c r="R35" s="2">
        <v>-2</v>
      </c>
      <c r="S35" s="2">
        <v>0</v>
      </c>
      <c r="T35" s="2">
        <v>0</v>
      </c>
      <c r="U35" s="2">
        <f>Table_0__26[[#This Row],[Call Settle]]*1000000*Table_0__26[[#This Row],[Open Interest Call]]</f>
        <v>425</v>
      </c>
      <c r="V35" s="2">
        <f>Table_0__26[[#This Row],[Put Settle]]*1000000*Table_0__26[[#This Row],[Open Interest Put]]</f>
        <v>0</v>
      </c>
    </row>
    <row r="36" spans="1:22" x14ac:dyDescent="0.25">
      <c r="A36" s="2">
        <v>-6.0000000000000002E-6</v>
      </c>
      <c r="B36" s="2">
        <v>1.9000000000000001E-5</v>
      </c>
      <c r="C36" s="2">
        <v>1.2999999999999999E-5</v>
      </c>
      <c r="D36" s="2">
        <v>7.1000000000000004E-3</v>
      </c>
      <c r="E36" s="2">
        <v>4.8200000000000001E-4</v>
      </c>
      <c r="F36" s="2">
        <v>4.55E-4</v>
      </c>
      <c r="G36" s="2">
        <v>2.6999999999999999E-5</v>
      </c>
      <c r="H36" s="2">
        <v>12.54</v>
      </c>
      <c r="I36" s="2">
        <v>13.01</v>
      </c>
      <c r="J36" s="2">
        <v>-0.48</v>
      </c>
      <c r="K36" s="2">
        <v>0</v>
      </c>
      <c r="L36" s="2">
        <v>0</v>
      </c>
      <c r="M36" s="2">
        <v>0</v>
      </c>
      <c r="N36" s="2">
        <v>12.54</v>
      </c>
      <c r="O36" s="2">
        <v>13.01</v>
      </c>
      <c r="P36" s="2">
        <v>-0.48</v>
      </c>
      <c r="Q36" s="2">
        <v>1079</v>
      </c>
      <c r="R36" s="2">
        <v>37</v>
      </c>
      <c r="S36" s="2">
        <v>104</v>
      </c>
      <c r="T36" s="2">
        <v>0</v>
      </c>
      <c r="U36" s="2">
        <f>Table_0__26[[#This Row],[Call Settle]]*1000000*Table_0__26[[#This Row],[Open Interest Call]]</f>
        <v>14027</v>
      </c>
      <c r="V36" s="2">
        <f>Table_0__26[[#This Row],[Put Settle]]*1000000*Table_0__26[[#This Row],[Open Interest Put]]</f>
        <v>50128</v>
      </c>
    </row>
    <row r="37" spans="1:22" x14ac:dyDescent="0.25">
      <c r="A37" s="2">
        <v>-3.9999999999999998E-6</v>
      </c>
      <c r="B37" s="2">
        <v>1.5E-5</v>
      </c>
      <c r="C37" s="2">
        <v>1.1E-5</v>
      </c>
      <c r="D37" s="2">
        <v>7.1500000000000001E-3</v>
      </c>
      <c r="E37" s="2">
        <v>5.2800000000000004E-4</v>
      </c>
      <c r="F37" s="2">
        <v>5.0100000000000003E-4</v>
      </c>
      <c r="G37" s="2">
        <v>2.6999999999999999E-5</v>
      </c>
      <c r="H37" s="2">
        <v>12.96</v>
      </c>
      <c r="I37" s="2">
        <v>13.16</v>
      </c>
      <c r="J37" s="2">
        <v>-0.21</v>
      </c>
      <c r="K37" s="2">
        <v>0</v>
      </c>
      <c r="L37" s="2">
        <v>0</v>
      </c>
      <c r="M37" s="2">
        <v>0</v>
      </c>
      <c r="N37" s="2">
        <v>12.96</v>
      </c>
      <c r="O37" s="2">
        <v>13.16</v>
      </c>
      <c r="P37" s="2">
        <v>-0.21</v>
      </c>
      <c r="Q37" s="2">
        <v>214</v>
      </c>
      <c r="R37" s="2">
        <v>200</v>
      </c>
      <c r="S37" s="2">
        <v>157</v>
      </c>
      <c r="T37" s="2">
        <v>-50</v>
      </c>
      <c r="U37" s="2">
        <f>Table_0__26[[#This Row],[Call Settle]]*1000000*Table_0__26[[#This Row],[Open Interest Call]]</f>
        <v>2354</v>
      </c>
      <c r="V37" s="2">
        <f>Table_0__26[[#This Row],[Put Settle]]*1000000*Table_0__26[[#This Row],[Open Interest Put]]</f>
        <v>82896</v>
      </c>
    </row>
    <row r="38" spans="1:22" x14ac:dyDescent="0.25">
      <c r="A38" s="2">
        <v>-3.9999999999999998E-6</v>
      </c>
      <c r="B38" s="2">
        <v>1.2E-5</v>
      </c>
      <c r="C38" s="2">
        <v>7.9999999999999996E-6</v>
      </c>
      <c r="D38" s="2">
        <v>7.1999999999999998E-3</v>
      </c>
      <c r="E38" s="2">
        <v>5.7600000000000001E-4</v>
      </c>
      <c r="F38" s="2">
        <v>5.4699999999999996E-4</v>
      </c>
      <c r="G38" s="2">
        <v>2.9E-5</v>
      </c>
      <c r="H38" s="2">
        <v>12.94</v>
      </c>
      <c r="I38" s="2">
        <v>13.37</v>
      </c>
      <c r="J38" s="2">
        <v>-0.43</v>
      </c>
      <c r="K38" s="2">
        <v>0</v>
      </c>
      <c r="L38" s="2">
        <v>0</v>
      </c>
      <c r="M38" s="2">
        <v>0</v>
      </c>
      <c r="N38" s="2">
        <v>12.94</v>
      </c>
      <c r="O38" s="2">
        <v>13.37</v>
      </c>
      <c r="P38" s="2">
        <v>-0.43</v>
      </c>
      <c r="Q38" s="2">
        <v>212</v>
      </c>
      <c r="R38" s="2">
        <v>-6</v>
      </c>
      <c r="S38" s="2">
        <v>33</v>
      </c>
      <c r="T38" s="2">
        <v>0</v>
      </c>
      <c r="U38" s="2">
        <f>Table_0__26[[#This Row],[Call Settle]]*1000000*Table_0__26[[#This Row],[Open Interest Call]]</f>
        <v>1696</v>
      </c>
      <c r="V38" s="2">
        <f>Table_0__26[[#This Row],[Put Settle]]*1000000*Table_0__26[[#This Row],[Open Interest Put]]</f>
        <v>19008</v>
      </c>
    </row>
    <row r="39" spans="1:22" x14ac:dyDescent="0.25">
      <c r="A39" s="2">
        <v>-3.0000000000000001E-6</v>
      </c>
      <c r="B39" s="2">
        <v>1.0000000000000001E-5</v>
      </c>
      <c r="C39" s="2">
        <v>6.9999999999999999E-6</v>
      </c>
      <c r="D39" s="2">
        <v>7.2500000000000004E-3</v>
      </c>
      <c r="E39" s="2">
        <v>6.2399999999999999E-4</v>
      </c>
      <c r="F39" s="2">
        <v>5.9400000000000002E-4</v>
      </c>
      <c r="G39" s="2">
        <v>3.0000000000000001E-5</v>
      </c>
      <c r="H39" s="2">
        <v>13.42</v>
      </c>
      <c r="I39" s="2">
        <v>13.69</v>
      </c>
      <c r="J39" s="2">
        <v>-0.28000000000000003</v>
      </c>
      <c r="K39" s="2">
        <v>0</v>
      </c>
      <c r="L39" s="2">
        <v>0</v>
      </c>
      <c r="M39" s="2">
        <v>0</v>
      </c>
      <c r="N39" s="2">
        <v>13.42</v>
      </c>
      <c r="O39" s="2">
        <v>13.69</v>
      </c>
      <c r="P39" s="2">
        <v>-0.28000000000000003</v>
      </c>
      <c r="Q39" s="2">
        <v>16</v>
      </c>
      <c r="R39" s="2">
        <v>0</v>
      </c>
      <c r="S39" s="2">
        <v>0</v>
      </c>
      <c r="T39" s="2">
        <v>0</v>
      </c>
      <c r="U39" s="2">
        <f>Table_0__26[[#This Row],[Call Settle]]*1000000*Table_0__26[[#This Row],[Open Interest Call]]</f>
        <v>112</v>
      </c>
      <c r="V39" s="2">
        <f>Table_0__26[[#This Row],[Put Settle]]*1000000*Table_0__26[[#This Row],[Open Interest Put]]</f>
        <v>0</v>
      </c>
    </row>
    <row r="40" spans="1:22" x14ac:dyDescent="0.25">
      <c r="A40" s="2">
        <v>-3.0000000000000001E-6</v>
      </c>
      <c r="B40" s="2">
        <v>7.9999999999999996E-6</v>
      </c>
      <c r="C40" s="2">
        <v>5.0000000000000004E-6</v>
      </c>
      <c r="D40" s="2">
        <v>7.3000000000000001E-3</v>
      </c>
      <c r="E40" s="2">
        <v>6.7199999999999996E-4</v>
      </c>
      <c r="F40" s="2">
        <v>6.4199999999999999E-4</v>
      </c>
      <c r="G40" s="2">
        <v>3.0000000000000001E-5</v>
      </c>
      <c r="H40" s="2">
        <v>13.37</v>
      </c>
      <c r="I40" s="2">
        <v>13.88</v>
      </c>
      <c r="J40" s="2">
        <v>-0.52</v>
      </c>
      <c r="K40" s="2">
        <v>0</v>
      </c>
      <c r="L40" s="2">
        <v>0</v>
      </c>
      <c r="M40" s="2">
        <v>0</v>
      </c>
      <c r="N40" s="2">
        <v>13.37</v>
      </c>
      <c r="O40" s="2">
        <v>13.88</v>
      </c>
      <c r="P40" s="2">
        <v>-0.52</v>
      </c>
      <c r="Q40" s="2">
        <v>927</v>
      </c>
      <c r="R40" s="2">
        <v>-2</v>
      </c>
      <c r="S40" s="2">
        <v>64</v>
      </c>
      <c r="T40" s="2">
        <v>0</v>
      </c>
      <c r="U40" s="2">
        <f>Table_0__26[[#This Row],[Call Settle]]*1000000*Table_0__26[[#This Row],[Open Interest Call]]</f>
        <v>4635</v>
      </c>
      <c r="V40" s="2">
        <f>Table_0__26[[#This Row],[Put Settle]]*1000000*Table_0__26[[#This Row],[Open Interest Put]]</f>
        <v>43008</v>
      </c>
    </row>
    <row r="41" spans="1:22" x14ac:dyDescent="0.25">
      <c r="A41" s="2">
        <v>-1.9999999999999999E-6</v>
      </c>
      <c r="B41" s="2">
        <v>6.0000000000000002E-6</v>
      </c>
      <c r="C41" s="2">
        <v>5.0000000000000004E-6</v>
      </c>
      <c r="D41" s="2">
        <v>7.3499999999999998E-3</v>
      </c>
      <c r="E41" s="2">
        <v>7.2099999999999996E-4</v>
      </c>
      <c r="F41" s="2">
        <v>6.8999999999999997E-4</v>
      </c>
      <c r="G41" s="2">
        <v>3.1000000000000001E-5</v>
      </c>
      <c r="H41" s="2">
        <v>13.88</v>
      </c>
      <c r="I41" s="2">
        <v>13.91</v>
      </c>
      <c r="J41" s="2">
        <v>-0.03</v>
      </c>
      <c r="K41" s="2">
        <v>0</v>
      </c>
      <c r="L41" s="2">
        <v>0</v>
      </c>
      <c r="M41" s="2">
        <v>0</v>
      </c>
      <c r="N41" s="2">
        <v>13.88</v>
      </c>
      <c r="O41" s="2">
        <v>13.91</v>
      </c>
      <c r="P41" s="2">
        <v>-0.03</v>
      </c>
      <c r="Q41" s="2">
        <v>2</v>
      </c>
      <c r="R41" s="2">
        <v>0</v>
      </c>
      <c r="S41" s="2">
        <v>0</v>
      </c>
      <c r="T41" s="2">
        <v>0</v>
      </c>
      <c r="U41" s="2">
        <f>Table_0__26[[#This Row],[Call Settle]]*1000000*Table_0__26[[#This Row],[Open Interest Call]]</f>
        <v>10</v>
      </c>
      <c r="V41" s="2">
        <f>Table_0__26[[#This Row],[Put Settle]]*1000000*Table_0__26[[#This Row],[Open Interest Put]]</f>
        <v>0</v>
      </c>
    </row>
    <row r="42" spans="1:22" x14ac:dyDescent="0.25">
      <c r="A42" s="2">
        <v>-9.9999999999999995E-7</v>
      </c>
      <c r="B42" s="2">
        <v>5.0000000000000004E-6</v>
      </c>
      <c r="C42" s="2">
        <v>3.9999999999999998E-6</v>
      </c>
      <c r="D42" s="2">
        <v>7.4000000000000003E-3</v>
      </c>
      <c r="E42" s="2">
        <v>7.6999999999999996E-4</v>
      </c>
      <c r="F42" s="2">
        <v>7.3899999999999997E-4</v>
      </c>
      <c r="G42" s="2">
        <v>3.1000000000000001E-5</v>
      </c>
      <c r="H42" s="2">
        <v>14.34</v>
      </c>
      <c r="I42" s="2">
        <v>14.21</v>
      </c>
      <c r="J42" s="2">
        <v>0.13</v>
      </c>
      <c r="K42" s="2">
        <v>0</v>
      </c>
      <c r="L42" s="2">
        <v>0</v>
      </c>
      <c r="M42" s="2">
        <v>0</v>
      </c>
      <c r="N42" s="2">
        <v>14.34</v>
      </c>
      <c r="O42" s="2">
        <v>14.21</v>
      </c>
      <c r="P42" s="2">
        <v>0.13</v>
      </c>
      <c r="Q42" s="2">
        <v>5</v>
      </c>
      <c r="R42" s="2">
        <v>0</v>
      </c>
      <c r="S42" s="2">
        <v>0</v>
      </c>
      <c r="T42" s="2">
        <v>0</v>
      </c>
      <c r="U42" s="2">
        <f>Table_0__26[[#This Row],[Call Settle]]*1000000*Table_0__26[[#This Row],[Open Interest Call]]</f>
        <v>20</v>
      </c>
      <c r="V42" s="2">
        <f>Table_0__26[[#This Row],[Put Settle]]*1000000*Table_0__26[[#This Row],[Open Interest Put]]</f>
        <v>0</v>
      </c>
    </row>
    <row r="43" spans="1:22" x14ac:dyDescent="0.25">
      <c r="A43" s="2">
        <v>-9.9999999999999995E-7</v>
      </c>
      <c r="B43" s="2">
        <v>5.0000000000000004E-6</v>
      </c>
      <c r="C43" s="2">
        <v>3.9999999999999998E-6</v>
      </c>
      <c r="D43" s="2">
        <v>7.45E-3</v>
      </c>
      <c r="E43" s="2">
        <v>8.1899999999999996E-4</v>
      </c>
      <c r="F43" s="2">
        <v>7.8799999999999996E-4</v>
      </c>
      <c r="G43" s="2">
        <v>3.1000000000000001E-5</v>
      </c>
      <c r="H43" s="2">
        <v>14.74</v>
      </c>
      <c r="I43" s="2">
        <v>14.68</v>
      </c>
      <c r="J43" s="2">
        <v>0.06</v>
      </c>
      <c r="K43" s="2">
        <v>0</v>
      </c>
      <c r="L43" s="2">
        <v>0</v>
      </c>
      <c r="M43" s="2">
        <v>0</v>
      </c>
      <c r="N43" s="2">
        <v>14.74</v>
      </c>
      <c r="O43" s="2">
        <v>14.68</v>
      </c>
      <c r="P43" s="2">
        <v>0.06</v>
      </c>
      <c r="Q43" s="2">
        <v>50</v>
      </c>
      <c r="R43" s="2">
        <v>0</v>
      </c>
      <c r="S43" s="2">
        <v>3</v>
      </c>
      <c r="T43" s="2">
        <v>0</v>
      </c>
      <c r="U43" s="2">
        <f>Table_0__26[[#This Row],[Call Settle]]*1000000*Table_0__26[[#This Row],[Open Interest Call]]</f>
        <v>200</v>
      </c>
      <c r="V43" s="2">
        <f>Table_0__26[[#This Row],[Put Settle]]*1000000*Table_0__26[[#This Row],[Open Interest Put]]</f>
        <v>2457</v>
      </c>
    </row>
    <row r="44" spans="1:22" x14ac:dyDescent="0.25">
      <c r="A44" s="2">
        <v>-9.9999999999999995E-7</v>
      </c>
      <c r="B44" s="2">
        <v>3.9999999999999998E-6</v>
      </c>
      <c r="C44" s="2">
        <v>3.0000000000000001E-6</v>
      </c>
      <c r="D44" s="2">
        <v>7.4999999999999997E-3</v>
      </c>
      <c r="E44" s="2">
        <v>8.6899999999999998E-4</v>
      </c>
      <c r="F44" s="2">
        <v>8.3699999999999996E-4</v>
      </c>
      <c r="G44" s="2">
        <v>3.1999999999999999E-5</v>
      </c>
      <c r="H44" s="2">
        <v>15.08</v>
      </c>
      <c r="I44" s="2">
        <v>15.11</v>
      </c>
      <c r="J44" s="2">
        <v>-0.03</v>
      </c>
      <c r="K44" s="2">
        <v>0</v>
      </c>
      <c r="L44" s="2">
        <v>0</v>
      </c>
      <c r="M44" s="2">
        <v>0</v>
      </c>
      <c r="N44" s="2">
        <v>15.08</v>
      </c>
      <c r="O44" s="2">
        <v>15.11</v>
      </c>
      <c r="P44" s="2">
        <v>-0.03</v>
      </c>
      <c r="Q44" s="2">
        <v>99</v>
      </c>
      <c r="R44" s="2">
        <v>0</v>
      </c>
      <c r="S44" s="2">
        <v>0</v>
      </c>
      <c r="T44" s="2">
        <v>0</v>
      </c>
      <c r="U44" s="2">
        <f>Table_0__26[[#This Row],[Call Settle]]*1000000*Table_0__26[[#This Row],[Open Interest Call]]</f>
        <v>297</v>
      </c>
      <c r="V44" s="2">
        <f>Table_0__26[[#This Row],[Put Settle]]*1000000*Table_0__26[[#This Row],[Open Interest Put]]</f>
        <v>0</v>
      </c>
    </row>
    <row r="45" spans="1:22" x14ac:dyDescent="0.25">
      <c r="A45" s="2">
        <v>-9.9999999999999995E-7</v>
      </c>
      <c r="B45" s="2">
        <v>3.9999999999999998E-6</v>
      </c>
      <c r="C45" s="2">
        <v>3.0000000000000001E-6</v>
      </c>
      <c r="D45" s="2">
        <v>7.5500000000000003E-3</v>
      </c>
      <c r="E45" s="2">
        <v>9.1799999999999998E-4</v>
      </c>
      <c r="F45" s="2">
        <v>8.8599999999999996E-4</v>
      </c>
      <c r="G45" s="2">
        <v>3.1999999999999999E-5</v>
      </c>
      <c r="H45" s="2">
        <v>15.76</v>
      </c>
      <c r="I45" s="2">
        <v>15.48</v>
      </c>
      <c r="J45" s="2">
        <v>0.28000000000000003</v>
      </c>
      <c r="K45" s="2">
        <v>0</v>
      </c>
      <c r="L45" s="2">
        <v>0</v>
      </c>
      <c r="M45" s="2">
        <v>0</v>
      </c>
      <c r="N45" s="2">
        <v>15.76</v>
      </c>
      <c r="O45" s="2">
        <v>15.48</v>
      </c>
      <c r="P45" s="2">
        <v>0.28000000000000003</v>
      </c>
      <c r="Q45" s="2">
        <v>1</v>
      </c>
      <c r="R45" s="2">
        <v>0</v>
      </c>
      <c r="S45" s="2">
        <v>0</v>
      </c>
      <c r="T45" s="2">
        <v>0</v>
      </c>
      <c r="U45" s="2">
        <f>Table_0__26[[#This Row],[Call Settle]]*1000000*Table_0__26[[#This Row],[Open Interest Call]]</f>
        <v>3</v>
      </c>
      <c r="V45" s="2">
        <f>Table_0__26[[#This Row],[Put Settle]]*1000000*Table_0__26[[#This Row],[Open Interest Put]]</f>
        <v>0</v>
      </c>
    </row>
    <row r="46" spans="1:22" x14ac:dyDescent="0.25">
      <c r="A46" s="2">
        <v>-9.9999999999999995E-7</v>
      </c>
      <c r="B46" s="2">
        <v>3.0000000000000001E-6</v>
      </c>
      <c r="C46" s="2">
        <v>3.0000000000000001E-6</v>
      </c>
      <c r="D46" s="2">
        <v>7.6E-3</v>
      </c>
      <c r="E46" s="2">
        <v>9.6699999999999998E-4</v>
      </c>
      <c r="F46" s="2">
        <v>9.3499999999999996E-4</v>
      </c>
      <c r="G46" s="2">
        <v>3.1999999999999999E-5</v>
      </c>
      <c r="H46" s="2">
        <v>16.010000000000002</v>
      </c>
      <c r="I46" s="2">
        <v>15.79</v>
      </c>
      <c r="J46" s="2">
        <v>0.22</v>
      </c>
      <c r="K46" s="2">
        <v>0</v>
      </c>
      <c r="L46" s="2">
        <v>0</v>
      </c>
      <c r="M46" s="2">
        <v>0</v>
      </c>
      <c r="N46" s="2">
        <v>16.010000000000002</v>
      </c>
      <c r="O46" s="2">
        <v>15.79</v>
      </c>
      <c r="P46" s="2">
        <v>0.22</v>
      </c>
      <c r="Q46" s="2">
        <v>17</v>
      </c>
      <c r="R46" s="2">
        <v>0</v>
      </c>
      <c r="S46" s="2">
        <v>32</v>
      </c>
      <c r="T46" s="2">
        <v>0</v>
      </c>
      <c r="U46" s="2">
        <f>Table_0__26[[#This Row],[Call Settle]]*1000000*Table_0__26[[#This Row],[Open Interest Call]]</f>
        <v>51</v>
      </c>
      <c r="V46" s="2">
        <f>Table_0__26[[#This Row],[Put Settle]]*1000000*Table_0__26[[#This Row],[Open Interest Put]]</f>
        <v>30944</v>
      </c>
    </row>
    <row r="47" spans="1:22" x14ac:dyDescent="0.25">
      <c r="A47" s="2">
        <v>-9.9999999999999995E-7</v>
      </c>
      <c r="B47" s="2">
        <v>3.0000000000000001E-6</v>
      </c>
      <c r="C47" s="2">
        <v>1.9999999999999999E-6</v>
      </c>
      <c r="D47" s="2">
        <v>7.6499999999999997E-3</v>
      </c>
      <c r="E47" s="2">
        <v>1.0169999999999999E-3</v>
      </c>
      <c r="F47" s="2">
        <v>9.8499999999999998E-4</v>
      </c>
      <c r="G47" s="2">
        <v>3.1999999999999999E-5</v>
      </c>
      <c r="H47" s="2">
        <v>16.149999999999999</v>
      </c>
      <c r="I47" s="2">
        <v>16.02</v>
      </c>
      <c r="J47" s="2">
        <v>0.13</v>
      </c>
      <c r="K47" s="2">
        <v>0</v>
      </c>
      <c r="L47" s="2">
        <v>0</v>
      </c>
      <c r="M47" s="2">
        <v>0</v>
      </c>
      <c r="N47" s="2">
        <v>16.149999999999999</v>
      </c>
      <c r="O47" s="2">
        <v>16.02</v>
      </c>
      <c r="P47" s="2">
        <v>0.13</v>
      </c>
      <c r="Q47" s="2">
        <v>1</v>
      </c>
      <c r="R47" s="2">
        <v>0</v>
      </c>
      <c r="S47" s="2">
        <v>0</v>
      </c>
      <c r="T47" s="2">
        <v>0</v>
      </c>
      <c r="U47" s="2">
        <f>Table_0__26[[#This Row],[Call Settle]]*1000000*Table_0__26[[#This Row],[Open Interest Call]]</f>
        <v>2</v>
      </c>
      <c r="V47" s="2">
        <f>Table_0__26[[#This Row],[Put Settle]]*1000000*Table_0__26[[#This Row],[Open Interest Put]]</f>
        <v>0</v>
      </c>
    </row>
    <row r="48" spans="1:22" x14ac:dyDescent="0.25">
      <c r="A48" s="2">
        <v>0</v>
      </c>
      <c r="B48" s="2">
        <v>1.9999999999999999E-6</v>
      </c>
      <c r="C48" s="2">
        <v>1.9999999999999999E-6</v>
      </c>
      <c r="D48" s="2">
        <v>7.7000000000000002E-3</v>
      </c>
      <c r="E48" s="2">
        <v>1.0660000000000001E-3</v>
      </c>
      <c r="F48" s="2">
        <v>1.034E-3</v>
      </c>
      <c r="G48" s="2">
        <v>3.1999999999999999E-5</v>
      </c>
      <c r="H48" s="2">
        <v>16.78</v>
      </c>
      <c r="I48" s="2">
        <v>16.16</v>
      </c>
      <c r="J48" s="2">
        <v>0.62</v>
      </c>
      <c r="K48" s="2">
        <v>0</v>
      </c>
      <c r="L48" s="2">
        <v>0</v>
      </c>
      <c r="M48" s="2">
        <v>0</v>
      </c>
      <c r="N48" s="2">
        <v>16.78</v>
      </c>
      <c r="O48" s="2">
        <v>16.16</v>
      </c>
      <c r="P48" s="2">
        <v>0.62</v>
      </c>
      <c r="Q48" s="2">
        <v>1861</v>
      </c>
      <c r="R48" s="2">
        <v>0</v>
      </c>
      <c r="S48" s="2">
        <v>0</v>
      </c>
      <c r="T48" s="2">
        <v>0</v>
      </c>
      <c r="U48" s="2">
        <f>Table_0__26[[#This Row],[Call Settle]]*1000000*Table_0__26[[#This Row],[Open Interest Call]]</f>
        <v>3722</v>
      </c>
      <c r="V48" s="2">
        <f>Table_0__26[[#This Row],[Put Settle]]*1000000*Table_0__26[[#This Row],[Open Interest Put]]</f>
        <v>0</v>
      </c>
    </row>
    <row r="49" spans="1:22" x14ac:dyDescent="0.25">
      <c r="A49" s="2">
        <v>-9.9999999999999995E-7</v>
      </c>
      <c r="B49" s="2">
        <v>1.9999999999999999E-6</v>
      </c>
      <c r="C49" s="2">
        <v>1.9999999999999999E-6</v>
      </c>
      <c r="D49" s="2">
        <v>7.7499999999999999E-3</v>
      </c>
      <c r="E49" s="2">
        <v>1.1150000000000001E-3</v>
      </c>
      <c r="F49" s="2">
        <v>1.083E-3</v>
      </c>
      <c r="G49" s="2">
        <v>3.1999999999999999E-5</v>
      </c>
      <c r="H49" s="2">
        <v>16.77</v>
      </c>
      <c r="I49" s="2">
        <v>16.77</v>
      </c>
      <c r="J49" s="2">
        <v>-0.01</v>
      </c>
      <c r="K49" s="2">
        <v>0</v>
      </c>
      <c r="L49" s="2">
        <v>0</v>
      </c>
      <c r="M49" s="2">
        <v>0</v>
      </c>
      <c r="N49" s="2">
        <v>16.77</v>
      </c>
      <c r="O49" s="2">
        <v>16.77</v>
      </c>
      <c r="P49" s="2">
        <v>-0.01</v>
      </c>
      <c r="Q49" s="2">
        <v>3</v>
      </c>
      <c r="R49" s="2">
        <v>0</v>
      </c>
      <c r="S49" s="2">
        <v>0</v>
      </c>
      <c r="T49" s="2">
        <v>0</v>
      </c>
      <c r="U49" s="2">
        <f>Table_0__26[[#This Row],[Call Settle]]*1000000*Table_0__26[[#This Row],[Open Interest Call]]</f>
        <v>6</v>
      </c>
      <c r="V49" s="2">
        <f>Table_0__26[[#This Row],[Put Settle]]*1000000*Table_0__26[[#This Row],[Open Interest Put]]</f>
        <v>0</v>
      </c>
    </row>
    <row r="50" spans="1:22" x14ac:dyDescent="0.25">
      <c r="A50" s="2">
        <v>-9.9999999999999995E-7</v>
      </c>
      <c r="B50" s="2">
        <v>1.9999999999999999E-6</v>
      </c>
      <c r="C50" s="2">
        <v>1.9999999999999999E-6</v>
      </c>
      <c r="D50" s="2">
        <v>7.7999999999999996E-3</v>
      </c>
      <c r="E50" s="2">
        <v>1.165E-3</v>
      </c>
      <c r="F50" s="2">
        <v>1.1329999999999999E-3</v>
      </c>
      <c r="G50" s="2">
        <v>3.1999999999999999E-5</v>
      </c>
      <c r="H50" s="2">
        <v>17.36</v>
      </c>
      <c r="I50" s="2">
        <v>17.38</v>
      </c>
      <c r="J50" s="2">
        <v>-0.02</v>
      </c>
      <c r="K50" s="2">
        <v>0</v>
      </c>
      <c r="L50" s="2">
        <v>0</v>
      </c>
      <c r="M50" s="2">
        <v>0</v>
      </c>
      <c r="N50" s="2">
        <v>17.36</v>
      </c>
      <c r="O50" s="2">
        <v>17.38</v>
      </c>
      <c r="P50" s="2">
        <v>-0.02</v>
      </c>
      <c r="Q50" s="2">
        <v>15</v>
      </c>
      <c r="R50" s="2">
        <v>0</v>
      </c>
      <c r="S50" s="2">
        <v>0</v>
      </c>
      <c r="T50" s="2">
        <v>0</v>
      </c>
      <c r="U50" s="2">
        <f>Table_0__26[[#This Row],[Call Settle]]*1000000*Table_0__26[[#This Row],[Open Interest Call]]</f>
        <v>30</v>
      </c>
      <c r="V50" s="2">
        <f>Table_0__26[[#This Row],[Put Settle]]*1000000*Table_0__26[[#This Row],[Open Interest Put]]</f>
        <v>0</v>
      </c>
    </row>
    <row r="51" spans="1:22" x14ac:dyDescent="0.25">
      <c r="A51" s="2">
        <v>-9.9999999999999995E-7</v>
      </c>
      <c r="B51" s="2">
        <v>1.9999999999999999E-6</v>
      </c>
      <c r="C51" s="2">
        <v>9.9999999999999995E-7</v>
      </c>
      <c r="D51" s="2">
        <v>7.9000000000000008E-3</v>
      </c>
      <c r="E51" s="2">
        <v>1.2639999999999999E-3</v>
      </c>
      <c r="F51" s="2">
        <v>1.232E-3</v>
      </c>
      <c r="G51" s="2">
        <v>3.1999999999999999E-5</v>
      </c>
      <c r="H51" s="2">
        <v>17.670000000000002</v>
      </c>
      <c r="I51" s="2">
        <v>17.920000000000002</v>
      </c>
      <c r="J51" s="2">
        <v>-0.25</v>
      </c>
      <c r="K51" s="2">
        <v>0</v>
      </c>
      <c r="L51" s="2">
        <v>0</v>
      </c>
      <c r="M51" s="2">
        <v>0</v>
      </c>
      <c r="N51" s="2">
        <v>17.670000000000002</v>
      </c>
      <c r="O51" s="2">
        <v>17.920000000000002</v>
      </c>
      <c r="P51" s="2">
        <v>-0.25</v>
      </c>
      <c r="Q51" s="2">
        <v>4</v>
      </c>
      <c r="R51" s="2">
        <v>0</v>
      </c>
      <c r="S51" s="2">
        <v>0</v>
      </c>
      <c r="T51" s="2">
        <v>0</v>
      </c>
      <c r="U51" s="2">
        <f>Table_0__26[[#This Row],[Call Settle]]*1000000*Table_0__26[[#This Row],[Open Interest Call]]</f>
        <v>4</v>
      </c>
      <c r="V51" s="2">
        <f>Table_0__26[[#This Row],[Put Settle]]*1000000*Table_0__26[[#This Row],[Open Interest Put]]</f>
        <v>0</v>
      </c>
    </row>
    <row r="52" spans="1:22" x14ac:dyDescent="0.25">
      <c r="A52" s="2">
        <v>0</v>
      </c>
      <c r="B52" s="2">
        <v>9.9999999999999995E-7</v>
      </c>
      <c r="C52" s="2">
        <v>9.9999999999999995E-7</v>
      </c>
      <c r="D52" s="2">
        <v>8.0000000000000002E-3</v>
      </c>
      <c r="E52" s="2">
        <v>1.3630000000000001E-3</v>
      </c>
      <c r="F52" s="2">
        <v>1.3309999999999999E-3</v>
      </c>
      <c r="G52" s="2">
        <v>3.1999999999999999E-5</v>
      </c>
      <c r="H52" s="2">
        <v>18.77</v>
      </c>
      <c r="I52" s="2">
        <v>18.18</v>
      </c>
      <c r="J52" s="2">
        <v>0.6</v>
      </c>
      <c r="K52" s="2">
        <v>0</v>
      </c>
      <c r="L52" s="2">
        <v>0</v>
      </c>
      <c r="M52" s="2">
        <v>0</v>
      </c>
      <c r="N52" s="2">
        <v>18.77</v>
      </c>
      <c r="O52" s="2">
        <v>18.18</v>
      </c>
      <c r="P52" s="2">
        <v>0.6</v>
      </c>
      <c r="Q52" s="2">
        <v>32</v>
      </c>
      <c r="R52" s="2">
        <v>0</v>
      </c>
      <c r="S52" s="2">
        <v>0</v>
      </c>
      <c r="T52" s="2">
        <v>0</v>
      </c>
      <c r="U52" s="2">
        <f>Table_0__26[[#This Row],[Call Settle]]*1000000*Table_0__26[[#This Row],[Open Interest Call]]</f>
        <v>32</v>
      </c>
      <c r="V52" s="2">
        <f>Table_0__26[[#This Row],[Put Settle]]*1000000*Table_0__26[[#This Row],[Open Interest Put]]</f>
        <v>0</v>
      </c>
    </row>
    <row r="53" spans="1:22" x14ac:dyDescent="0.25">
      <c r="A53" s="2">
        <v>-9.9999999999999995E-7</v>
      </c>
      <c r="B53" s="2">
        <v>9.9999999999999995E-7</v>
      </c>
      <c r="C53" s="2">
        <v>9.9999999999999995E-7</v>
      </c>
      <c r="D53" s="2">
        <v>8.0999999999999996E-3</v>
      </c>
      <c r="E53" s="2">
        <v>1.462E-3</v>
      </c>
      <c r="F53" s="2">
        <v>1.4300000000000001E-3</v>
      </c>
      <c r="G53" s="2">
        <v>3.1999999999999999E-5</v>
      </c>
      <c r="H53" s="2">
        <v>18.46</v>
      </c>
      <c r="I53" s="2">
        <v>19.25</v>
      </c>
      <c r="J53" s="2">
        <v>-0.79</v>
      </c>
      <c r="K53" s="2">
        <v>0</v>
      </c>
      <c r="L53" s="2">
        <v>0</v>
      </c>
      <c r="M53" s="2">
        <v>0</v>
      </c>
      <c r="N53" s="2">
        <v>18.46</v>
      </c>
      <c r="O53" s="2">
        <v>19.25</v>
      </c>
      <c r="P53" s="2">
        <v>-0.79</v>
      </c>
      <c r="Q53" s="2">
        <v>20</v>
      </c>
      <c r="R53" s="2">
        <v>0</v>
      </c>
      <c r="S53" s="2">
        <v>0</v>
      </c>
      <c r="T53" s="2">
        <v>0</v>
      </c>
      <c r="U53" s="2">
        <f>Table_0__26[[#This Row],[Call Settle]]*1000000*Table_0__26[[#This Row],[Open Interest Call]]</f>
        <v>20</v>
      </c>
      <c r="V53" s="2">
        <f>Table_0__26[[#This Row],[Put Settle]]*1000000*Table_0__26[[#This Row],[Open Interest Put]]</f>
        <v>0</v>
      </c>
    </row>
    <row r="54" spans="1:22" x14ac:dyDescent="0.25">
      <c r="A54" s="2">
        <v>0</v>
      </c>
      <c r="B54" s="2">
        <v>9.9999999999999995E-7</v>
      </c>
      <c r="C54" s="2">
        <v>9.9999999999999995E-7</v>
      </c>
      <c r="D54" s="2">
        <v>8.2000000000000007E-3</v>
      </c>
      <c r="E54" s="2">
        <v>1.5610000000000001E-3</v>
      </c>
      <c r="F54" s="2">
        <v>1.529E-3</v>
      </c>
      <c r="G54" s="2">
        <v>3.1999999999999999E-5</v>
      </c>
      <c r="H54" s="2">
        <v>19.46</v>
      </c>
      <c r="I54" s="2">
        <v>18.89</v>
      </c>
      <c r="J54" s="2">
        <v>0.56999999999999995</v>
      </c>
      <c r="K54" s="2">
        <v>0</v>
      </c>
      <c r="L54" s="2">
        <v>0</v>
      </c>
      <c r="M54" s="2">
        <v>0</v>
      </c>
      <c r="N54" s="2">
        <v>19.46</v>
      </c>
      <c r="O54" s="2">
        <v>18.89</v>
      </c>
      <c r="P54" s="2">
        <v>0.56999999999999995</v>
      </c>
      <c r="Q54" s="2">
        <v>0</v>
      </c>
      <c r="R54" s="2">
        <v>0</v>
      </c>
      <c r="S54" s="2">
        <v>1</v>
      </c>
      <c r="T54" s="2">
        <v>0</v>
      </c>
      <c r="U54" s="2">
        <f>Table_0__26[[#This Row],[Call Settle]]*1000000*Table_0__26[[#This Row],[Open Interest Call]]</f>
        <v>0</v>
      </c>
      <c r="V54" s="2">
        <f>Table_0__26[[#This Row],[Put Settle]]*1000000*Table_0__26[[#This Row],[Open Interest Put]]</f>
        <v>1561</v>
      </c>
    </row>
    <row r="55" spans="1:22" x14ac:dyDescent="0.25">
      <c r="A55" s="2">
        <v>0</v>
      </c>
      <c r="B55" s="2">
        <v>9.9999999999999995E-7</v>
      </c>
      <c r="C55" s="2">
        <v>9.9999999999999995E-7</v>
      </c>
      <c r="D55" s="2">
        <v>8.3000000000000001E-3</v>
      </c>
      <c r="E55" s="2">
        <v>1.66E-3</v>
      </c>
      <c r="F55" s="2">
        <v>1.6280000000000001E-3</v>
      </c>
      <c r="G55" s="2">
        <v>3.1999999999999999E-5</v>
      </c>
      <c r="H55" s="2">
        <v>20.45</v>
      </c>
      <c r="I55" s="2">
        <v>19.87</v>
      </c>
      <c r="J55" s="2">
        <v>0.57999999999999996</v>
      </c>
      <c r="K55" s="2">
        <v>0</v>
      </c>
      <c r="L55" s="2">
        <v>0</v>
      </c>
      <c r="M55" s="2">
        <v>0</v>
      </c>
      <c r="N55" s="2">
        <v>20.45</v>
      </c>
      <c r="O55" s="2">
        <v>19.87</v>
      </c>
      <c r="P55" s="2">
        <v>0.57999999999999996</v>
      </c>
      <c r="Q55" s="2">
        <v>0</v>
      </c>
      <c r="R55" s="2">
        <v>0</v>
      </c>
      <c r="S55" s="2">
        <v>0</v>
      </c>
      <c r="T55" s="2">
        <v>0</v>
      </c>
      <c r="U55" s="2">
        <f>Table_0__26[[#This Row],[Call Settle]]*1000000*Table_0__26[[#This Row],[Open Interest Call]]</f>
        <v>0</v>
      </c>
      <c r="V55" s="2">
        <f>Table_0__26[[#This Row],[Put Settle]]*1000000*Table_0__26[[#This Row],[Open Interest Put]]</f>
        <v>0</v>
      </c>
    </row>
    <row r="56" spans="1:22" x14ac:dyDescent="0.25">
      <c r="A56" s="2">
        <v>0</v>
      </c>
      <c r="B56" s="2">
        <v>9.9999999999999995E-7</v>
      </c>
      <c r="C56" s="2">
        <v>9.9999999999999995E-7</v>
      </c>
      <c r="D56" s="2">
        <v>8.3999999999999995E-3</v>
      </c>
      <c r="E56" s="2">
        <v>1.7589999999999999E-3</v>
      </c>
      <c r="F56" s="2">
        <v>1.727E-3</v>
      </c>
      <c r="G56" s="2">
        <v>3.1999999999999999E-5</v>
      </c>
      <c r="H56" s="2">
        <v>21.42</v>
      </c>
      <c r="I56" s="2">
        <v>20.83</v>
      </c>
      <c r="J56" s="2">
        <v>0.57999999999999996</v>
      </c>
      <c r="K56" s="2">
        <v>0</v>
      </c>
      <c r="L56" s="2">
        <v>0</v>
      </c>
      <c r="M56" s="2">
        <v>0</v>
      </c>
      <c r="N56" s="2">
        <v>21.42</v>
      </c>
      <c r="O56" s="2">
        <v>20.83</v>
      </c>
      <c r="P56" s="2">
        <v>0.57999999999999996</v>
      </c>
      <c r="Q56" s="2">
        <v>0</v>
      </c>
      <c r="R56" s="2">
        <v>0</v>
      </c>
      <c r="S56" s="2">
        <v>0</v>
      </c>
      <c r="T56" s="2">
        <v>0</v>
      </c>
      <c r="U56" s="2">
        <f>Table_0__26[[#This Row],[Call Settle]]*1000000*Table_0__26[[#This Row],[Open Interest Call]]</f>
        <v>0</v>
      </c>
      <c r="V56" s="2">
        <f>Table_0__26[[#This Row],[Put Settle]]*1000000*Table_0__26[[#This Row],[Open Interest Put]]</f>
        <v>0</v>
      </c>
    </row>
    <row r="57" spans="1:22" x14ac:dyDescent="0.25">
      <c r="A57" s="2">
        <v>0</v>
      </c>
      <c r="B57" s="2">
        <v>9.9999999999999995E-7</v>
      </c>
      <c r="C57" s="2">
        <v>9.9999999999999995E-7</v>
      </c>
      <c r="D57" s="2">
        <v>8.5000000000000006E-3</v>
      </c>
      <c r="E57" s="2">
        <v>1.859E-3</v>
      </c>
      <c r="F57" s="2">
        <v>1.8259999999999999E-3</v>
      </c>
      <c r="G57" s="2">
        <v>3.3000000000000003E-5</v>
      </c>
      <c r="H57" s="2">
        <v>22.37</v>
      </c>
      <c r="I57" s="2">
        <v>21.78</v>
      </c>
      <c r="J57" s="2">
        <v>0.59</v>
      </c>
      <c r="K57" s="2">
        <v>0</v>
      </c>
      <c r="L57" s="2">
        <v>0</v>
      </c>
      <c r="M57" s="2">
        <v>0</v>
      </c>
      <c r="N57" s="2">
        <v>22.37</v>
      </c>
      <c r="O57" s="2">
        <v>21.78</v>
      </c>
      <c r="P57" s="2">
        <v>0.59</v>
      </c>
      <c r="Q57" s="2">
        <v>0</v>
      </c>
      <c r="R57" s="2">
        <v>0</v>
      </c>
      <c r="S57" s="2">
        <v>0</v>
      </c>
      <c r="T57" s="2">
        <v>0</v>
      </c>
      <c r="U57" s="2">
        <f>Table_0__26[[#This Row],[Call Settle]]*1000000*Table_0__26[[#This Row],[Open Interest Call]]</f>
        <v>0</v>
      </c>
      <c r="V57" s="2">
        <f>Table_0__26[[#This Row],[Put Settle]]*1000000*Table_0__26[[#This Row],[Open Interest Put]]</f>
        <v>0</v>
      </c>
    </row>
    <row r="58" spans="1:22" x14ac:dyDescent="0.25">
      <c r="A58" s="2">
        <v>-9.9999999999999995E-7</v>
      </c>
      <c r="B58" s="2">
        <v>9.9999999999999995E-7</v>
      </c>
      <c r="C58" s="2">
        <v>0</v>
      </c>
      <c r="D58" s="2">
        <v>8.6E-3</v>
      </c>
      <c r="E58" s="2">
        <v>1.9580000000000001E-3</v>
      </c>
      <c r="F58" s="2">
        <v>1.926E-3</v>
      </c>
      <c r="G58" s="2">
        <v>3.1999999999999999E-5</v>
      </c>
      <c r="H58" s="2">
        <v>23.32</v>
      </c>
      <c r="I58" s="2">
        <v>22.71</v>
      </c>
      <c r="J58" s="2">
        <v>0.61</v>
      </c>
      <c r="K58" s="2">
        <v>0</v>
      </c>
      <c r="L58" s="2">
        <v>0</v>
      </c>
      <c r="M58" s="2">
        <v>0</v>
      </c>
      <c r="N58" s="2">
        <v>23.32</v>
      </c>
      <c r="O58" s="2">
        <v>22.71</v>
      </c>
      <c r="P58" s="2">
        <v>0.61</v>
      </c>
      <c r="Q58" s="2">
        <v>2</v>
      </c>
      <c r="R58" s="2">
        <v>0</v>
      </c>
      <c r="S58" s="2">
        <v>0</v>
      </c>
      <c r="T58" s="2">
        <v>0</v>
      </c>
      <c r="U58" s="2">
        <f>Table_0__26[[#This Row],[Call Settle]]*1000000*Table_0__26[[#This Row],[Open Interest Call]]</f>
        <v>0</v>
      </c>
      <c r="V58" s="2">
        <f>Table_0__26[[#This Row],[Put Settle]]*1000000*Table_0__26[[#This Row],[Open Interest Put]]</f>
        <v>0</v>
      </c>
    </row>
    <row r="59" spans="1:22" x14ac:dyDescent="0.25">
      <c r="A59" s="2">
        <v>-9.9999999999999995E-7</v>
      </c>
      <c r="B59" s="2">
        <v>9.9999999999999995E-7</v>
      </c>
      <c r="C59" s="2">
        <v>0</v>
      </c>
      <c r="D59" s="2">
        <v>8.6999999999999994E-3</v>
      </c>
      <c r="E59" s="2">
        <v>2.0569999999999998E-3</v>
      </c>
      <c r="F59" s="2">
        <v>2.0249999999999999E-3</v>
      </c>
      <c r="G59" s="2">
        <v>3.1999999999999999E-5</v>
      </c>
      <c r="H59" s="2">
        <v>24.27</v>
      </c>
      <c r="I59" s="2">
        <v>23.62</v>
      </c>
      <c r="J59" s="2">
        <v>0.65</v>
      </c>
      <c r="K59" s="2">
        <v>0</v>
      </c>
      <c r="L59" s="2">
        <v>0</v>
      </c>
      <c r="M59" s="2">
        <v>0</v>
      </c>
      <c r="N59" s="2">
        <v>24.27</v>
      </c>
      <c r="O59" s="2">
        <v>23.62</v>
      </c>
      <c r="P59" s="2">
        <v>0.65</v>
      </c>
      <c r="Q59" s="2">
        <v>0</v>
      </c>
      <c r="R59" s="2">
        <v>0</v>
      </c>
      <c r="S59" s="2">
        <v>1</v>
      </c>
      <c r="T59" s="2">
        <v>0</v>
      </c>
      <c r="U59" s="2">
        <f>Table_0__26[[#This Row],[Call Settle]]*1000000*Table_0__26[[#This Row],[Open Interest Call]]</f>
        <v>0</v>
      </c>
      <c r="V59" s="2">
        <f>Table_0__26[[#This Row],[Put Settle]]*1000000*Table_0__26[[#This Row],[Open Interest Put]]</f>
        <v>2057</v>
      </c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1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-3.1999999999999999E-5</v>
      </c>
      <c r="B2" s="2">
        <v>1.743E-3</v>
      </c>
      <c r="C2" s="2">
        <v>1.7110000000000001E-3</v>
      </c>
      <c r="D2" s="2">
        <v>4.8999999999999998E-3</v>
      </c>
      <c r="E2" s="2">
        <v>0</v>
      </c>
      <c r="F2" s="2">
        <v>0</v>
      </c>
      <c r="G2" s="2">
        <v>0</v>
      </c>
      <c r="H2" s="2">
        <v>16.47</v>
      </c>
      <c r="I2" s="2">
        <v>22.39</v>
      </c>
      <c r="J2" s="2">
        <v>-5.92</v>
      </c>
      <c r="K2" s="2">
        <v>0</v>
      </c>
      <c r="L2" s="2">
        <v>0</v>
      </c>
      <c r="M2" s="2">
        <v>0</v>
      </c>
      <c r="N2" s="2">
        <v>16.47</v>
      </c>
      <c r="O2" s="2">
        <v>22.39</v>
      </c>
      <c r="P2" s="2">
        <v>-5.92</v>
      </c>
      <c r="Q2" s="2">
        <v>0</v>
      </c>
      <c r="R2" s="2">
        <v>0</v>
      </c>
      <c r="S2" s="2">
        <v>0</v>
      </c>
      <c r="T2" s="2">
        <v>0</v>
      </c>
      <c r="U2" s="2">
        <f>Table_0__27[[#This Row],[Call Settle]]*1000000*Table_0__27[[#This Row],[Open Interest Call]]</f>
        <v>0</v>
      </c>
      <c r="V2" s="2">
        <f>Table_0__27[[#This Row],[Put Settle]]*1000000*Table_0__27[[#This Row],[Open Interest Put]]</f>
        <v>0</v>
      </c>
    </row>
    <row r="3" spans="1:22" x14ac:dyDescent="0.25">
      <c r="A3" s="2">
        <v>-3.1999999999999999E-5</v>
      </c>
      <c r="B3" s="2">
        <v>1.6440000000000001E-3</v>
      </c>
      <c r="C3" s="2">
        <v>1.6119999999999999E-3</v>
      </c>
      <c r="D3" s="2">
        <v>5.0000000000000001E-3</v>
      </c>
      <c r="E3" s="2">
        <v>0</v>
      </c>
      <c r="F3" s="2">
        <v>0</v>
      </c>
      <c r="G3" s="2">
        <v>0</v>
      </c>
      <c r="H3" s="2">
        <v>16.329999999999998</v>
      </c>
      <c r="I3" s="2">
        <v>21.12</v>
      </c>
      <c r="J3" s="2">
        <v>-4.79</v>
      </c>
      <c r="K3" s="2">
        <v>0</v>
      </c>
      <c r="L3" s="2">
        <v>0</v>
      </c>
      <c r="M3" s="2">
        <v>0</v>
      </c>
      <c r="N3" s="2">
        <v>16.329999999999998</v>
      </c>
      <c r="O3" s="2">
        <v>21.12</v>
      </c>
      <c r="P3" s="2">
        <v>-4.79</v>
      </c>
      <c r="Q3" s="2">
        <v>0</v>
      </c>
      <c r="R3" s="2">
        <v>0</v>
      </c>
      <c r="S3" s="2">
        <v>0</v>
      </c>
      <c r="T3" s="2">
        <v>0</v>
      </c>
      <c r="U3" s="2">
        <f>Table_0__27[[#This Row],[Call Settle]]*1000000*Table_0__27[[#This Row],[Open Interest Call]]</f>
        <v>0</v>
      </c>
      <c r="V3" s="2">
        <f>Table_0__27[[#This Row],[Put Settle]]*1000000*Table_0__27[[#This Row],[Open Interest Put]]</f>
        <v>0</v>
      </c>
    </row>
    <row r="4" spans="1:22" x14ac:dyDescent="0.25">
      <c r="A4" s="2">
        <v>-3.1999999999999999E-5</v>
      </c>
      <c r="B4" s="2">
        <v>1.5449999999999999E-3</v>
      </c>
      <c r="C4" s="2">
        <v>1.513E-3</v>
      </c>
      <c r="D4" s="2">
        <v>5.1000000000000004E-3</v>
      </c>
      <c r="E4" s="2">
        <v>0</v>
      </c>
      <c r="F4" s="2">
        <v>0</v>
      </c>
      <c r="G4" s="2">
        <v>0</v>
      </c>
      <c r="H4" s="2">
        <v>16.190000000000001</v>
      </c>
      <c r="I4" s="2">
        <v>19.84</v>
      </c>
      <c r="J4" s="2">
        <v>-3.65</v>
      </c>
      <c r="K4" s="2">
        <v>0</v>
      </c>
      <c r="L4" s="2">
        <v>0</v>
      </c>
      <c r="M4" s="2">
        <v>0</v>
      </c>
      <c r="N4" s="2">
        <v>16.190000000000001</v>
      </c>
      <c r="O4" s="2">
        <v>19.84</v>
      </c>
      <c r="P4" s="2">
        <v>-3.65</v>
      </c>
      <c r="Q4" s="2">
        <v>0</v>
      </c>
      <c r="R4" s="2">
        <v>0</v>
      </c>
      <c r="S4" s="2">
        <v>0</v>
      </c>
      <c r="T4" s="2">
        <v>0</v>
      </c>
      <c r="U4" s="2">
        <f>Table_0__27[[#This Row],[Call Settle]]*1000000*Table_0__27[[#This Row],[Open Interest Call]]</f>
        <v>0</v>
      </c>
      <c r="V4" s="2">
        <f>Table_0__27[[#This Row],[Put Settle]]*1000000*Table_0__27[[#This Row],[Open Interest Put]]</f>
        <v>0</v>
      </c>
    </row>
    <row r="5" spans="1:22" x14ac:dyDescent="0.25">
      <c r="A5" s="2">
        <v>-3.1999999999999999E-5</v>
      </c>
      <c r="B5" s="2">
        <v>1.446E-3</v>
      </c>
      <c r="C5" s="2">
        <v>1.4139999999999999E-3</v>
      </c>
      <c r="D5" s="2">
        <v>5.1999999999999998E-3</v>
      </c>
      <c r="E5" s="2">
        <v>0</v>
      </c>
      <c r="F5" s="2">
        <v>0</v>
      </c>
      <c r="G5" s="2">
        <v>0</v>
      </c>
      <c r="H5" s="2">
        <v>16.05</v>
      </c>
      <c r="I5" s="2">
        <v>18.559999999999999</v>
      </c>
      <c r="J5" s="2">
        <v>-2.5099999999999998</v>
      </c>
      <c r="K5" s="2">
        <v>0</v>
      </c>
      <c r="L5" s="2">
        <v>0</v>
      </c>
      <c r="M5" s="2">
        <v>0</v>
      </c>
      <c r="N5" s="2">
        <v>16.05</v>
      </c>
      <c r="O5" s="2">
        <v>18.559999999999999</v>
      </c>
      <c r="P5" s="2">
        <v>-2.5099999999999998</v>
      </c>
      <c r="Q5" s="2">
        <v>0</v>
      </c>
      <c r="R5" s="2">
        <v>0</v>
      </c>
      <c r="S5" s="2">
        <v>0</v>
      </c>
      <c r="T5" s="2">
        <v>0</v>
      </c>
      <c r="U5" s="2">
        <f>Table_0__27[[#This Row],[Call Settle]]*1000000*Table_0__27[[#This Row],[Open Interest Call]]</f>
        <v>0</v>
      </c>
      <c r="V5" s="2">
        <f>Table_0__27[[#This Row],[Put Settle]]*1000000*Table_0__27[[#This Row],[Open Interest Put]]</f>
        <v>0</v>
      </c>
    </row>
    <row r="6" spans="1:22" x14ac:dyDescent="0.25">
      <c r="A6" s="2">
        <v>-3.1999999999999999E-5</v>
      </c>
      <c r="B6" s="2">
        <v>1.3470000000000001E-3</v>
      </c>
      <c r="C6" s="2">
        <v>1.315E-3</v>
      </c>
      <c r="D6" s="2">
        <v>5.3E-3</v>
      </c>
      <c r="E6" s="2">
        <v>0</v>
      </c>
      <c r="F6" s="2">
        <v>0</v>
      </c>
      <c r="G6" s="2">
        <v>0</v>
      </c>
      <c r="H6" s="2">
        <v>15.91</v>
      </c>
      <c r="I6" s="2">
        <v>17.29</v>
      </c>
      <c r="J6" s="2">
        <v>-1.38</v>
      </c>
      <c r="K6" s="2">
        <v>0</v>
      </c>
      <c r="L6" s="2">
        <v>0</v>
      </c>
      <c r="M6" s="2">
        <v>0</v>
      </c>
      <c r="N6" s="2">
        <v>15.91</v>
      </c>
      <c r="O6" s="2">
        <v>17.29</v>
      </c>
      <c r="P6" s="2">
        <v>-1.38</v>
      </c>
      <c r="Q6" s="2">
        <v>0</v>
      </c>
      <c r="R6" s="2">
        <v>0</v>
      </c>
      <c r="S6" s="2">
        <v>0</v>
      </c>
      <c r="T6" s="2">
        <v>0</v>
      </c>
      <c r="U6" s="2">
        <f>Table_0__27[[#This Row],[Call Settle]]*1000000*Table_0__27[[#This Row],[Open Interest Call]]</f>
        <v>0</v>
      </c>
      <c r="V6" s="2">
        <f>Table_0__27[[#This Row],[Put Settle]]*1000000*Table_0__27[[#This Row],[Open Interest Put]]</f>
        <v>0</v>
      </c>
    </row>
    <row r="7" spans="1:22" x14ac:dyDescent="0.25">
      <c r="A7" s="2">
        <v>-3.1999999999999999E-5</v>
      </c>
      <c r="B7" s="2">
        <v>1.248E-3</v>
      </c>
      <c r="C7" s="2">
        <v>1.2160000000000001E-3</v>
      </c>
      <c r="D7" s="2">
        <v>5.4000000000000003E-3</v>
      </c>
      <c r="E7" s="2">
        <v>9.9999999999999995E-7</v>
      </c>
      <c r="F7" s="2">
        <v>9.9999999999999995E-7</v>
      </c>
      <c r="G7" s="2">
        <v>0</v>
      </c>
      <c r="H7" s="2">
        <v>15.77</v>
      </c>
      <c r="I7" s="2">
        <v>16.010000000000002</v>
      </c>
      <c r="J7" s="2">
        <v>-0.24</v>
      </c>
      <c r="K7" s="2">
        <v>0</v>
      </c>
      <c r="L7" s="2">
        <v>0</v>
      </c>
      <c r="M7" s="2">
        <v>0</v>
      </c>
      <c r="N7" s="2">
        <v>15.77</v>
      </c>
      <c r="O7" s="2">
        <v>16.010000000000002</v>
      </c>
      <c r="P7" s="2">
        <v>-0.24</v>
      </c>
      <c r="Q7" s="2">
        <v>0</v>
      </c>
      <c r="R7" s="2">
        <v>0</v>
      </c>
      <c r="S7" s="2">
        <v>2</v>
      </c>
      <c r="T7" s="2">
        <v>0</v>
      </c>
      <c r="U7" s="2">
        <f>Table_0__27[[#This Row],[Call Settle]]*1000000*Table_0__27[[#This Row],[Open Interest Call]]</f>
        <v>0</v>
      </c>
      <c r="V7" s="2">
        <f>Table_0__27[[#This Row],[Put Settle]]*1000000*Table_0__27[[#This Row],[Open Interest Put]]</f>
        <v>2</v>
      </c>
    </row>
    <row r="8" spans="1:22" x14ac:dyDescent="0.25">
      <c r="A8" s="2">
        <v>-3.1999999999999999E-5</v>
      </c>
      <c r="B8" s="2">
        <v>1.15E-3</v>
      </c>
      <c r="C8" s="2">
        <v>1.1180000000000001E-3</v>
      </c>
      <c r="D8" s="2">
        <v>5.4999999999999997E-3</v>
      </c>
      <c r="E8" s="2">
        <v>9.9999999999999995E-7</v>
      </c>
      <c r="F8" s="2">
        <v>9.9999999999999995E-7</v>
      </c>
      <c r="G8" s="2">
        <v>9.9999999999999995E-7</v>
      </c>
      <c r="H8" s="2">
        <v>15.63</v>
      </c>
      <c r="I8" s="2">
        <v>14.74</v>
      </c>
      <c r="J8" s="2">
        <v>0.9</v>
      </c>
      <c r="K8" s="2">
        <v>0</v>
      </c>
      <c r="L8" s="2">
        <v>0</v>
      </c>
      <c r="M8" s="2">
        <v>0</v>
      </c>
      <c r="N8" s="2">
        <v>15.63</v>
      </c>
      <c r="O8" s="2">
        <v>14.74</v>
      </c>
      <c r="P8" s="2">
        <v>0.9</v>
      </c>
      <c r="Q8" s="2">
        <v>0</v>
      </c>
      <c r="R8" s="2">
        <v>0</v>
      </c>
      <c r="S8" s="2">
        <v>0</v>
      </c>
      <c r="T8" s="2">
        <v>0</v>
      </c>
      <c r="U8" s="2">
        <f>Table_0__27[[#This Row],[Call Settle]]*1000000*Table_0__27[[#This Row],[Open Interest Call]]</f>
        <v>0</v>
      </c>
      <c r="V8" s="2">
        <f>Table_0__27[[#This Row],[Put Settle]]*1000000*Table_0__27[[#This Row],[Open Interest Put]]</f>
        <v>0</v>
      </c>
    </row>
    <row r="9" spans="1:22" x14ac:dyDescent="0.25">
      <c r="A9" s="2">
        <v>-3.1999999999999999E-5</v>
      </c>
      <c r="B9" s="2">
        <v>1.0510000000000001E-3</v>
      </c>
      <c r="C9" s="2">
        <v>1.0189999999999999E-3</v>
      </c>
      <c r="D9" s="2">
        <v>5.5999999999999999E-3</v>
      </c>
      <c r="E9" s="2">
        <v>1.9999999999999999E-6</v>
      </c>
      <c r="F9" s="2">
        <v>9.9999999999999995E-7</v>
      </c>
      <c r="G9" s="2">
        <v>9.9999999999999995E-7</v>
      </c>
      <c r="H9" s="2">
        <v>15.01</v>
      </c>
      <c r="I9" s="2">
        <v>14.55</v>
      </c>
      <c r="J9" s="2">
        <v>0.45</v>
      </c>
      <c r="K9" s="2">
        <v>0</v>
      </c>
      <c r="L9" s="2">
        <v>0</v>
      </c>
      <c r="M9" s="2">
        <v>0</v>
      </c>
      <c r="N9" s="2">
        <v>15.01</v>
      </c>
      <c r="O9" s="2">
        <v>14.55</v>
      </c>
      <c r="P9" s="2">
        <v>0.45</v>
      </c>
      <c r="Q9" s="2">
        <v>6</v>
      </c>
      <c r="R9" s="2">
        <v>0</v>
      </c>
      <c r="S9" s="2">
        <v>0</v>
      </c>
      <c r="T9" s="2">
        <v>0</v>
      </c>
      <c r="U9" s="2">
        <f>Table_0__27[[#This Row],[Call Settle]]*1000000*Table_0__27[[#This Row],[Open Interest Call]]</f>
        <v>6113.9999999999991</v>
      </c>
      <c r="V9" s="2">
        <f>Table_0__27[[#This Row],[Put Settle]]*1000000*Table_0__27[[#This Row],[Open Interest Put]]</f>
        <v>0</v>
      </c>
    </row>
    <row r="10" spans="1:22" x14ac:dyDescent="0.25">
      <c r="A10" s="2">
        <v>-3.1999999999999999E-5</v>
      </c>
      <c r="B10" s="2">
        <v>9.5200000000000005E-4</v>
      </c>
      <c r="C10" s="2">
        <v>9.2000000000000003E-4</v>
      </c>
      <c r="D10" s="2">
        <v>5.7000000000000002E-3</v>
      </c>
      <c r="E10" s="2">
        <v>1.9999999999999999E-6</v>
      </c>
      <c r="F10" s="2">
        <v>1.9999999999999999E-6</v>
      </c>
      <c r="G10" s="2">
        <v>0</v>
      </c>
      <c r="H10" s="2">
        <v>13.61</v>
      </c>
      <c r="I10" s="2">
        <v>13.91</v>
      </c>
      <c r="J10" s="2">
        <v>-0.3</v>
      </c>
      <c r="K10" s="2">
        <v>0</v>
      </c>
      <c r="L10" s="2">
        <v>0</v>
      </c>
      <c r="M10" s="2">
        <v>0</v>
      </c>
      <c r="N10" s="2">
        <v>13.61</v>
      </c>
      <c r="O10" s="2">
        <v>13.91</v>
      </c>
      <c r="P10" s="2">
        <v>-0.3</v>
      </c>
      <c r="Q10" s="2">
        <v>0</v>
      </c>
      <c r="R10" s="2">
        <v>0</v>
      </c>
      <c r="S10" s="2">
        <v>20</v>
      </c>
      <c r="T10" s="2">
        <v>0</v>
      </c>
      <c r="U10" s="2">
        <f>Table_0__27[[#This Row],[Call Settle]]*1000000*Table_0__27[[#This Row],[Open Interest Call]]</f>
        <v>0</v>
      </c>
      <c r="V10" s="2">
        <f>Table_0__27[[#This Row],[Put Settle]]*1000000*Table_0__27[[#This Row],[Open Interest Put]]</f>
        <v>40</v>
      </c>
    </row>
    <row r="11" spans="1:22" x14ac:dyDescent="0.25">
      <c r="A11" s="2">
        <v>-3.1999999999999999E-5</v>
      </c>
      <c r="B11" s="2">
        <v>8.5400000000000005E-4</v>
      </c>
      <c r="C11" s="2">
        <v>8.2200000000000003E-4</v>
      </c>
      <c r="D11" s="2">
        <v>5.7999999999999996E-3</v>
      </c>
      <c r="E11" s="2">
        <v>1.9999999999999999E-6</v>
      </c>
      <c r="F11" s="2">
        <v>1.9999999999999999E-6</v>
      </c>
      <c r="G11" s="2">
        <v>9.9999999999999995E-7</v>
      </c>
      <c r="H11" s="2">
        <v>12.71</v>
      </c>
      <c r="I11" s="2">
        <v>12.53</v>
      </c>
      <c r="J11" s="2">
        <v>0.18</v>
      </c>
      <c r="K11" s="2">
        <v>0</v>
      </c>
      <c r="L11" s="2">
        <v>0</v>
      </c>
      <c r="M11" s="2">
        <v>0</v>
      </c>
      <c r="N11" s="2">
        <v>12.71</v>
      </c>
      <c r="O11" s="2">
        <v>12.53</v>
      </c>
      <c r="P11" s="2">
        <v>0.18</v>
      </c>
      <c r="Q11" s="2">
        <v>0</v>
      </c>
      <c r="R11" s="2">
        <v>0</v>
      </c>
      <c r="S11" s="2">
        <v>1105</v>
      </c>
      <c r="T11" s="2">
        <v>0</v>
      </c>
      <c r="U11" s="2">
        <f>Table_0__27[[#This Row],[Call Settle]]*1000000*Table_0__27[[#This Row],[Open Interest Call]]</f>
        <v>0</v>
      </c>
      <c r="V11" s="2">
        <f>Table_0__27[[#This Row],[Put Settle]]*1000000*Table_0__27[[#This Row],[Open Interest Put]]</f>
        <v>2210</v>
      </c>
    </row>
    <row r="12" spans="1:22" x14ac:dyDescent="0.25">
      <c r="A12" s="2">
        <v>-3.1999999999999999E-5</v>
      </c>
      <c r="B12" s="2">
        <v>7.5600000000000005E-4</v>
      </c>
      <c r="C12" s="2">
        <v>7.2400000000000003E-4</v>
      </c>
      <c r="D12" s="2">
        <v>5.8999999999999999E-3</v>
      </c>
      <c r="E12" s="2">
        <v>3.0000000000000001E-6</v>
      </c>
      <c r="F12" s="2">
        <v>3.0000000000000001E-6</v>
      </c>
      <c r="G12" s="2">
        <v>0</v>
      </c>
      <c r="H12" s="2">
        <v>11.66</v>
      </c>
      <c r="I12" s="2">
        <v>12</v>
      </c>
      <c r="J12" s="2">
        <v>-0.34</v>
      </c>
      <c r="K12" s="2">
        <v>0</v>
      </c>
      <c r="L12" s="2">
        <v>0</v>
      </c>
      <c r="M12" s="2">
        <v>0</v>
      </c>
      <c r="N12" s="2">
        <v>11.66</v>
      </c>
      <c r="O12" s="2">
        <v>12</v>
      </c>
      <c r="P12" s="2">
        <v>-0.34</v>
      </c>
      <c r="Q12" s="2">
        <v>0</v>
      </c>
      <c r="R12" s="2">
        <v>0</v>
      </c>
      <c r="S12" s="2">
        <v>87</v>
      </c>
      <c r="T12" s="2">
        <v>30</v>
      </c>
      <c r="U12" s="2">
        <f>Table_0__27[[#This Row],[Call Settle]]*1000000*Table_0__27[[#This Row],[Open Interest Call]]</f>
        <v>0</v>
      </c>
      <c r="V12" s="2">
        <f>Table_0__27[[#This Row],[Put Settle]]*1000000*Table_0__27[[#This Row],[Open Interest Put]]</f>
        <v>261</v>
      </c>
    </row>
    <row r="13" spans="1:22" x14ac:dyDescent="0.25">
      <c r="A13" s="2">
        <v>-3.1999999999999999E-5</v>
      </c>
      <c r="B13" s="2">
        <v>7.0699999999999995E-4</v>
      </c>
      <c r="C13" s="2">
        <v>6.7500000000000004E-4</v>
      </c>
      <c r="D13" s="2">
        <v>5.9500000000000004E-3</v>
      </c>
      <c r="E13" s="2">
        <v>3.0000000000000001E-6</v>
      </c>
      <c r="F13" s="2">
        <v>3.0000000000000001E-6</v>
      </c>
      <c r="G13" s="2">
        <v>0</v>
      </c>
      <c r="H13" s="2">
        <v>11.25</v>
      </c>
      <c r="I13" s="2">
        <v>11.6</v>
      </c>
      <c r="J13" s="2">
        <v>-0.36</v>
      </c>
      <c r="K13" s="2">
        <v>0</v>
      </c>
      <c r="L13" s="2">
        <v>0</v>
      </c>
      <c r="M13" s="2">
        <v>0</v>
      </c>
      <c r="N13" s="2">
        <v>11.25</v>
      </c>
      <c r="O13" s="2">
        <v>11.6</v>
      </c>
      <c r="P13" s="2">
        <v>-0.36</v>
      </c>
      <c r="Q13" s="2">
        <v>0</v>
      </c>
      <c r="R13" s="2">
        <v>0</v>
      </c>
      <c r="S13" s="2">
        <v>4</v>
      </c>
      <c r="T13" s="2">
        <v>0</v>
      </c>
      <c r="U13" s="2">
        <f>Table_0__27[[#This Row],[Call Settle]]*1000000*Table_0__27[[#This Row],[Open Interest Call]]</f>
        <v>0</v>
      </c>
      <c r="V13" s="2">
        <f>Table_0__27[[#This Row],[Put Settle]]*1000000*Table_0__27[[#This Row],[Open Interest Put]]</f>
        <v>12</v>
      </c>
    </row>
    <row r="14" spans="1:22" x14ac:dyDescent="0.25">
      <c r="A14" s="2">
        <v>-3.1999999999999999E-5</v>
      </c>
      <c r="B14" s="2">
        <v>6.5799999999999995E-4</v>
      </c>
      <c r="C14" s="2">
        <v>6.2600000000000004E-4</v>
      </c>
      <c r="D14" s="2">
        <v>6.0000000000000001E-3</v>
      </c>
      <c r="E14" s="2">
        <v>3.9999999999999998E-6</v>
      </c>
      <c r="F14" s="2">
        <v>3.9999999999999998E-6</v>
      </c>
      <c r="G14" s="2">
        <v>0</v>
      </c>
      <c r="H14" s="2">
        <v>11.02</v>
      </c>
      <c r="I14" s="2">
        <v>11.4</v>
      </c>
      <c r="J14" s="2">
        <v>-0.38</v>
      </c>
      <c r="K14" s="2">
        <v>0</v>
      </c>
      <c r="L14" s="2">
        <v>0</v>
      </c>
      <c r="M14" s="2">
        <v>0</v>
      </c>
      <c r="N14" s="2">
        <v>11.02</v>
      </c>
      <c r="O14" s="2">
        <v>11.4</v>
      </c>
      <c r="P14" s="2">
        <v>-0.38</v>
      </c>
      <c r="Q14" s="2">
        <v>6</v>
      </c>
      <c r="R14" s="2">
        <v>0</v>
      </c>
      <c r="S14" s="2">
        <v>36</v>
      </c>
      <c r="T14" s="2">
        <v>0</v>
      </c>
      <c r="U14" s="2">
        <f>Table_0__27[[#This Row],[Call Settle]]*1000000*Table_0__27[[#This Row],[Open Interest Call]]</f>
        <v>3756</v>
      </c>
      <c r="V14" s="2">
        <f>Table_0__27[[#This Row],[Put Settle]]*1000000*Table_0__27[[#This Row],[Open Interest Put]]</f>
        <v>144</v>
      </c>
    </row>
    <row r="15" spans="1:22" x14ac:dyDescent="0.25">
      <c r="A15" s="2">
        <v>-3.1999999999999999E-5</v>
      </c>
      <c r="B15" s="2">
        <v>6.0999999999999997E-4</v>
      </c>
      <c r="C15" s="2">
        <v>5.7799999999999995E-4</v>
      </c>
      <c r="D15" s="2">
        <v>6.0499999999999998E-3</v>
      </c>
      <c r="E15" s="2">
        <v>5.0000000000000004E-6</v>
      </c>
      <c r="F15" s="2">
        <v>5.0000000000000004E-6</v>
      </c>
      <c r="G15" s="2">
        <v>0</v>
      </c>
      <c r="H15" s="2">
        <v>10.67</v>
      </c>
      <c r="I15" s="2">
        <v>11.06</v>
      </c>
      <c r="J15" s="2">
        <v>-0.4</v>
      </c>
      <c r="K15" s="2">
        <v>0</v>
      </c>
      <c r="L15" s="2">
        <v>0</v>
      </c>
      <c r="M15" s="2">
        <v>0</v>
      </c>
      <c r="N15" s="2">
        <v>10.67</v>
      </c>
      <c r="O15" s="2">
        <v>11.06</v>
      </c>
      <c r="P15" s="2">
        <v>-0.4</v>
      </c>
      <c r="Q15" s="2">
        <v>0</v>
      </c>
      <c r="R15" s="2">
        <v>0</v>
      </c>
      <c r="S15" s="2">
        <v>4</v>
      </c>
      <c r="T15" s="2">
        <v>0</v>
      </c>
      <c r="U15" s="2">
        <f>Table_0__27[[#This Row],[Call Settle]]*1000000*Table_0__27[[#This Row],[Open Interest Call]]</f>
        <v>0</v>
      </c>
      <c r="V15" s="2">
        <f>Table_0__27[[#This Row],[Put Settle]]*1000000*Table_0__27[[#This Row],[Open Interest Put]]</f>
        <v>20</v>
      </c>
    </row>
    <row r="16" spans="1:22" x14ac:dyDescent="0.25">
      <c r="A16" s="2">
        <v>-3.1999999999999999E-5</v>
      </c>
      <c r="B16" s="2">
        <v>5.62E-4</v>
      </c>
      <c r="C16" s="2">
        <v>5.2999999999999998E-4</v>
      </c>
      <c r="D16" s="2">
        <v>6.1000000000000004E-3</v>
      </c>
      <c r="E16" s="2">
        <v>6.9999999999999999E-6</v>
      </c>
      <c r="F16" s="2">
        <v>6.9999999999999999E-6</v>
      </c>
      <c r="G16" s="2">
        <v>0</v>
      </c>
      <c r="H16" s="2">
        <v>10.55</v>
      </c>
      <c r="I16" s="2">
        <v>10.97</v>
      </c>
      <c r="J16" s="2">
        <v>-0.42</v>
      </c>
      <c r="K16" s="2">
        <v>0</v>
      </c>
      <c r="L16" s="2">
        <v>0</v>
      </c>
      <c r="M16" s="2">
        <v>0</v>
      </c>
      <c r="N16" s="2">
        <v>10.55</v>
      </c>
      <c r="O16" s="2">
        <v>10.97</v>
      </c>
      <c r="P16" s="2">
        <v>-0.42</v>
      </c>
      <c r="Q16" s="2">
        <v>0</v>
      </c>
      <c r="R16" s="2">
        <v>0</v>
      </c>
      <c r="S16" s="2">
        <v>103</v>
      </c>
      <c r="T16" s="2">
        <v>0</v>
      </c>
      <c r="U16" s="2">
        <f>Table_0__27[[#This Row],[Call Settle]]*1000000*Table_0__27[[#This Row],[Open Interest Call]]</f>
        <v>0</v>
      </c>
      <c r="V16" s="2">
        <f>Table_0__27[[#This Row],[Put Settle]]*1000000*Table_0__27[[#This Row],[Open Interest Put]]</f>
        <v>721</v>
      </c>
    </row>
    <row r="17" spans="1:22" x14ac:dyDescent="0.25">
      <c r="A17" s="2">
        <v>-3.1999999999999999E-5</v>
      </c>
      <c r="B17" s="2">
        <v>5.1500000000000005E-4</v>
      </c>
      <c r="C17" s="2">
        <v>4.8299999999999998E-4</v>
      </c>
      <c r="D17" s="2">
        <v>6.1500000000000001E-3</v>
      </c>
      <c r="E17" s="2">
        <v>9.0000000000000002E-6</v>
      </c>
      <c r="F17" s="2">
        <v>9.0000000000000002E-6</v>
      </c>
      <c r="G17" s="2">
        <v>0</v>
      </c>
      <c r="H17" s="2">
        <v>10.25</v>
      </c>
      <c r="I17" s="2">
        <v>10.7</v>
      </c>
      <c r="J17" s="2">
        <v>-0.45</v>
      </c>
      <c r="K17" s="2">
        <v>0</v>
      </c>
      <c r="L17" s="2">
        <v>0</v>
      </c>
      <c r="M17" s="2">
        <v>0</v>
      </c>
      <c r="N17" s="2">
        <v>10.25</v>
      </c>
      <c r="O17" s="2">
        <v>10.7</v>
      </c>
      <c r="P17" s="2">
        <v>-0.45</v>
      </c>
      <c r="Q17" s="2">
        <v>0</v>
      </c>
      <c r="R17" s="2">
        <v>0</v>
      </c>
      <c r="S17" s="2">
        <v>6</v>
      </c>
      <c r="T17" s="2">
        <v>0</v>
      </c>
      <c r="U17" s="2">
        <f>Table_0__27[[#This Row],[Call Settle]]*1000000*Table_0__27[[#This Row],[Open Interest Call]]</f>
        <v>0</v>
      </c>
      <c r="V17" s="2">
        <f>Table_0__27[[#This Row],[Put Settle]]*1000000*Table_0__27[[#This Row],[Open Interest Put]]</f>
        <v>54</v>
      </c>
    </row>
    <row r="18" spans="1:22" x14ac:dyDescent="0.25">
      <c r="A18" s="2">
        <v>-3.1000000000000001E-5</v>
      </c>
      <c r="B18" s="2">
        <v>4.6799999999999999E-4</v>
      </c>
      <c r="C18" s="2">
        <v>4.37E-4</v>
      </c>
      <c r="D18" s="2">
        <v>6.1999999999999998E-3</v>
      </c>
      <c r="E18" s="2">
        <v>1.2999999999999999E-5</v>
      </c>
      <c r="F18" s="2">
        <v>1.2E-5</v>
      </c>
      <c r="G18" s="2">
        <v>9.9999999999999995E-7</v>
      </c>
      <c r="H18" s="2">
        <v>10.25</v>
      </c>
      <c r="I18" s="2">
        <v>10.53</v>
      </c>
      <c r="J18" s="2">
        <v>-0.28000000000000003</v>
      </c>
      <c r="K18" s="2">
        <v>0</v>
      </c>
      <c r="L18" s="2">
        <v>0</v>
      </c>
      <c r="M18" s="2">
        <v>0</v>
      </c>
      <c r="N18" s="2">
        <v>10.25</v>
      </c>
      <c r="O18" s="2">
        <v>10.53</v>
      </c>
      <c r="P18" s="2">
        <v>-0.28000000000000003</v>
      </c>
      <c r="Q18" s="2">
        <v>0</v>
      </c>
      <c r="R18" s="2">
        <v>0</v>
      </c>
      <c r="S18" s="2">
        <v>67</v>
      </c>
      <c r="T18" s="2">
        <v>44</v>
      </c>
      <c r="U18" s="2">
        <f>Table_0__27[[#This Row],[Call Settle]]*1000000*Table_0__27[[#This Row],[Open Interest Call]]</f>
        <v>0</v>
      </c>
      <c r="V18" s="2">
        <f>Table_0__27[[#This Row],[Put Settle]]*1000000*Table_0__27[[#This Row],[Open Interest Put]]</f>
        <v>871</v>
      </c>
    </row>
    <row r="19" spans="1:22" x14ac:dyDescent="0.25">
      <c r="A19" s="2">
        <v>-3.0000000000000001E-5</v>
      </c>
      <c r="B19" s="2">
        <v>4.2299999999999998E-4</v>
      </c>
      <c r="C19" s="2">
        <v>3.9300000000000001E-4</v>
      </c>
      <c r="D19" s="2">
        <v>6.2500000000000003E-3</v>
      </c>
      <c r="E19" s="2">
        <v>1.8E-5</v>
      </c>
      <c r="F19" s="2">
        <v>1.5999999999999999E-5</v>
      </c>
      <c r="G19" s="2">
        <v>1.9999999999999999E-6</v>
      </c>
      <c r="H19" s="2">
        <v>10.199999999999999</v>
      </c>
      <c r="I19" s="2">
        <v>10.38</v>
      </c>
      <c r="J19" s="2">
        <v>-0.18</v>
      </c>
      <c r="K19" s="2">
        <v>0</v>
      </c>
      <c r="L19" s="2">
        <v>0</v>
      </c>
      <c r="M19" s="2">
        <v>0</v>
      </c>
      <c r="N19" s="2">
        <v>10.199999999999999</v>
      </c>
      <c r="O19" s="2">
        <v>10.38</v>
      </c>
      <c r="P19" s="2">
        <v>-0.18</v>
      </c>
      <c r="Q19" s="2">
        <v>0</v>
      </c>
      <c r="R19" s="2">
        <v>0</v>
      </c>
      <c r="S19" s="2">
        <v>923</v>
      </c>
      <c r="T19" s="2">
        <v>-1</v>
      </c>
      <c r="U19" s="2">
        <f>Table_0__27[[#This Row],[Call Settle]]*1000000*Table_0__27[[#This Row],[Open Interest Call]]</f>
        <v>0</v>
      </c>
      <c r="V19" s="2">
        <f>Table_0__27[[#This Row],[Put Settle]]*1000000*Table_0__27[[#This Row],[Open Interest Put]]</f>
        <v>16614</v>
      </c>
    </row>
    <row r="20" spans="1:22" x14ac:dyDescent="0.25">
      <c r="A20" s="2">
        <v>-3.0000000000000001E-5</v>
      </c>
      <c r="B20" s="2">
        <v>3.8000000000000002E-4</v>
      </c>
      <c r="C20" s="2">
        <v>3.5E-4</v>
      </c>
      <c r="D20" s="2">
        <v>6.3E-3</v>
      </c>
      <c r="E20" s="2">
        <v>2.5000000000000001E-5</v>
      </c>
      <c r="F20" s="2">
        <v>2.1999999999999999E-5</v>
      </c>
      <c r="G20" s="2">
        <v>3.0000000000000001E-6</v>
      </c>
      <c r="H20" s="2">
        <v>10.210000000000001</v>
      </c>
      <c r="I20" s="2">
        <v>10.36</v>
      </c>
      <c r="J20" s="2">
        <v>-0.14000000000000001</v>
      </c>
      <c r="K20" s="2">
        <v>0</v>
      </c>
      <c r="L20" s="2">
        <v>0</v>
      </c>
      <c r="M20" s="2">
        <v>0</v>
      </c>
      <c r="N20" s="2">
        <v>10.210000000000001</v>
      </c>
      <c r="O20" s="2">
        <v>10.36</v>
      </c>
      <c r="P20" s="2">
        <v>-0.14000000000000001</v>
      </c>
      <c r="Q20" s="2">
        <v>0</v>
      </c>
      <c r="R20" s="2">
        <v>0</v>
      </c>
      <c r="S20" s="2">
        <v>51</v>
      </c>
      <c r="T20" s="2">
        <v>2</v>
      </c>
      <c r="U20" s="2">
        <f>Table_0__27[[#This Row],[Call Settle]]*1000000*Table_0__27[[#This Row],[Open Interest Call]]</f>
        <v>0</v>
      </c>
      <c r="V20" s="2">
        <f>Table_0__27[[#This Row],[Put Settle]]*1000000*Table_0__27[[#This Row],[Open Interest Put]]</f>
        <v>1275</v>
      </c>
    </row>
    <row r="21" spans="1:22" x14ac:dyDescent="0.25">
      <c r="A21" s="2">
        <v>-2.9E-5</v>
      </c>
      <c r="B21" s="2">
        <v>3.3799999999999998E-4</v>
      </c>
      <c r="C21" s="2">
        <v>3.0899999999999998E-4</v>
      </c>
      <c r="D21" s="2">
        <v>6.3499999999999997E-3</v>
      </c>
      <c r="E21" s="2">
        <v>3.4E-5</v>
      </c>
      <c r="F21" s="2">
        <v>3.0000000000000001E-5</v>
      </c>
      <c r="G21" s="2">
        <v>3.9999999999999998E-6</v>
      </c>
      <c r="H21" s="2">
        <v>10.23</v>
      </c>
      <c r="I21" s="2">
        <v>10.38</v>
      </c>
      <c r="J21" s="2">
        <v>-0.14000000000000001</v>
      </c>
      <c r="K21" s="2">
        <v>0</v>
      </c>
      <c r="L21" s="2">
        <v>0</v>
      </c>
      <c r="M21" s="2">
        <v>0</v>
      </c>
      <c r="N21" s="2">
        <v>10.23</v>
      </c>
      <c r="O21" s="2">
        <v>10.38</v>
      </c>
      <c r="P21" s="2">
        <v>-0.14000000000000001</v>
      </c>
      <c r="Q21" s="2">
        <v>6</v>
      </c>
      <c r="R21" s="2">
        <v>0</v>
      </c>
      <c r="S21" s="2">
        <v>63</v>
      </c>
      <c r="T21" s="2">
        <v>59</v>
      </c>
      <c r="U21" s="2">
        <f>Table_0__27[[#This Row],[Call Settle]]*1000000*Table_0__27[[#This Row],[Open Interest Call]]</f>
        <v>1854</v>
      </c>
      <c r="V21" s="2">
        <f>Table_0__27[[#This Row],[Put Settle]]*1000000*Table_0__27[[#This Row],[Open Interest Put]]</f>
        <v>2142</v>
      </c>
    </row>
    <row r="22" spans="1:22" x14ac:dyDescent="0.25">
      <c r="A22" s="2">
        <v>-2.6999999999999999E-5</v>
      </c>
      <c r="B22" s="2">
        <v>2.9799999999999998E-4</v>
      </c>
      <c r="C22" s="2">
        <v>2.7099999999999997E-4</v>
      </c>
      <c r="D22" s="2">
        <v>6.4000000000000003E-3</v>
      </c>
      <c r="E22" s="2">
        <v>4.5000000000000003E-5</v>
      </c>
      <c r="F22" s="2">
        <v>4.0000000000000003E-5</v>
      </c>
      <c r="G22" s="2">
        <v>5.0000000000000004E-6</v>
      </c>
      <c r="H22" s="2">
        <v>10.23</v>
      </c>
      <c r="I22" s="2">
        <v>10.39</v>
      </c>
      <c r="J22" s="2">
        <v>-0.16</v>
      </c>
      <c r="K22" s="2">
        <v>0</v>
      </c>
      <c r="L22" s="2">
        <v>0</v>
      </c>
      <c r="M22" s="2">
        <v>0</v>
      </c>
      <c r="N22" s="2">
        <v>10.23</v>
      </c>
      <c r="O22" s="2">
        <v>10.39</v>
      </c>
      <c r="P22" s="2">
        <v>-0.16</v>
      </c>
      <c r="Q22" s="2">
        <v>2</v>
      </c>
      <c r="R22" s="2">
        <v>0</v>
      </c>
      <c r="S22" s="2">
        <v>126</v>
      </c>
      <c r="T22" s="2">
        <v>0</v>
      </c>
      <c r="U22" s="2">
        <f>Table_0__27[[#This Row],[Call Settle]]*1000000*Table_0__27[[#This Row],[Open Interest Call]]</f>
        <v>542</v>
      </c>
      <c r="V22" s="2">
        <f>Table_0__27[[#This Row],[Put Settle]]*1000000*Table_0__27[[#This Row],[Open Interest Put]]</f>
        <v>5670</v>
      </c>
    </row>
    <row r="23" spans="1:22" x14ac:dyDescent="0.25">
      <c r="A23" s="2">
        <v>-2.5999999999999998E-5</v>
      </c>
      <c r="B23" s="2">
        <v>2.61E-4</v>
      </c>
      <c r="C23" s="2">
        <v>2.3499999999999999E-4</v>
      </c>
      <c r="D23" s="2">
        <v>6.45E-3</v>
      </c>
      <c r="E23" s="2">
        <v>5.8999999999999998E-5</v>
      </c>
      <c r="F23" s="2">
        <v>5.1999999999999997E-5</v>
      </c>
      <c r="G23" s="2">
        <v>6.9999999999999999E-6</v>
      </c>
      <c r="H23" s="2">
        <v>10.28</v>
      </c>
      <c r="I23" s="2">
        <v>10.37</v>
      </c>
      <c r="J23" s="2">
        <v>-0.09</v>
      </c>
      <c r="K23" s="2">
        <v>0</v>
      </c>
      <c r="L23" s="2">
        <v>0</v>
      </c>
      <c r="M23" s="2">
        <v>0</v>
      </c>
      <c r="N23" s="2">
        <v>10.28</v>
      </c>
      <c r="O23" s="2">
        <v>10.37</v>
      </c>
      <c r="P23" s="2">
        <v>-0.09</v>
      </c>
      <c r="Q23" s="2">
        <v>3</v>
      </c>
      <c r="R23" s="2">
        <v>2</v>
      </c>
      <c r="S23" s="2">
        <v>69</v>
      </c>
      <c r="T23" s="2">
        <v>37</v>
      </c>
      <c r="U23" s="2">
        <f>Table_0__27[[#This Row],[Call Settle]]*1000000*Table_0__27[[#This Row],[Open Interest Call]]</f>
        <v>705</v>
      </c>
      <c r="V23" s="2">
        <f>Table_0__27[[#This Row],[Put Settle]]*1000000*Table_0__27[[#This Row],[Open Interest Put]]</f>
        <v>4071</v>
      </c>
    </row>
    <row r="24" spans="1:22" x14ac:dyDescent="0.25">
      <c r="A24" s="2">
        <v>-2.4000000000000001E-5</v>
      </c>
      <c r="B24" s="2">
        <v>2.2699999999999999E-4</v>
      </c>
      <c r="C24" s="2">
        <v>2.03E-4</v>
      </c>
      <c r="D24" s="2">
        <v>6.4999999999999997E-3</v>
      </c>
      <c r="E24" s="2">
        <v>7.6000000000000004E-5</v>
      </c>
      <c r="F24" s="2">
        <v>6.7000000000000002E-5</v>
      </c>
      <c r="G24" s="2">
        <v>9.0000000000000002E-6</v>
      </c>
      <c r="H24" s="2">
        <v>10.35</v>
      </c>
      <c r="I24" s="2">
        <v>10.4</v>
      </c>
      <c r="J24" s="2">
        <v>-0.06</v>
      </c>
      <c r="K24" s="2">
        <v>0</v>
      </c>
      <c r="L24" s="2">
        <v>0</v>
      </c>
      <c r="M24" s="2">
        <v>0</v>
      </c>
      <c r="N24" s="2">
        <v>10.35</v>
      </c>
      <c r="O24" s="2">
        <v>10.4</v>
      </c>
      <c r="P24" s="2">
        <v>-0.06</v>
      </c>
      <c r="Q24" s="2">
        <v>30</v>
      </c>
      <c r="R24" s="2">
        <v>1</v>
      </c>
      <c r="S24" s="2">
        <v>169</v>
      </c>
      <c r="T24" s="2">
        <v>53</v>
      </c>
      <c r="U24" s="2">
        <f>Table_0__27[[#This Row],[Call Settle]]*1000000*Table_0__27[[#This Row],[Open Interest Call]]</f>
        <v>6090</v>
      </c>
      <c r="V24" s="2">
        <f>Table_0__27[[#This Row],[Put Settle]]*1000000*Table_0__27[[#This Row],[Open Interest Put]]</f>
        <v>12844</v>
      </c>
    </row>
    <row r="25" spans="1:22" x14ac:dyDescent="0.25">
      <c r="A25" s="2">
        <v>-2.1999999999999999E-5</v>
      </c>
      <c r="B25" s="2">
        <v>1.95E-4</v>
      </c>
      <c r="C25" s="2">
        <v>1.73E-4</v>
      </c>
      <c r="D25" s="2">
        <v>6.5500000000000003E-3</v>
      </c>
      <c r="E25" s="2">
        <v>9.5000000000000005E-5</v>
      </c>
      <c r="F25" s="2">
        <v>8.6000000000000003E-5</v>
      </c>
      <c r="G25" s="2">
        <v>9.0000000000000002E-6</v>
      </c>
      <c r="H25" s="2">
        <v>10.34</v>
      </c>
      <c r="I25" s="2">
        <v>10.54</v>
      </c>
      <c r="J25" s="2">
        <v>-0.2</v>
      </c>
      <c r="K25" s="2">
        <v>0</v>
      </c>
      <c r="L25" s="2">
        <v>0</v>
      </c>
      <c r="M25" s="2">
        <v>0</v>
      </c>
      <c r="N25" s="2">
        <v>10.34</v>
      </c>
      <c r="O25" s="2">
        <v>10.54</v>
      </c>
      <c r="P25" s="2">
        <v>-0.2</v>
      </c>
      <c r="Q25" s="2">
        <v>722</v>
      </c>
      <c r="R25" s="2">
        <v>0</v>
      </c>
      <c r="S25" s="2">
        <v>56</v>
      </c>
      <c r="T25" s="2">
        <v>0</v>
      </c>
      <c r="U25" s="2">
        <f>Table_0__27[[#This Row],[Call Settle]]*1000000*Table_0__27[[#This Row],[Open Interest Call]]</f>
        <v>124906</v>
      </c>
      <c r="V25" s="2">
        <f>Table_0__27[[#This Row],[Put Settle]]*1000000*Table_0__27[[#This Row],[Open Interest Put]]</f>
        <v>5320</v>
      </c>
    </row>
    <row r="26" spans="1:22" x14ac:dyDescent="0.25">
      <c r="A26" s="2">
        <v>-2.0000000000000002E-5</v>
      </c>
      <c r="B26" s="2">
        <v>1.6699999999999999E-4</v>
      </c>
      <c r="C26" s="2">
        <v>1.47E-4</v>
      </c>
      <c r="D26" s="2">
        <v>6.6E-3</v>
      </c>
      <c r="E26" s="2">
        <v>1.1900000000000001E-4</v>
      </c>
      <c r="F26" s="2">
        <v>1.07E-4</v>
      </c>
      <c r="G26" s="2">
        <v>1.2E-5</v>
      </c>
      <c r="H26" s="2">
        <v>10.49</v>
      </c>
      <c r="I26" s="2">
        <v>10.6</v>
      </c>
      <c r="J26" s="2">
        <v>-0.11</v>
      </c>
      <c r="K26" s="2">
        <v>0</v>
      </c>
      <c r="L26" s="2">
        <v>0</v>
      </c>
      <c r="M26" s="2">
        <v>0</v>
      </c>
      <c r="N26" s="2">
        <v>10.49</v>
      </c>
      <c r="O26" s="2">
        <v>10.6</v>
      </c>
      <c r="P26" s="2">
        <v>-0.11</v>
      </c>
      <c r="Q26" s="2">
        <v>39</v>
      </c>
      <c r="R26" s="2">
        <v>0</v>
      </c>
      <c r="S26" s="2">
        <v>58</v>
      </c>
      <c r="T26" s="2">
        <v>2</v>
      </c>
      <c r="U26" s="2">
        <f>Table_0__27[[#This Row],[Call Settle]]*1000000*Table_0__27[[#This Row],[Open Interest Call]]</f>
        <v>5733</v>
      </c>
      <c r="V26" s="2">
        <f>Table_0__27[[#This Row],[Put Settle]]*1000000*Table_0__27[[#This Row],[Open Interest Put]]</f>
        <v>6902</v>
      </c>
    </row>
    <row r="27" spans="1:22" x14ac:dyDescent="0.25">
      <c r="A27" s="2">
        <v>-1.9000000000000001E-5</v>
      </c>
      <c r="B27" s="2">
        <v>1.4200000000000001E-4</v>
      </c>
      <c r="C27" s="2">
        <v>1.2300000000000001E-4</v>
      </c>
      <c r="D27" s="2">
        <v>6.6499999999999997E-3</v>
      </c>
      <c r="E27" s="2">
        <v>1.45E-4</v>
      </c>
      <c r="F27" s="2">
        <v>1.3200000000000001E-4</v>
      </c>
      <c r="G27" s="2">
        <v>1.2999999999999999E-5</v>
      </c>
      <c r="H27" s="2">
        <v>10.54</v>
      </c>
      <c r="I27" s="2">
        <v>10.7</v>
      </c>
      <c r="J27" s="2">
        <v>-0.16</v>
      </c>
      <c r="K27" s="2">
        <v>0</v>
      </c>
      <c r="L27" s="2">
        <v>0</v>
      </c>
      <c r="M27" s="2">
        <v>0</v>
      </c>
      <c r="N27" s="2">
        <v>10.51</v>
      </c>
      <c r="O27" s="2">
        <v>10.73</v>
      </c>
      <c r="P27" s="2">
        <v>-0.23</v>
      </c>
      <c r="Q27" s="2">
        <v>237</v>
      </c>
      <c r="R27" s="2">
        <v>1</v>
      </c>
      <c r="S27" s="2">
        <v>310</v>
      </c>
      <c r="T27" s="2">
        <v>0</v>
      </c>
      <c r="U27" s="2">
        <f>Table_0__27[[#This Row],[Call Settle]]*1000000*Table_0__27[[#This Row],[Open Interest Call]]</f>
        <v>29151.000000000004</v>
      </c>
      <c r="V27" s="2">
        <f>Table_0__27[[#This Row],[Put Settle]]*1000000*Table_0__27[[#This Row],[Open Interest Put]]</f>
        <v>44950</v>
      </c>
    </row>
    <row r="28" spans="1:22" x14ac:dyDescent="0.25">
      <c r="A28" s="2">
        <v>-1.7E-5</v>
      </c>
      <c r="B28" s="2">
        <v>1.21E-4</v>
      </c>
      <c r="C28" s="2">
        <v>1.0399999999999999E-4</v>
      </c>
      <c r="D28" s="2">
        <v>6.7000000000000002E-3</v>
      </c>
      <c r="E28" s="2">
        <v>1.74E-4</v>
      </c>
      <c r="F28" s="2">
        <v>1.5899999999999999E-4</v>
      </c>
      <c r="G28" s="2">
        <v>1.5E-5</v>
      </c>
      <c r="H28" s="2">
        <v>10.72</v>
      </c>
      <c r="I28" s="2">
        <v>10.86</v>
      </c>
      <c r="J28" s="2">
        <v>-0.14000000000000001</v>
      </c>
      <c r="K28" s="2">
        <v>0</v>
      </c>
      <c r="L28" s="2">
        <v>0</v>
      </c>
      <c r="M28" s="2">
        <v>0</v>
      </c>
      <c r="N28" s="2">
        <v>10.72</v>
      </c>
      <c r="O28" s="2">
        <v>10.86</v>
      </c>
      <c r="P28" s="2">
        <v>-0.14000000000000001</v>
      </c>
      <c r="Q28" s="2">
        <v>89</v>
      </c>
      <c r="R28" s="2">
        <v>3</v>
      </c>
      <c r="S28" s="2">
        <v>283</v>
      </c>
      <c r="T28" s="2">
        <v>0</v>
      </c>
      <c r="U28" s="2">
        <f>Table_0__27[[#This Row],[Call Settle]]*1000000*Table_0__27[[#This Row],[Open Interest Call]]</f>
        <v>9256</v>
      </c>
      <c r="V28" s="2">
        <f>Table_0__27[[#This Row],[Put Settle]]*1000000*Table_0__27[[#This Row],[Open Interest Put]]</f>
        <v>49242</v>
      </c>
    </row>
    <row r="29" spans="1:22" x14ac:dyDescent="0.25">
      <c r="A29" s="2">
        <v>-1.5E-5</v>
      </c>
      <c r="B29" s="2">
        <v>1.02E-4</v>
      </c>
      <c r="C29" s="2">
        <v>8.7000000000000001E-5</v>
      </c>
      <c r="D29" s="2">
        <v>6.7499999999999999E-3</v>
      </c>
      <c r="E29" s="2">
        <v>2.0699999999999999E-4</v>
      </c>
      <c r="F29" s="2">
        <v>1.9000000000000001E-4</v>
      </c>
      <c r="G29" s="2">
        <v>1.7E-5</v>
      </c>
      <c r="H29" s="2">
        <v>10.87</v>
      </c>
      <c r="I29" s="2">
        <v>10.99</v>
      </c>
      <c r="J29" s="2">
        <v>-0.13</v>
      </c>
      <c r="K29" s="2">
        <v>0</v>
      </c>
      <c r="L29" s="2">
        <v>0</v>
      </c>
      <c r="M29" s="2">
        <v>0</v>
      </c>
      <c r="N29" s="2">
        <v>10.87</v>
      </c>
      <c r="O29" s="2">
        <v>10.99</v>
      </c>
      <c r="P29" s="2">
        <v>-0.13</v>
      </c>
      <c r="Q29" s="2">
        <v>62</v>
      </c>
      <c r="R29" s="2">
        <v>0</v>
      </c>
      <c r="S29" s="2">
        <v>5</v>
      </c>
      <c r="T29" s="2">
        <v>0</v>
      </c>
      <c r="U29" s="2">
        <f>Table_0__27[[#This Row],[Call Settle]]*1000000*Table_0__27[[#This Row],[Open Interest Call]]</f>
        <v>5394</v>
      </c>
      <c r="V29" s="2">
        <f>Table_0__27[[#This Row],[Put Settle]]*1000000*Table_0__27[[#This Row],[Open Interest Put]]</f>
        <v>1035</v>
      </c>
    </row>
    <row r="30" spans="1:22" x14ac:dyDescent="0.25">
      <c r="A30" s="2">
        <v>-1.2999999999999999E-5</v>
      </c>
      <c r="B30" s="2">
        <v>8.6000000000000003E-5</v>
      </c>
      <c r="C30" s="2">
        <v>7.2999999999999999E-5</v>
      </c>
      <c r="D30" s="2">
        <v>6.7999999999999996E-3</v>
      </c>
      <c r="E30" s="2">
        <v>2.43E-4</v>
      </c>
      <c r="F30" s="2">
        <v>2.24E-4</v>
      </c>
      <c r="G30" s="2">
        <v>1.9000000000000001E-5</v>
      </c>
      <c r="H30" s="2">
        <v>11.07</v>
      </c>
      <c r="I30" s="2">
        <v>11.17</v>
      </c>
      <c r="J30" s="2">
        <v>-0.1</v>
      </c>
      <c r="K30" s="2">
        <v>0</v>
      </c>
      <c r="L30" s="2">
        <v>0</v>
      </c>
      <c r="M30" s="2">
        <v>0</v>
      </c>
      <c r="N30" s="2">
        <v>11.07</v>
      </c>
      <c r="O30" s="2">
        <v>11.17</v>
      </c>
      <c r="P30" s="2">
        <v>-0.1</v>
      </c>
      <c r="Q30" s="2">
        <v>666</v>
      </c>
      <c r="R30" s="2">
        <v>13</v>
      </c>
      <c r="S30" s="2">
        <v>19</v>
      </c>
      <c r="T30" s="2">
        <v>0</v>
      </c>
      <c r="U30" s="2">
        <f>Table_0__27[[#This Row],[Call Settle]]*1000000*Table_0__27[[#This Row],[Open Interest Call]]</f>
        <v>48618</v>
      </c>
      <c r="V30" s="2">
        <f>Table_0__27[[#This Row],[Put Settle]]*1000000*Table_0__27[[#This Row],[Open Interest Put]]</f>
        <v>4617</v>
      </c>
    </row>
    <row r="31" spans="1:22" x14ac:dyDescent="0.25">
      <c r="A31" s="2">
        <v>-1.2E-5</v>
      </c>
      <c r="B31" s="2">
        <v>7.2999999999999999E-5</v>
      </c>
      <c r="C31" s="2">
        <v>6.0999999999999999E-5</v>
      </c>
      <c r="D31" s="2">
        <v>6.8500000000000002E-3</v>
      </c>
      <c r="E31" s="2">
        <v>2.7999999999999998E-4</v>
      </c>
      <c r="F31" s="2">
        <v>2.5999999999999998E-4</v>
      </c>
      <c r="G31" s="2">
        <v>2.0000000000000002E-5</v>
      </c>
      <c r="H31" s="2">
        <v>11.26</v>
      </c>
      <c r="I31" s="2">
        <v>11.4</v>
      </c>
      <c r="J31" s="2">
        <v>-0.15</v>
      </c>
      <c r="K31" s="2">
        <v>0</v>
      </c>
      <c r="L31" s="2">
        <v>0</v>
      </c>
      <c r="M31" s="2">
        <v>0</v>
      </c>
      <c r="N31" s="2">
        <v>11.26</v>
      </c>
      <c r="O31" s="2">
        <v>11.4</v>
      </c>
      <c r="P31" s="2">
        <v>-0.15</v>
      </c>
      <c r="Q31" s="2">
        <v>164</v>
      </c>
      <c r="R31" s="2">
        <v>0</v>
      </c>
      <c r="S31" s="2">
        <v>2</v>
      </c>
      <c r="T31" s="2">
        <v>0</v>
      </c>
      <c r="U31" s="2">
        <f>Table_0__27[[#This Row],[Call Settle]]*1000000*Table_0__27[[#This Row],[Open Interest Call]]</f>
        <v>10004</v>
      </c>
      <c r="V31" s="2">
        <f>Table_0__27[[#This Row],[Put Settle]]*1000000*Table_0__27[[#This Row],[Open Interest Put]]</f>
        <v>560</v>
      </c>
    </row>
    <row r="32" spans="1:22" x14ac:dyDescent="0.25">
      <c r="A32" s="2">
        <v>-1.0000000000000001E-5</v>
      </c>
      <c r="B32" s="2">
        <v>6.0999999999999999E-5</v>
      </c>
      <c r="C32" s="2">
        <v>5.1E-5</v>
      </c>
      <c r="D32" s="2">
        <v>6.8999999999999999E-3</v>
      </c>
      <c r="E32" s="2">
        <v>3.2000000000000003E-4</v>
      </c>
      <c r="F32" s="2">
        <v>2.9799999999999998E-4</v>
      </c>
      <c r="G32" s="2">
        <v>2.1999999999999999E-5</v>
      </c>
      <c r="H32" s="2">
        <v>11.46</v>
      </c>
      <c r="I32" s="2">
        <v>11.56</v>
      </c>
      <c r="J32" s="2">
        <v>-0.1</v>
      </c>
      <c r="K32" s="2">
        <v>0</v>
      </c>
      <c r="L32" s="2">
        <v>0</v>
      </c>
      <c r="M32" s="2">
        <v>0</v>
      </c>
      <c r="N32" s="2">
        <v>11.46</v>
      </c>
      <c r="O32" s="2">
        <v>11.56</v>
      </c>
      <c r="P32" s="2">
        <v>-0.1</v>
      </c>
      <c r="Q32" s="2">
        <v>259</v>
      </c>
      <c r="R32" s="2">
        <v>0</v>
      </c>
      <c r="S32" s="2">
        <v>30</v>
      </c>
      <c r="T32" s="2">
        <v>0</v>
      </c>
      <c r="U32" s="2">
        <f>Table_0__27[[#This Row],[Call Settle]]*1000000*Table_0__27[[#This Row],[Open Interest Call]]</f>
        <v>13209</v>
      </c>
      <c r="V32" s="2">
        <f>Table_0__27[[#This Row],[Put Settle]]*1000000*Table_0__27[[#This Row],[Open Interest Put]]</f>
        <v>9600</v>
      </c>
    </row>
    <row r="33" spans="1:22" x14ac:dyDescent="0.25">
      <c r="A33" s="2">
        <v>-1.0000000000000001E-5</v>
      </c>
      <c r="B33" s="2">
        <v>5.1999999999999997E-5</v>
      </c>
      <c r="C33" s="2">
        <v>4.1999999999999998E-5</v>
      </c>
      <c r="D33" s="2">
        <v>6.9499999999999996E-3</v>
      </c>
      <c r="E33" s="2">
        <v>3.6099999999999999E-4</v>
      </c>
      <c r="F33" s="2">
        <v>3.3799999999999998E-4</v>
      </c>
      <c r="G33" s="2">
        <v>2.3E-5</v>
      </c>
      <c r="H33" s="2">
        <v>11.6</v>
      </c>
      <c r="I33" s="2">
        <v>11.83</v>
      </c>
      <c r="J33" s="2">
        <v>-0.23</v>
      </c>
      <c r="K33" s="2">
        <v>0</v>
      </c>
      <c r="L33" s="2">
        <v>0</v>
      </c>
      <c r="M33" s="2">
        <v>0</v>
      </c>
      <c r="N33" s="2">
        <v>11.6</v>
      </c>
      <c r="O33" s="2">
        <v>11.83</v>
      </c>
      <c r="P33" s="2">
        <v>-0.23</v>
      </c>
      <c r="Q33" s="2">
        <v>147</v>
      </c>
      <c r="R33" s="2">
        <v>0</v>
      </c>
      <c r="S33" s="2">
        <v>6</v>
      </c>
      <c r="T33" s="2">
        <v>0</v>
      </c>
      <c r="U33" s="2">
        <f>Table_0__27[[#This Row],[Call Settle]]*1000000*Table_0__27[[#This Row],[Open Interest Call]]</f>
        <v>6174</v>
      </c>
      <c r="V33" s="2">
        <f>Table_0__27[[#This Row],[Put Settle]]*1000000*Table_0__27[[#This Row],[Open Interest Put]]</f>
        <v>2166</v>
      </c>
    </row>
    <row r="34" spans="1:22" x14ac:dyDescent="0.25">
      <c r="A34" s="2">
        <v>-9.0000000000000002E-6</v>
      </c>
      <c r="B34" s="2">
        <v>4.3999999999999999E-5</v>
      </c>
      <c r="C34" s="2">
        <v>3.4999999999999997E-5</v>
      </c>
      <c r="D34" s="2">
        <v>7.0000000000000001E-3</v>
      </c>
      <c r="E34" s="2">
        <v>4.0299999999999998E-4</v>
      </c>
      <c r="F34" s="2">
        <v>3.79E-4</v>
      </c>
      <c r="G34" s="2">
        <v>2.4000000000000001E-5</v>
      </c>
      <c r="H34" s="2">
        <v>11.8</v>
      </c>
      <c r="I34" s="2">
        <v>12.06</v>
      </c>
      <c r="J34" s="2">
        <v>-0.26</v>
      </c>
      <c r="K34" s="2">
        <v>0</v>
      </c>
      <c r="L34" s="2">
        <v>0</v>
      </c>
      <c r="M34" s="2">
        <v>0</v>
      </c>
      <c r="N34" s="2">
        <v>11.8</v>
      </c>
      <c r="O34" s="2">
        <v>12.06</v>
      </c>
      <c r="P34" s="2">
        <v>-0.26</v>
      </c>
      <c r="Q34" s="2">
        <v>584</v>
      </c>
      <c r="R34" s="2">
        <v>1</v>
      </c>
      <c r="S34" s="2">
        <v>580</v>
      </c>
      <c r="T34" s="2">
        <v>0</v>
      </c>
      <c r="U34" s="2">
        <f>Table_0__27[[#This Row],[Call Settle]]*1000000*Table_0__27[[#This Row],[Open Interest Call]]</f>
        <v>20440</v>
      </c>
      <c r="V34" s="2">
        <f>Table_0__27[[#This Row],[Put Settle]]*1000000*Table_0__27[[#This Row],[Open Interest Put]]</f>
        <v>233740</v>
      </c>
    </row>
    <row r="35" spans="1:22" x14ac:dyDescent="0.25">
      <c r="A35" s="2">
        <v>-7.9999999999999996E-6</v>
      </c>
      <c r="B35" s="2">
        <v>3.6999999999999998E-5</v>
      </c>
      <c r="C35" s="2">
        <v>2.9E-5</v>
      </c>
      <c r="D35" s="2">
        <v>7.0499999999999998E-3</v>
      </c>
      <c r="E35" s="2">
        <v>4.46E-4</v>
      </c>
      <c r="F35" s="2">
        <v>4.2099999999999999E-4</v>
      </c>
      <c r="G35" s="2">
        <v>2.5000000000000001E-5</v>
      </c>
      <c r="H35" s="2">
        <v>11.98</v>
      </c>
      <c r="I35" s="2">
        <v>12.25</v>
      </c>
      <c r="J35" s="2">
        <v>-0.27</v>
      </c>
      <c r="K35" s="2">
        <v>0</v>
      </c>
      <c r="L35" s="2">
        <v>0</v>
      </c>
      <c r="M35" s="2">
        <v>0</v>
      </c>
      <c r="N35" s="2">
        <v>11.98</v>
      </c>
      <c r="O35" s="2">
        <v>12.25</v>
      </c>
      <c r="P35" s="2">
        <v>-0.27</v>
      </c>
      <c r="Q35" s="2">
        <v>145</v>
      </c>
      <c r="R35" s="2">
        <v>-16</v>
      </c>
      <c r="S35" s="2">
        <v>4</v>
      </c>
      <c r="T35" s="2">
        <v>0</v>
      </c>
      <c r="U35" s="2">
        <f>Table_0__27[[#This Row],[Call Settle]]*1000000*Table_0__27[[#This Row],[Open Interest Call]]</f>
        <v>4205</v>
      </c>
      <c r="V35" s="2">
        <f>Table_0__27[[#This Row],[Put Settle]]*1000000*Table_0__27[[#This Row],[Open Interest Put]]</f>
        <v>1784</v>
      </c>
    </row>
    <row r="36" spans="1:22" x14ac:dyDescent="0.25">
      <c r="A36" s="2">
        <v>-6.0000000000000002E-6</v>
      </c>
      <c r="B36" s="2">
        <v>3.0000000000000001E-5</v>
      </c>
      <c r="C36" s="2">
        <v>2.4000000000000001E-5</v>
      </c>
      <c r="D36" s="2">
        <v>7.1000000000000004E-3</v>
      </c>
      <c r="E36" s="2">
        <v>4.9100000000000001E-4</v>
      </c>
      <c r="F36" s="2">
        <v>4.6500000000000003E-4</v>
      </c>
      <c r="G36" s="2">
        <v>2.5999999999999998E-5</v>
      </c>
      <c r="H36" s="2">
        <v>12.16</v>
      </c>
      <c r="I36" s="2">
        <v>12.31</v>
      </c>
      <c r="J36" s="2">
        <v>-0.15</v>
      </c>
      <c r="K36" s="2">
        <v>0</v>
      </c>
      <c r="L36" s="2">
        <v>0</v>
      </c>
      <c r="M36" s="2">
        <v>0</v>
      </c>
      <c r="N36" s="2">
        <v>12.16</v>
      </c>
      <c r="O36" s="2">
        <v>12.31</v>
      </c>
      <c r="P36" s="2">
        <v>-0.15</v>
      </c>
      <c r="Q36" s="2">
        <v>975</v>
      </c>
      <c r="R36" s="2">
        <v>9</v>
      </c>
      <c r="S36" s="2">
        <v>12</v>
      </c>
      <c r="T36" s="2">
        <v>0</v>
      </c>
      <c r="U36" s="2">
        <f>Table_0__27[[#This Row],[Call Settle]]*1000000*Table_0__27[[#This Row],[Open Interest Call]]</f>
        <v>23400</v>
      </c>
      <c r="V36" s="2">
        <f>Table_0__27[[#This Row],[Put Settle]]*1000000*Table_0__27[[#This Row],[Open Interest Put]]</f>
        <v>5892</v>
      </c>
    </row>
    <row r="37" spans="1:22" x14ac:dyDescent="0.25">
      <c r="A37" s="2">
        <v>-5.0000000000000004E-6</v>
      </c>
      <c r="B37" s="2">
        <v>2.5000000000000001E-5</v>
      </c>
      <c r="C37" s="2">
        <v>2.0000000000000002E-5</v>
      </c>
      <c r="D37" s="2">
        <v>7.1500000000000001E-3</v>
      </c>
      <c r="E37" s="2">
        <v>5.3600000000000002E-4</v>
      </c>
      <c r="F37" s="2">
        <v>5.0900000000000001E-4</v>
      </c>
      <c r="G37" s="2">
        <v>2.6999999999999999E-5</v>
      </c>
      <c r="H37" s="2">
        <v>12.36</v>
      </c>
      <c r="I37" s="2">
        <v>12.48</v>
      </c>
      <c r="J37" s="2">
        <v>-0.12</v>
      </c>
      <c r="K37" s="2">
        <v>0</v>
      </c>
      <c r="L37" s="2">
        <v>0</v>
      </c>
      <c r="M37" s="2">
        <v>0</v>
      </c>
      <c r="N37" s="2">
        <v>12.36</v>
      </c>
      <c r="O37" s="2">
        <v>12.48</v>
      </c>
      <c r="P37" s="2">
        <v>-0.12</v>
      </c>
      <c r="Q37" s="2">
        <v>51</v>
      </c>
      <c r="R37" s="2">
        <v>0</v>
      </c>
      <c r="S37" s="2">
        <v>0</v>
      </c>
      <c r="T37" s="2">
        <v>0</v>
      </c>
      <c r="U37" s="2">
        <f>Table_0__27[[#This Row],[Call Settle]]*1000000*Table_0__27[[#This Row],[Open Interest Call]]</f>
        <v>1020</v>
      </c>
      <c r="V37" s="2">
        <f>Table_0__27[[#This Row],[Put Settle]]*1000000*Table_0__27[[#This Row],[Open Interest Put]]</f>
        <v>0</v>
      </c>
    </row>
    <row r="38" spans="1:22" x14ac:dyDescent="0.25">
      <c r="A38" s="2">
        <v>-5.0000000000000004E-6</v>
      </c>
      <c r="B38" s="2">
        <v>2.0999999999999999E-5</v>
      </c>
      <c r="C38" s="2">
        <v>1.5999999999999999E-5</v>
      </c>
      <c r="D38" s="2">
        <v>7.1999999999999998E-3</v>
      </c>
      <c r="E38" s="2">
        <v>5.8200000000000005E-4</v>
      </c>
      <c r="F38" s="2">
        <v>5.5400000000000002E-4</v>
      </c>
      <c r="G38" s="2">
        <v>2.8E-5</v>
      </c>
      <c r="H38" s="2">
        <v>12.44</v>
      </c>
      <c r="I38" s="2">
        <v>12.69</v>
      </c>
      <c r="J38" s="2">
        <v>-0.25</v>
      </c>
      <c r="K38" s="2">
        <v>0</v>
      </c>
      <c r="L38" s="2">
        <v>0</v>
      </c>
      <c r="M38" s="2">
        <v>0</v>
      </c>
      <c r="N38" s="2">
        <v>12.44</v>
      </c>
      <c r="O38" s="2">
        <v>12.69</v>
      </c>
      <c r="P38" s="2">
        <v>-0.25</v>
      </c>
      <c r="Q38" s="2">
        <v>739</v>
      </c>
      <c r="R38" s="2">
        <v>11</v>
      </c>
      <c r="S38" s="2">
        <v>32</v>
      </c>
      <c r="T38" s="2">
        <v>0</v>
      </c>
      <c r="U38" s="2">
        <f>Table_0__27[[#This Row],[Call Settle]]*1000000*Table_0__27[[#This Row],[Open Interest Call]]</f>
        <v>11824</v>
      </c>
      <c r="V38" s="2">
        <f>Table_0__27[[#This Row],[Put Settle]]*1000000*Table_0__27[[#This Row],[Open Interest Put]]</f>
        <v>18624</v>
      </c>
    </row>
    <row r="39" spans="1:22" x14ac:dyDescent="0.25">
      <c r="A39" s="2">
        <v>-3.9999999999999998E-6</v>
      </c>
      <c r="B39" s="2">
        <v>1.8E-5</v>
      </c>
      <c r="C39" s="2">
        <v>1.4E-5</v>
      </c>
      <c r="D39" s="2">
        <v>7.2500000000000004E-3</v>
      </c>
      <c r="E39" s="2">
        <v>6.29E-4</v>
      </c>
      <c r="F39" s="2">
        <v>5.9999999999999995E-4</v>
      </c>
      <c r="G39" s="2">
        <v>2.9E-5</v>
      </c>
      <c r="H39" s="2">
        <v>12.78</v>
      </c>
      <c r="I39" s="2">
        <v>12.95</v>
      </c>
      <c r="J39" s="2">
        <v>-0.17</v>
      </c>
      <c r="K39" s="2">
        <v>0</v>
      </c>
      <c r="L39" s="2">
        <v>0</v>
      </c>
      <c r="M39" s="2">
        <v>0</v>
      </c>
      <c r="N39" s="2">
        <v>12.78</v>
      </c>
      <c r="O39" s="2">
        <v>12.95</v>
      </c>
      <c r="P39" s="2">
        <v>-0.17</v>
      </c>
      <c r="Q39" s="2">
        <v>59</v>
      </c>
      <c r="R39" s="2">
        <v>0</v>
      </c>
      <c r="S39" s="2">
        <v>0</v>
      </c>
      <c r="T39" s="2">
        <v>0</v>
      </c>
      <c r="U39" s="2">
        <f>Table_0__27[[#This Row],[Call Settle]]*1000000*Table_0__27[[#This Row],[Open Interest Call]]</f>
        <v>826</v>
      </c>
      <c r="V39" s="2">
        <f>Table_0__27[[#This Row],[Put Settle]]*1000000*Table_0__27[[#This Row],[Open Interest Put]]</f>
        <v>0</v>
      </c>
    </row>
    <row r="40" spans="1:22" x14ac:dyDescent="0.25">
      <c r="A40" s="2">
        <v>-3.9999999999999998E-6</v>
      </c>
      <c r="B40" s="2">
        <v>1.5E-5</v>
      </c>
      <c r="C40" s="2">
        <v>1.1E-5</v>
      </c>
      <c r="D40" s="2">
        <v>7.3000000000000001E-3</v>
      </c>
      <c r="E40" s="2">
        <v>6.7599999999999995E-4</v>
      </c>
      <c r="F40" s="2">
        <v>6.4700000000000001E-4</v>
      </c>
      <c r="G40" s="2">
        <v>2.9E-5</v>
      </c>
      <c r="H40" s="2">
        <v>12.81</v>
      </c>
      <c r="I40" s="2">
        <v>13.12</v>
      </c>
      <c r="J40" s="2">
        <v>-0.31</v>
      </c>
      <c r="K40" s="2">
        <v>0</v>
      </c>
      <c r="L40" s="2">
        <v>0</v>
      </c>
      <c r="M40" s="2">
        <v>0</v>
      </c>
      <c r="N40" s="2">
        <v>12.81</v>
      </c>
      <c r="O40" s="2">
        <v>13.12</v>
      </c>
      <c r="P40" s="2">
        <v>-0.31</v>
      </c>
      <c r="Q40" s="2">
        <v>164</v>
      </c>
      <c r="R40" s="2">
        <v>2</v>
      </c>
      <c r="S40" s="2">
        <v>35</v>
      </c>
      <c r="T40" s="2">
        <v>0</v>
      </c>
      <c r="U40" s="2">
        <f>Table_0__27[[#This Row],[Call Settle]]*1000000*Table_0__27[[#This Row],[Open Interest Call]]</f>
        <v>1804</v>
      </c>
      <c r="V40" s="2">
        <f>Table_0__27[[#This Row],[Put Settle]]*1000000*Table_0__27[[#This Row],[Open Interest Put]]</f>
        <v>23660</v>
      </c>
    </row>
    <row r="41" spans="1:22" x14ac:dyDescent="0.25">
      <c r="A41" s="2">
        <v>-3.0000000000000001E-6</v>
      </c>
      <c r="B41" s="2">
        <v>1.2999999999999999E-5</v>
      </c>
      <c r="C41" s="2">
        <v>1.0000000000000001E-5</v>
      </c>
      <c r="D41" s="2">
        <v>7.3499999999999998E-3</v>
      </c>
      <c r="E41" s="2">
        <v>7.2400000000000003E-4</v>
      </c>
      <c r="F41" s="2">
        <v>6.9399999999999996E-4</v>
      </c>
      <c r="G41" s="2">
        <v>3.0000000000000001E-5</v>
      </c>
      <c r="H41" s="2">
        <v>13.24</v>
      </c>
      <c r="I41" s="2">
        <v>13.4</v>
      </c>
      <c r="J41" s="2">
        <v>-0.16</v>
      </c>
      <c r="K41" s="2">
        <v>0</v>
      </c>
      <c r="L41" s="2">
        <v>0</v>
      </c>
      <c r="M41" s="2">
        <v>0</v>
      </c>
      <c r="N41" s="2">
        <v>13.24</v>
      </c>
      <c r="O41" s="2">
        <v>13.4</v>
      </c>
      <c r="P41" s="2">
        <v>-0.16</v>
      </c>
      <c r="Q41" s="2">
        <v>73</v>
      </c>
      <c r="R41" s="2">
        <v>0</v>
      </c>
      <c r="S41" s="2">
        <v>0</v>
      </c>
      <c r="T41" s="2">
        <v>0</v>
      </c>
      <c r="U41" s="2">
        <f>Table_0__27[[#This Row],[Call Settle]]*1000000*Table_0__27[[#This Row],[Open Interest Call]]</f>
        <v>730</v>
      </c>
      <c r="V41" s="2">
        <f>Table_0__27[[#This Row],[Put Settle]]*1000000*Table_0__27[[#This Row],[Open Interest Put]]</f>
        <v>0</v>
      </c>
    </row>
    <row r="42" spans="1:22" x14ac:dyDescent="0.25">
      <c r="A42" s="2">
        <v>-3.0000000000000001E-6</v>
      </c>
      <c r="B42" s="2">
        <v>1.1E-5</v>
      </c>
      <c r="C42" s="2">
        <v>7.9999999999999996E-6</v>
      </c>
      <c r="D42" s="2">
        <v>7.4000000000000003E-3</v>
      </c>
      <c r="E42" s="2">
        <v>7.7200000000000001E-4</v>
      </c>
      <c r="F42" s="2">
        <v>7.4200000000000004E-4</v>
      </c>
      <c r="G42" s="2">
        <v>3.0000000000000001E-5</v>
      </c>
      <c r="H42" s="2">
        <v>13.31</v>
      </c>
      <c r="I42" s="2">
        <v>13.61</v>
      </c>
      <c r="J42" s="2">
        <v>-0.28999999999999998</v>
      </c>
      <c r="K42" s="2">
        <v>0</v>
      </c>
      <c r="L42" s="2">
        <v>0</v>
      </c>
      <c r="M42" s="2">
        <v>0</v>
      </c>
      <c r="N42" s="2">
        <v>13.31</v>
      </c>
      <c r="O42" s="2">
        <v>13.61</v>
      </c>
      <c r="P42" s="2">
        <v>-0.28999999999999998</v>
      </c>
      <c r="Q42" s="2">
        <v>364</v>
      </c>
      <c r="R42" s="2">
        <v>1</v>
      </c>
      <c r="S42" s="2">
        <v>32</v>
      </c>
      <c r="T42" s="2">
        <v>0</v>
      </c>
      <c r="U42" s="2">
        <f>Table_0__27[[#This Row],[Call Settle]]*1000000*Table_0__27[[#This Row],[Open Interest Call]]</f>
        <v>2912</v>
      </c>
      <c r="V42" s="2">
        <f>Table_0__27[[#This Row],[Put Settle]]*1000000*Table_0__27[[#This Row],[Open Interest Put]]</f>
        <v>24704</v>
      </c>
    </row>
    <row r="43" spans="1:22" x14ac:dyDescent="0.25">
      <c r="A43" s="2">
        <v>-1.9999999999999999E-6</v>
      </c>
      <c r="B43" s="2">
        <v>9.0000000000000002E-6</v>
      </c>
      <c r="C43" s="2">
        <v>6.9999999999999999E-6</v>
      </c>
      <c r="D43" s="2">
        <v>7.45E-3</v>
      </c>
      <c r="E43" s="2">
        <v>8.1999999999999998E-4</v>
      </c>
      <c r="F43" s="2">
        <v>7.9000000000000001E-4</v>
      </c>
      <c r="G43" s="2">
        <v>3.0000000000000001E-5</v>
      </c>
      <c r="H43" s="2">
        <v>13.61</v>
      </c>
      <c r="I43" s="2">
        <v>13.71</v>
      </c>
      <c r="J43" s="2">
        <v>-0.1</v>
      </c>
      <c r="K43" s="2">
        <v>0</v>
      </c>
      <c r="L43" s="2">
        <v>0</v>
      </c>
      <c r="M43" s="2">
        <v>0</v>
      </c>
      <c r="N43" s="2">
        <v>13.61</v>
      </c>
      <c r="O43" s="2">
        <v>13.71</v>
      </c>
      <c r="P43" s="2">
        <v>-0.1</v>
      </c>
      <c r="Q43" s="2">
        <v>86</v>
      </c>
      <c r="R43" s="2">
        <v>0</v>
      </c>
      <c r="S43" s="2">
        <v>5</v>
      </c>
      <c r="T43" s="2">
        <v>0</v>
      </c>
      <c r="U43" s="2">
        <f>Table_0__27[[#This Row],[Call Settle]]*1000000*Table_0__27[[#This Row],[Open Interest Call]]</f>
        <v>602</v>
      </c>
      <c r="V43" s="2">
        <f>Table_0__27[[#This Row],[Put Settle]]*1000000*Table_0__27[[#This Row],[Open Interest Put]]</f>
        <v>4100</v>
      </c>
    </row>
    <row r="44" spans="1:22" x14ac:dyDescent="0.25">
      <c r="A44" s="2">
        <v>-1.9999999999999999E-6</v>
      </c>
      <c r="B44" s="2">
        <v>7.9999999999999996E-6</v>
      </c>
      <c r="C44" s="2">
        <v>6.0000000000000002E-6</v>
      </c>
      <c r="D44" s="2">
        <v>7.4999999999999997E-3</v>
      </c>
      <c r="E44" s="2">
        <v>8.6899999999999998E-4</v>
      </c>
      <c r="F44" s="2">
        <v>8.3799999999999999E-4</v>
      </c>
      <c r="G44" s="2">
        <v>3.1000000000000001E-5</v>
      </c>
      <c r="H44" s="2">
        <v>13.85</v>
      </c>
      <c r="I44" s="2">
        <v>14.04</v>
      </c>
      <c r="J44" s="2">
        <v>-0.18</v>
      </c>
      <c r="K44" s="2">
        <v>0</v>
      </c>
      <c r="L44" s="2">
        <v>0</v>
      </c>
      <c r="M44" s="2">
        <v>0</v>
      </c>
      <c r="N44" s="2">
        <v>13.85</v>
      </c>
      <c r="O44" s="2">
        <v>14.04</v>
      </c>
      <c r="P44" s="2">
        <v>-0.18</v>
      </c>
      <c r="Q44" s="2">
        <v>260</v>
      </c>
      <c r="R44" s="2">
        <v>0</v>
      </c>
      <c r="S44" s="2">
        <v>15</v>
      </c>
      <c r="T44" s="2">
        <v>0</v>
      </c>
      <c r="U44" s="2">
        <f>Table_0__27[[#This Row],[Call Settle]]*1000000*Table_0__27[[#This Row],[Open Interest Call]]</f>
        <v>1560</v>
      </c>
      <c r="V44" s="2">
        <f>Table_0__27[[#This Row],[Put Settle]]*1000000*Table_0__27[[#This Row],[Open Interest Put]]</f>
        <v>13035</v>
      </c>
    </row>
    <row r="45" spans="1:22" x14ac:dyDescent="0.25">
      <c r="A45" s="2">
        <v>-1.9999999999999999E-6</v>
      </c>
      <c r="B45" s="2">
        <v>6.9999999999999999E-6</v>
      </c>
      <c r="C45" s="2">
        <v>5.0000000000000004E-6</v>
      </c>
      <c r="D45" s="2">
        <v>7.5500000000000003E-3</v>
      </c>
      <c r="E45" s="2">
        <v>9.1699999999999995E-4</v>
      </c>
      <c r="F45" s="2">
        <v>8.8599999999999996E-4</v>
      </c>
      <c r="G45" s="2">
        <v>3.1000000000000001E-5</v>
      </c>
      <c r="H45" s="2">
        <v>14.02</v>
      </c>
      <c r="I45" s="2">
        <v>14.31</v>
      </c>
      <c r="J45" s="2">
        <v>-0.28999999999999998</v>
      </c>
      <c r="K45" s="2">
        <v>0</v>
      </c>
      <c r="L45" s="2">
        <v>0</v>
      </c>
      <c r="M45" s="2">
        <v>0</v>
      </c>
      <c r="N45" s="2">
        <v>14.02</v>
      </c>
      <c r="O45" s="2">
        <v>14.31</v>
      </c>
      <c r="P45" s="2">
        <v>-0.28999999999999998</v>
      </c>
      <c r="Q45" s="2">
        <v>42</v>
      </c>
      <c r="R45" s="2">
        <v>0</v>
      </c>
      <c r="S45" s="2">
        <v>0</v>
      </c>
      <c r="T45" s="2">
        <v>0</v>
      </c>
      <c r="U45" s="2">
        <f>Table_0__27[[#This Row],[Call Settle]]*1000000*Table_0__27[[#This Row],[Open Interest Call]]</f>
        <v>210</v>
      </c>
      <c r="V45" s="2">
        <f>Table_0__27[[#This Row],[Put Settle]]*1000000*Table_0__27[[#This Row],[Open Interest Put]]</f>
        <v>0</v>
      </c>
    </row>
    <row r="46" spans="1:22" x14ac:dyDescent="0.25">
      <c r="A46" s="2">
        <v>-1.9999999999999999E-6</v>
      </c>
      <c r="B46" s="2">
        <v>6.0000000000000002E-6</v>
      </c>
      <c r="C46" s="2">
        <v>5.0000000000000004E-6</v>
      </c>
      <c r="D46" s="2">
        <v>7.6E-3</v>
      </c>
      <c r="E46" s="2">
        <v>9.6599999999999995E-4</v>
      </c>
      <c r="F46" s="2">
        <v>9.3499999999999996E-4</v>
      </c>
      <c r="G46" s="2">
        <v>3.1000000000000001E-5</v>
      </c>
      <c r="H46" s="2">
        <v>14.35</v>
      </c>
      <c r="I46" s="2">
        <v>14.52</v>
      </c>
      <c r="J46" s="2">
        <v>-0.16</v>
      </c>
      <c r="K46" s="2">
        <v>0</v>
      </c>
      <c r="L46" s="2">
        <v>0</v>
      </c>
      <c r="M46" s="2">
        <v>0</v>
      </c>
      <c r="N46" s="2">
        <v>14.35</v>
      </c>
      <c r="O46" s="2">
        <v>14.52</v>
      </c>
      <c r="P46" s="2">
        <v>-0.16</v>
      </c>
      <c r="Q46" s="2">
        <v>270</v>
      </c>
      <c r="R46" s="2">
        <v>0</v>
      </c>
      <c r="S46" s="2">
        <v>32</v>
      </c>
      <c r="T46" s="2">
        <v>0</v>
      </c>
      <c r="U46" s="2">
        <f>Table_0__27[[#This Row],[Call Settle]]*1000000*Table_0__27[[#This Row],[Open Interest Call]]</f>
        <v>1350</v>
      </c>
      <c r="V46" s="2">
        <f>Table_0__27[[#This Row],[Put Settle]]*1000000*Table_0__27[[#This Row],[Open Interest Put]]</f>
        <v>30912</v>
      </c>
    </row>
    <row r="47" spans="1:22" x14ac:dyDescent="0.25">
      <c r="A47" s="2">
        <v>-9.9999999999999995E-7</v>
      </c>
      <c r="B47" s="2">
        <v>5.0000000000000004E-6</v>
      </c>
      <c r="C47" s="2">
        <v>3.9999999999999998E-6</v>
      </c>
      <c r="D47" s="2">
        <v>7.6499999999999997E-3</v>
      </c>
      <c r="E47" s="2">
        <v>1.0150000000000001E-3</v>
      </c>
      <c r="F47" s="2">
        <v>9.8400000000000007E-4</v>
      </c>
      <c r="G47" s="2">
        <v>3.1000000000000001E-5</v>
      </c>
      <c r="H47" s="2">
        <v>14.65</v>
      </c>
      <c r="I47" s="2">
        <v>14.65</v>
      </c>
      <c r="J47" s="2">
        <v>0</v>
      </c>
      <c r="K47" s="2">
        <v>0</v>
      </c>
      <c r="L47" s="2">
        <v>0</v>
      </c>
      <c r="M47" s="2">
        <v>0</v>
      </c>
      <c r="N47" s="2">
        <v>14.65</v>
      </c>
      <c r="O47" s="2">
        <v>14.65</v>
      </c>
      <c r="P47" s="2">
        <v>0</v>
      </c>
      <c r="Q47" s="2">
        <v>57</v>
      </c>
      <c r="R47" s="2">
        <v>0</v>
      </c>
      <c r="S47" s="2">
        <v>32</v>
      </c>
      <c r="T47" s="2">
        <v>0</v>
      </c>
      <c r="U47" s="2">
        <f>Table_0__27[[#This Row],[Call Settle]]*1000000*Table_0__27[[#This Row],[Open Interest Call]]</f>
        <v>228</v>
      </c>
      <c r="V47" s="2">
        <f>Table_0__27[[#This Row],[Put Settle]]*1000000*Table_0__27[[#This Row],[Open Interest Put]]</f>
        <v>32480.000000000004</v>
      </c>
    </row>
    <row r="48" spans="1:22" x14ac:dyDescent="0.25">
      <c r="A48" s="2">
        <v>-9.9999999999999995E-7</v>
      </c>
      <c r="B48" s="2">
        <v>5.0000000000000004E-6</v>
      </c>
      <c r="C48" s="2">
        <v>3.9999999999999998E-6</v>
      </c>
      <c r="D48" s="2">
        <v>7.7000000000000002E-3</v>
      </c>
      <c r="E48" s="2">
        <v>1.0640000000000001E-3</v>
      </c>
      <c r="F48" s="2">
        <v>1.0330000000000001E-3</v>
      </c>
      <c r="G48" s="2">
        <v>3.1000000000000001E-5</v>
      </c>
      <c r="H48" s="2">
        <v>14.9</v>
      </c>
      <c r="I48" s="2">
        <v>14.96</v>
      </c>
      <c r="J48" s="2">
        <v>-0.06</v>
      </c>
      <c r="K48" s="2">
        <v>0</v>
      </c>
      <c r="L48" s="2">
        <v>0</v>
      </c>
      <c r="M48" s="2">
        <v>0</v>
      </c>
      <c r="N48" s="2">
        <v>14.9</v>
      </c>
      <c r="O48" s="2">
        <v>14.96</v>
      </c>
      <c r="P48" s="2">
        <v>-0.06</v>
      </c>
      <c r="Q48" s="2">
        <v>148</v>
      </c>
      <c r="R48" s="2">
        <v>0</v>
      </c>
      <c r="S48" s="2">
        <v>0</v>
      </c>
      <c r="T48" s="2">
        <v>0</v>
      </c>
      <c r="U48" s="2">
        <f>Table_0__27[[#This Row],[Call Settle]]*1000000*Table_0__27[[#This Row],[Open Interest Call]]</f>
        <v>592</v>
      </c>
      <c r="V48" s="2">
        <f>Table_0__27[[#This Row],[Put Settle]]*1000000*Table_0__27[[#This Row],[Open Interest Put]]</f>
        <v>0</v>
      </c>
    </row>
    <row r="49" spans="1:22" x14ac:dyDescent="0.25">
      <c r="A49" s="2">
        <v>-9.9999999999999995E-7</v>
      </c>
      <c r="B49" s="2">
        <v>3.9999999999999998E-6</v>
      </c>
      <c r="C49" s="2">
        <v>3.9999999999999998E-6</v>
      </c>
      <c r="D49" s="2">
        <v>7.7499999999999999E-3</v>
      </c>
      <c r="E49" s="2">
        <v>1.1130000000000001E-3</v>
      </c>
      <c r="F49" s="2">
        <v>1.0820000000000001E-3</v>
      </c>
      <c r="G49" s="2">
        <v>3.1000000000000001E-5</v>
      </c>
      <c r="H49" s="2">
        <v>15.44</v>
      </c>
      <c r="I49" s="2">
        <v>15.24</v>
      </c>
      <c r="J49" s="2">
        <v>0.2</v>
      </c>
      <c r="K49" s="2">
        <v>0</v>
      </c>
      <c r="L49" s="2">
        <v>0</v>
      </c>
      <c r="M49" s="2">
        <v>0</v>
      </c>
      <c r="N49" s="2">
        <v>15.44</v>
      </c>
      <c r="O49" s="2">
        <v>15.24</v>
      </c>
      <c r="P49" s="2">
        <v>0.2</v>
      </c>
      <c r="Q49" s="2">
        <v>1</v>
      </c>
      <c r="R49" s="2">
        <v>0</v>
      </c>
      <c r="S49" s="2">
        <v>0</v>
      </c>
      <c r="T49" s="2">
        <v>0</v>
      </c>
      <c r="U49" s="2">
        <f>Table_0__27[[#This Row],[Call Settle]]*1000000*Table_0__27[[#This Row],[Open Interest Call]]</f>
        <v>4</v>
      </c>
      <c r="V49" s="2">
        <f>Table_0__27[[#This Row],[Put Settle]]*1000000*Table_0__27[[#This Row],[Open Interest Put]]</f>
        <v>0</v>
      </c>
    </row>
    <row r="50" spans="1:22" x14ac:dyDescent="0.25">
      <c r="A50" s="2">
        <v>-9.9999999999999995E-7</v>
      </c>
      <c r="B50" s="2">
        <v>3.9999999999999998E-6</v>
      </c>
      <c r="C50" s="2">
        <v>3.0000000000000001E-6</v>
      </c>
      <c r="D50" s="2">
        <v>7.7999999999999996E-3</v>
      </c>
      <c r="E50" s="2">
        <v>1.1620000000000001E-3</v>
      </c>
      <c r="F50" s="2">
        <v>1.1310000000000001E-3</v>
      </c>
      <c r="G50" s="2">
        <v>3.1000000000000001E-5</v>
      </c>
      <c r="H50" s="2">
        <v>15.62</v>
      </c>
      <c r="I50" s="2">
        <v>15.46</v>
      </c>
      <c r="J50" s="2">
        <v>0.16</v>
      </c>
      <c r="K50" s="2">
        <v>0</v>
      </c>
      <c r="L50" s="2">
        <v>0</v>
      </c>
      <c r="M50" s="2">
        <v>0</v>
      </c>
      <c r="N50" s="2">
        <v>15.62</v>
      </c>
      <c r="O50" s="2">
        <v>15.46</v>
      </c>
      <c r="P50" s="2">
        <v>0.16</v>
      </c>
      <c r="Q50" s="2">
        <v>145</v>
      </c>
      <c r="R50" s="2">
        <v>0</v>
      </c>
      <c r="S50" s="2">
        <v>0</v>
      </c>
      <c r="T50" s="2">
        <v>0</v>
      </c>
      <c r="U50" s="2">
        <f>Table_0__27[[#This Row],[Call Settle]]*1000000*Table_0__27[[#This Row],[Open Interest Call]]</f>
        <v>435</v>
      </c>
      <c r="V50" s="2">
        <f>Table_0__27[[#This Row],[Put Settle]]*1000000*Table_0__27[[#This Row],[Open Interest Put]]</f>
        <v>0</v>
      </c>
    </row>
    <row r="51" spans="1:22" x14ac:dyDescent="0.25">
      <c r="A51" s="2">
        <v>-9.9999999999999995E-7</v>
      </c>
      <c r="B51" s="2">
        <v>3.0000000000000001E-6</v>
      </c>
      <c r="C51" s="2">
        <v>3.0000000000000001E-6</v>
      </c>
      <c r="D51" s="2">
        <v>7.8499999999999993E-3</v>
      </c>
      <c r="E51" s="2">
        <v>1.212E-3</v>
      </c>
      <c r="F51" s="2">
        <v>1.1800000000000001E-3</v>
      </c>
      <c r="G51" s="2">
        <v>3.1999999999999999E-5</v>
      </c>
      <c r="H51" s="2">
        <v>15.74</v>
      </c>
      <c r="I51" s="2">
        <v>15.64</v>
      </c>
      <c r="J51" s="2">
        <v>0.1</v>
      </c>
      <c r="K51" s="2">
        <v>0</v>
      </c>
      <c r="L51" s="2">
        <v>0</v>
      </c>
      <c r="M51" s="2">
        <v>0</v>
      </c>
      <c r="N51" s="2">
        <v>15.74</v>
      </c>
      <c r="O51" s="2">
        <v>15.64</v>
      </c>
      <c r="P51" s="2">
        <v>0.1</v>
      </c>
      <c r="Q51" s="2">
        <v>1</v>
      </c>
      <c r="R51" s="2">
        <v>0</v>
      </c>
      <c r="S51" s="2">
        <v>0</v>
      </c>
      <c r="T51" s="2">
        <v>0</v>
      </c>
      <c r="U51" s="2">
        <f>Table_0__27[[#This Row],[Call Settle]]*1000000*Table_0__27[[#This Row],[Open Interest Call]]</f>
        <v>3</v>
      </c>
      <c r="V51" s="2">
        <f>Table_0__27[[#This Row],[Put Settle]]*1000000*Table_0__27[[#This Row],[Open Interest Put]]</f>
        <v>0</v>
      </c>
    </row>
    <row r="52" spans="1:22" x14ac:dyDescent="0.25">
      <c r="A52" s="2">
        <v>-9.9999999999999995E-7</v>
      </c>
      <c r="B52" s="2">
        <v>3.0000000000000001E-6</v>
      </c>
      <c r="C52" s="2">
        <v>3.0000000000000001E-6</v>
      </c>
      <c r="D52" s="2">
        <v>7.9000000000000008E-3</v>
      </c>
      <c r="E52" s="2">
        <v>1.261E-3</v>
      </c>
      <c r="F52" s="2">
        <v>1.2290000000000001E-3</v>
      </c>
      <c r="G52" s="2">
        <v>3.1999999999999999E-5</v>
      </c>
      <c r="H52" s="2">
        <v>16.239999999999998</v>
      </c>
      <c r="I52" s="2">
        <v>16.149999999999999</v>
      </c>
      <c r="J52" s="2">
        <v>0.09</v>
      </c>
      <c r="K52" s="2">
        <v>0</v>
      </c>
      <c r="L52" s="2">
        <v>0</v>
      </c>
      <c r="M52" s="2">
        <v>0</v>
      </c>
      <c r="N52" s="2">
        <v>16.239999999999998</v>
      </c>
      <c r="O52" s="2">
        <v>16.149999999999999</v>
      </c>
      <c r="P52" s="2">
        <v>0.09</v>
      </c>
      <c r="Q52" s="2">
        <v>12</v>
      </c>
      <c r="R52" s="2">
        <v>0</v>
      </c>
      <c r="S52" s="2">
        <v>0</v>
      </c>
      <c r="T52" s="2">
        <v>0</v>
      </c>
      <c r="U52" s="2">
        <f>Table_0__27[[#This Row],[Call Settle]]*1000000*Table_0__27[[#This Row],[Open Interest Call]]</f>
        <v>36</v>
      </c>
      <c r="V52" s="2">
        <f>Table_0__27[[#This Row],[Put Settle]]*1000000*Table_0__27[[#This Row],[Open Interest Put]]</f>
        <v>0</v>
      </c>
    </row>
    <row r="53" spans="1:22" x14ac:dyDescent="0.25">
      <c r="A53" s="2">
        <v>-9.9999999999999995E-7</v>
      </c>
      <c r="B53" s="2">
        <v>3.0000000000000001E-6</v>
      </c>
      <c r="C53" s="2">
        <v>1.9999999999999999E-6</v>
      </c>
      <c r="D53" s="2">
        <v>7.9500000000000005E-3</v>
      </c>
      <c r="E53" s="2">
        <v>1.31E-3</v>
      </c>
      <c r="F53" s="2">
        <v>1.2780000000000001E-3</v>
      </c>
      <c r="G53" s="2">
        <v>3.1999999999999999E-5</v>
      </c>
      <c r="H53" s="2">
        <v>16.260000000000002</v>
      </c>
      <c r="I53" s="2">
        <v>16.25</v>
      </c>
      <c r="J53" s="2">
        <v>0.01</v>
      </c>
      <c r="K53" s="2">
        <v>0</v>
      </c>
      <c r="L53" s="2">
        <v>0</v>
      </c>
      <c r="M53" s="2">
        <v>0</v>
      </c>
      <c r="N53" s="2">
        <v>16.260000000000002</v>
      </c>
      <c r="O53" s="2">
        <v>16.25</v>
      </c>
      <c r="P53" s="2">
        <v>0.01</v>
      </c>
      <c r="Q53" s="2">
        <v>311</v>
      </c>
      <c r="R53" s="2">
        <v>0</v>
      </c>
      <c r="S53" s="2">
        <v>0</v>
      </c>
      <c r="T53" s="2">
        <v>0</v>
      </c>
      <c r="U53" s="2">
        <f>Table_0__27[[#This Row],[Call Settle]]*1000000*Table_0__27[[#This Row],[Open Interest Call]]</f>
        <v>622</v>
      </c>
      <c r="V53" s="2">
        <f>Table_0__27[[#This Row],[Put Settle]]*1000000*Table_0__27[[#This Row],[Open Interest Put]]</f>
        <v>0</v>
      </c>
    </row>
    <row r="54" spans="1:22" x14ac:dyDescent="0.25">
      <c r="A54" s="2">
        <v>-9.9999999999999995E-7</v>
      </c>
      <c r="B54" s="2">
        <v>3.0000000000000001E-6</v>
      </c>
      <c r="C54" s="2">
        <v>1.9999999999999999E-6</v>
      </c>
      <c r="D54" s="2">
        <v>8.0000000000000002E-3</v>
      </c>
      <c r="E54" s="2">
        <v>1.359E-3</v>
      </c>
      <c r="F54" s="2">
        <v>1.3270000000000001E-3</v>
      </c>
      <c r="G54" s="2">
        <v>3.1999999999999999E-5</v>
      </c>
      <c r="H54" s="2">
        <v>16.739999999999998</v>
      </c>
      <c r="I54" s="2">
        <v>16.739999999999998</v>
      </c>
      <c r="J54" s="2">
        <v>0</v>
      </c>
      <c r="K54" s="2">
        <v>0</v>
      </c>
      <c r="L54" s="2">
        <v>0</v>
      </c>
      <c r="M54" s="2">
        <v>0</v>
      </c>
      <c r="N54" s="2">
        <v>16.739999999999998</v>
      </c>
      <c r="O54" s="2">
        <v>16.739999999999998</v>
      </c>
      <c r="P54" s="2">
        <v>0</v>
      </c>
      <c r="Q54" s="2">
        <v>64</v>
      </c>
      <c r="R54" s="2">
        <v>30</v>
      </c>
      <c r="S54" s="2">
        <v>0</v>
      </c>
      <c r="T54" s="2">
        <v>0</v>
      </c>
      <c r="U54" s="2">
        <f>Table_0__27[[#This Row],[Call Settle]]*1000000*Table_0__27[[#This Row],[Open Interest Call]]</f>
        <v>128</v>
      </c>
      <c r="V54" s="2">
        <f>Table_0__27[[#This Row],[Put Settle]]*1000000*Table_0__27[[#This Row],[Open Interest Put]]</f>
        <v>0</v>
      </c>
    </row>
    <row r="55" spans="1:22" x14ac:dyDescent="0.25">
      <c r="A55" s="2">
        <v>-9.9999999999999995E-7</v>
      </c>
      <c r="B55" s="2">
        <v>1.9999999999999999E-6</v>
      </c>
      <c r="C55" s="2">
        <v>1.9999999999999999E-6</v>
      </c>
      <c r="D55" s="2">
        <v>8.0499999999999999E-3</v>
      </c>
      <c r="E55" s="2">
        <v>1.4090000000000001E-3</v>
      </c>
      <c r="F55" s="2">
        <v>1.377E-3</v>
      </c>
      <c r="G55" s="2">
        <v>3.1999999999999999E-5</v>
      </c>
      <c r="H55" s="2">
        <v>16.61</v>
      </c>
      <c r="I55" s="2">
        <v>16.73</v>
      </c>
      <c r="J55" s="2">
        <v>-0.12</v>
      </c>
      <c r="K55" s="2">
        <v>0</v>
      </c>
      <c r="L55" s="2">
        <v>0</v>
      </c>
      <c r="M55" s="2">
        <v>0</v>
      </c>
      <c r="N55" s="2">
        <v>16.61</v>
      </c>
      <c r="O55" s="2">
        <v>16.73</v>
      </c>
      <c r="P55" s="2">
        <v>-0.12</v>
      </c>
      <c r="Q55" s="2">
        <v>0</v>
      </c>
      <c r="R55" s="2">
        <v>0</v>
      </c>
      <c r="S55" s="2">
        <v>0</v>
      </c>
      <c r="T55" s="2">
        <v>0</v>
      </c>
      <c r="U55" s="2">
        <f>Table_0__27[[#This Row],[Call Settle]]*1000000*Table_0__27[[#This Row],[Open Interest Call]]</f>
        <v>0</v>
      </c>
      <c r="V55" s="2">
        <f>Table_0__27[[#This Row],[Put Settle]]*1000000*Table_0__27[[#This Row],[Open Interest Put]]</f>
        <v>0</v>
      </c>
    </row>
    <row r="56" spans="1:22" x14ac:dyDescent="0.25">
      <c r="A56" s="2">
        <v>-9.9999999999999995E-7</v>
      </c>
      <c r="B56" s="2">
        <v>1.9999999999999999E-6</v>
      </c>
      <c r="C56" s="2">
        <v>1.9999999999999999E-6</v>
      </c>
      <c r="D56" s="2">
        <v>8.0999999999999996E-3</v>
      </c>
      <c r="E56" s="2">
        <v>1.4580000000000001E-3</v>
      </c>
      <c r="F56" s="2">
        <v>1.426E-3</v>
      </c>
      <c r="G56" s="2">
        <v>3.1999999999999999E-5</v>
      </c>
      <c r="H56" s="2">
        <v>17.07</v>
      </c>
      <c r="I56" s="2">
        <v>17.2</v>
      </c>
      <c r="J56" s="2">
        <v>-0.13</v>
      </c>
      <c r="K56" s="2">
        <v>0</v>
      </c>
      <c r="L56" s="2">
        <v>0</v>
      </c>
      <c r="M56" s="2">
        <v>0</v>
      </c>
      <c r="N56" s="2">
        <v>17.07</v>
      </c>
      <c r="O56" s="2">
        <v>17.2</v>
      </c>
      <c r="P56" s="2">
        <v>-0.13</v>
      </c>
      <c r="Q56" s="2">
        <v>20</v>
      </c>
      <c r="R56" s="2">
        <v>0</v>
      </c>
      <c r="S56" s="2">
        <v>0</v>
      </c>
      <c r="T56" s="2">
        <v>0</v>
      </c>
      <c r="U56" s="2">
        <f>Table_0__27[[#This Row],[Call Settle]]*1000000*Table_0__27[[#This Row],[Open Interest Call]]</f>
        <v>40</v>
      </c>
      <c r="V56" s="2">
        <f>Table_0__27[[#This Row],[Put Settle]]*1000000*Table_0__27[[#This Row],[Open Interest Put]]</f>
        <v>0</v>
      </c>
    </row>
    <row r="57" spans="1:22" x14ac:dyDescent="0.25">
      <c r="A57" s="2">
        <v>-9.9999999999999995E-7</v>
      </c>
      <c r="B57" s="2">
        <v>1.9999999999999999E-6</v>
      </c>
      <c r="C57" s="2">
        <v>1.9999999999999999E-6</v>
      </c>
      <c r="D57" s="2">
        <v>8.1499999999999993E-3</v>
      </c>
      <c r="E57" s="2">
        <v>1.5070000000000001E-3</v>
      </c>
      <c r="F57" s="2">
        <v>1.475E-3</v>
      </c>
      <c r="G57" s="2">
        <v>3.1999999999999999E-5</v>
      </c>
      <c r="H57" s="2">
        <v>17.53</v>
      </c>
      <c r="I57" s="2">
        <v>17.670000000000002</v>
      </c>
      <c r="J57" s="2">
        <v>-0.14000000000000001</v>
      </c>
      <c r="K57" s="2">
        <v>0</v>
      </c>
      <c r="L57" s="2">
        <v>0</v>
      </c>
      <c r="M57" s="2">
        <v>0</v>
      </c>
      <c r="N57" s="2">
        <v>17.53</v>
      </c>
      <c r="O57" s="2">
        <v>17.670000000000002</v>
      </c>
      <c r="P57" s="2">
        <v>-0.14000000000000001</v>
      </c>
      <c r="Q57" s="2">
        <v>0</v>
      </c>
      <c r="R57" s="2">
        <v>0</v>
      </c>
      <c r="S57" s="2">
        <v>0</v>
      </c>
      <c r="T57" s="2">
        <v>0</v>
      </c>
      <c r="U57" s="2">
        <f>Table_0__27[[#This Row],[Call Settle]]*1000000*Table_0__27[[#This Row],[Open Interest Call]]</f>
        <v>0</v>
      </c>
      <c r="V57" s="2">
        <f>Table_0__27[[#This Row],[Put Settle]]*1000000*Table_0__27[[#This Row],[Open Interest Put]]</f>
        <v>0</v>
      </c>
    </row>
    <row r="58" spans="1:22" x14ac:dyDescent="0.25">
      <c r="A58" s="2">
        <v>0</v>
      </c>
      <c r="B58" s="2">
        <v>1.9999999999999999E-6</v>
      </c>
      <c r="C58" s="2">
        <v>1.9999999999999999E-6</v>
      </c>
      <c r="D58" s="2">
        <v>8.2000000000000007E-3</v>
      </c>
      <c r="E58" s="2">
        <v>1.557E-3</v>
      </c>
      <c r="F58" s="2">
        <v>1.5250000000000001E-3</v>
      </c>
      <c r="G58" s="2">
        <v>3.1999999999999999E-5</v>
      </c>
      <c r="H58" s="2">
        <v>17.98</v>
      </c>
      <c r="I58" s="2">
        <v>17.510000000000002</v>
      </c>
      <c r="J58" s="2">
        <v>0.47</v>
      </c>
      <c r="K58" s="2">
        <v>0</v>
      </c>
      <c r="L58" s="2">
        <v>0</v>
      </c>
      <c r="M58" s="2">
        <v>0</v>
      </c>
      <c r="N58" s="2">
        <v>17.98</v>
      </c>
      <c r="O58" s="2">
        <v>17.510000000000002</v>
      </c>
      <c r="P58" s="2">
        <v>0.47</v>
      </c>
      <c r="Q58" s="2">
        <v>52</v>
      </c>
      <c r="R58" s="2">
        <v>0</v>
      </c>
      <c r="S58" s="2">
        <v>0</v>
      </c>
      <c r="T58" s="2">
        <v>0</v>
      </c>
      <c r="U58" s="2">
        <f>Table_0__27[[#This Row],[Call Settle]]*1000000*Table_0__27[[#This Row],[Open Interest Call]]</f>
        <v>104</v>
      </c>
      <c r="V58" s="2">
        <f>Table_0__27[[#This Row],[Put Settle]]*1000000*Table_0__27[[#This Row],[Open Interest Put]]</f>
        <v>0</v>
      </c>
    </row>
    <row r="59" spans="1:22" x14ac:dyDescent="0.25">
      <c r="A59" s="2">
        <v>0</v>
      </c>
      <c r="B59" s="2">
        <v>1.9999999999999999E-6</v>
      </c>
      <c r="C59" s="2">
        <v>1.9999999999999999E-6</v>
      </c>
      <c r="D59" s="2">
        <v>8.2500000000000004E-3</v>
      </c>
      <c r="E59" s="2">
        <v>1.606E-3</v>
      </c>
      <c r="F59" s="2">
        <v>1.5740000000000001E-3</v>
      </c>
      <c r="G59" s="2">
        <v>3.1999999999999999E-5</v>
      </c>
      <c r="H59" s="2">
        <v>18.420000000000002</v>
      </c>
      <c r="I59" s="2">
        <v>17.95</v>
      </c>
      <c r="J59" s="2">
        <v>0.47</v>
      </c>
      <c r="K59" s="2">
        <v>0</v>
      </c>
      <c r="L59" s="2">
        <v>0</v>
      </c>
      <c r="M59" s="2">
        <v>0</v>
      </c>
      <c r="N59" s="2">
        <v>18.420000000000002</v>
      </c>
      <c r="O59" s="2">
        <v>17.95</v>
      </c>
      <c r="P59" s="2">
        <v>0.47</v>
      </c>
      <c r="Q59" s="2">
        <v>0</v>
      </c>
      <c r="R59" s="2">
        <v>0</v>
      </c>
      <c r="S59" s="2">
        <v>2</v>
      </c>
      <c r="T59" s="2">
        <v>0</v>
      </c>
      <c r="U59" s="2">
        <f>Table_0__27[[#This Row],[Call Settle]]*1000000*Table_0__27[[#This Row],[Open Interest Call]]</f>
        <v>0</v>
      </c>
      <c r="V59" s="2">
        <f>Table_0__27[[#This Row],[Put Settle]]*1000000*Table_0__27[[#This Row],[Open Interest Put]]</f>
        <v>3212</v>
      </c>
    </row>
    <row r="60" spans="1:22" x14ac:dyDescent="0.25">
      <c r="A60" s="2">
        <v>0</v>
      </c>
      <c r="B60" s="2">
        <v>1.9999999999999999E-6</v>
      </c>
      <c r="C60" s="2">
        <v>1.9999999999999999E-6</v>
      </c>
      <c r="D60" s="2">
        <v>8.3000000000000001E-3</v>
      </c>
      <c r="E60" s="2">
        <v>1.6559999999999999E-3</v>
      </c>
      <c r="F60" s="2">
        <v>1.624E-3</v>
      </c>
      <c r="G60" s="2">
        <v>3.1999999999999999E-5</v>
      </c>
      <c r="H60" s="2">
        <v>18.87</v>
      </c>
      <c r="I60" s="2">
        <v>18.39</v>
      </c>
      <c r="J60" s="2">
        <v>0.47</v>
      </c>
      <c r="K60" s="2">
        <v>0</v>
      </c>
      <c r="L60" s="2">
        <v>0</v>
      </c>
      <c r="M60" s="2">
        <v>0</v>
      </c>
      <c r="N60" s="2">
        <v>18.87</v>
      </c>
      <c r="O60" s="2">
        <v>18.39</v>
      </c>
      <c r="P60" s="2">
        <v>0.47</v>
      </c>
      <c r="Q60" s="2">
        <v>80</v>
      </c>
      <c r="R60" s="2">
        <v>0</v>
      </c>
      <c r="S60" s="2">
        <v>0</v>
      </c>
      <c r="T60" s="2">
        <v>0</v>
      </c>
      <c r="U60" s="2">
        <f>Table_0__27[[#This Row],[Call Settle]]*1000000*Table_0__27[[#This Row],[Open Interest Call]]</f>
        <v>160</v>
      </c>
      <c r="V60" s="2">
        <f>Table_0__27[[#This Row],[Put Settle]]*1000000*Table_0__27[[#This Row],[Open Interest Put]]</f>
        <v>0</v>
      </c>
    </row>
    <row r="61" spans="1:22" x14ac:dyDescent="0.25">
      <c r="A61" s="2">
        <v>0</v>
      </c>
      <c r="B61" s="2">
        <v>1.9999999999999999E-6</v>
      </c>
      <c r="C61" s="2">
        <v>1.9999999999999999E-6</v>
      </c>
      <c r="D61" s="2">
        <v>8.3499999999999998E-3</v>
      </c>
      <c r="E61" s="2">
        <v>1.7049999999999999E-3</v>
      </c>
      <c r="F61" s="2">
        <v>1.673E-3</v>
      </c>
      <c r="G61" s="2">
        <v>3.1999999999999999E-5</v>
      </c>
      <c r="H61" s="2">
        <v>19.3</v>
      </c>
      <c r="I61" s="2">
        <v>18.829999999999998</v>
      </c>
      <c r="J61" s="2">
        <v>0.48</v>
      </c>
      <c r="K61" s="2">
        <v>0</v>
      </c>
      <c r="L61" s="2">
        <v>0</v>
      </c>
      <c r="M61" s="2">
        <v>0</v>
      </c>
      <c r="N61" s="2">
        <v>19.3</v>
      </c>
      <c r="O61" s="2">
        <v>18.829999999999998</v>
      </c>
      <c r="P61" s="2">
        <v>0.48</v>
      </c>
      <c r="Q61" s="2">
        <v>0</v>
      </c>
      <c r="R61" s="2">
        <v>0</v>
      </c>
      <c r="S61" s="2">
        <v>0</v>
      </c>
      <c r="T61" s="2">
        <v>0</v>
      </c>
      <c r="U61" s="2">
        <f>Table_0__27[[#This Row],[Call Settle]]*1000000*Table_0__27[[#This Row],[Open Interest Call]]</f>
        <v>0</v>
      </c>
      <c r="V61" s="2">
        <f>Table_0__27[[#This Row],[Put Settle]]*1000000*Table_0__27[[#This Row],[Open Interest Put]]</f>
        <v>0</v>
      </c>
    </row>
    <row r="62" spans="1:22" x14ac:dyDescent="0.25">
      <c r="A62" s="2">
        <v>0</v>
      </c>
      <c r="B62" s="2">
        <v>1.9999999999999999E-6</v>
      </c>
      <c r="C62" s="2">
        <v>1.9999999999999999E-6</v>
      </c>
      <c r="D62" s="2">
        <v>8.3999999999999995E-3</v>
      </c>
      <c r="E62" s="2">
        <v>1.755E-3</v>
      </c>
      <c r="F62" s="2">
        <v>1.722E-3</v>
      </c>
      <c r="G62" s="2">
        <v>3.3000000000000003E-5</v>
      </c>
      <c r="H62" s="2">
        <v>19.739999999999998</v>
      </c>
      <c r="I62" s="2">
        <v>19.260000000000002</v>
      </c>
      <c r="J62" s="2">
        <v>0.48</v>
      </c>
      <c r="K62" s="2">
        <v>0</v>
      </c>
      <c r="L62" s="2">
        <v>0</v>
      </c>
      <c r="M62" s="2">
        <v>0</v>
      </c>
      <c r="N62" s="2">
        <v>19.739999999999998</v>
      </c>
      <c r="O62" s="2">
        <v>19.260000000000002</v>
      </c>
      <c r="P62" s="2">
        <v>0.48</v>
      </c>
      <c r="Q62" s="2">
        <v>25</v>
      </c>
      <c r="R62" s="2">
        <v>0</v>
      </c>
      <c r="S62" s="2">
        <v>0</v>
      </c>
      <c r="T62" s="2">
        <v>0</v>
      </c>
      <c r="U62" s="2">
        <f>Table_0__27[[#This Row],[Call Settle]]*1000000*Table_0__27[[#This Row],[Open Interest Call]]</f>
        <v>50</v>
      </c>
      <c r="V62" s="2">
        <f>Table_0__27[[#This Row],[Put Settle]]*1000000*Table_0__27[[#This Row],[Open Interest Put]]</f>
        <v>0</v>
      </c>
    </row>
    <row r="63" spans="1:22" x14ac:dyDescent="0.25">
      <c r="A63" s="2">
        <v>0</v>
      </c>
      <c r="B63" s="2">
        <v>1.9999999999999999E-6</v>
      </c>
      <c r="C63" s="2">
        <v>1.9999999999999999E-6</v>
      </c>
      <c r="D63" s="2">
        <v>8.4499999999999992E-3</v>
      </c>
      <c r="E63" s="2">
        <v>1.804E-3</v>
      </c>
      <c r="F63" s="2">
        <v>1.7719999999999999E-3</v>
      </c>
      <c r="G63" s="2">
        <v>3.1999999999999999E-5</v>
      </c>
      <c r="H63" s="2">
        <v>20.170000000000002</v>
      </c>
      <c r="I63" s="2">
        <v>19.690000000000001</v>
      </c>
      <c r="J63" s="2">
        <v>0.48</v>
      </c>
      <c r="K63" s="2">
        <v>0</v>
      </c>
      <c r="L63" s="2">
        <v>0</v>
      </c>
      <c r="M63" s="2">
        <v>0</v>
      </c>
      <c r="N63" s="2">
        <v>20.170000000000002</v>
      </c>
      <c r="O63" s="2">
        <v>19.690000000000001</v>
      </c>
      <c r="P63" s="2">
        <v>0.48</v>
      </c>
      <c r="Q63" s="2">
        <v>0</v>
      </c>
      <c r="R63" s="2">
        <v>0</v>
      </c>
      <c r="S63" s="2">
        <v>0</v>
      </c>
      <c r="T63" s="2">
        <v>0</v>
      </c>
      <c r="U63" s="2">
        <f>Table_0__27[[#This Row],[Call Settle]]*1000000*Table_0__27[[#This Row],[Open Interest Call]]</f>
        <v>0</v>
      </c>
      <c r="V63" s="2">
        <f>Table_0__27[[#This Row],[Put Settle]]*1000000*Table_0__27[[#This Row],[Open Interest Put]]</f>
        <v>0</v>
      </c>
    </row>
    <row r="64" spans="1:22" x14ac:dyDescent="0.25">
      <c r="A64" s="2">
        <v>0</v>
      </c>
      <c r="B64" s="2">
        <v>1.9999999999999999E-6</v>
      </c>
      <c r="C64" s="2">
        <v>1.9999999999999999E-6</v>
      </c>
      <c r="D64" s="2">
        <v>8.5000000000000006E-3</v>
      </c>
      <c r="E64" s="2">
        <v>1.854E-3</v>
      </c>
      <c r="F64" s="2">
        <v>1.8209999999999999E-3</v>
      </c>
      <c r="G64" s="2">
        <v>3.3000000000000003E-5</v>
      </c>
      <c r="H64" s="2">
        <v>20.59</v>
      </c>
      <c r="I64" s="2">
        <v>20.11</v>
      </c>
      <c r="J64" s="2">
        <v>0.48</v>
      </c>
      <c r="K64" s="2">
        <v>0</v>
      </c>
      <c r="L64" s="2">
        <v>0</v>
      </c>
      <c r="M64" s="2">
        <v>0</v>
      </c>
      <c r="N64" s="2">
        <v>20.59</v>
      </c>
      <c r="O64" s="2">
        <v>20.11</v>
      </c>
      <c r="P64" s="2">
        <v>0.48</v>
      </c>
      <c r="Q64" s="2">
        <v>40</v>
      </c>
      <c r="R64" s="2">
        <v>0</v>
      </c>
      <c r="S64" s="2">
        <v>0</v>
      </c>
      <c r="T64" s="2">
        <v>0</v>
      </c>
      <c r="U64" s="2">
        <f>Table_0__27[[#This Row],[Call Settle]]*1000000*Table_0__27[[#This Row],[Open Interest Call]]</f>
        <v>80</v>
      </c>
      <c r="V64" s="2">
        <f>Table_0__27[[#This Row],[Put Settle]]*1000000*Table_0__27[[#This Row],[Open Interest Put]]</f>
        <v>0</v>
      </c>
    </row>
    <row r="65" spans="1:22" x14ac:dyDescent="0.25">
      <c r="A65" s="2">
        <v>0</v>
      </c>
      <c r="B65" s="2">
        <v>1.9999999999999999E-6</v>
      </c>
      <c r="C65" s="2">
        <v>1.9999999999999999E-6</v>
      </c>
      <c r="D65" s="2">
        <v>8.5500000000000003E-3</v>
      </c>
      <c r="E65" s="2">
        <v>1.903E-3</v>
      </c>
      <c r="F65" s="2">
        <v>1.8710000000000001E-3</v>
      </c>
      <c r="G65" s="2">
        <v>3.1999999999999999E-5</v>
      </c>
      <c r="H65" s="2">
        <v>21.02</v>
      </c>
      <c r="I65" s="2">
        <v>20.53</v>
      </c>
      <c r="J65" s="2">
        <v>0.48</v>
      </c>
      <c r="K65" s="2">
        <v>0</v>
      </c>
      <c r="L65" s="2">
        <v>0</v>
      </c>
      <c r="M65" s="2">
        <v>0</v>
      </c>
      <c r="N65" s="2">
        <v>21.02</v>
      </c>
      <c r="O65" s="2">
        <v>20.53</v>
      </c>
      <c r="P65" s="2">
        <v>0.48</v>
      </c>
      <c r="Q65" s="2">
        <v>0</v>
      </c>
      <c r="R65" s="2">
        <v>0</v>
      </c>
      <c r="S65" s="2">
        <v>0</v>
      </c>
      <c r="T65" s="2">
        <v>0</v>
      </c>
      <c r="U65" s="2">
        <f>Table_0__27[[#This Row],[Call Settle]]*1000000*Table_0__27[[#This Row],[Open Interest Call]]</f>
        <v>0</v>
      </c>
      <c r="V65" s="2">
        <f>Table_0__27[[#This Row],[Put Settle]]*1000000*Table_0__27[[#This Row],[Open Interest Put]]</f>
        <v>0</v>
      </c>
    </row>
    <row r="66" spans="1:22" x14ac:dyDescent="0.25">
      <c r="A66" s="2">
        <v>0</v>
      </c>
      <c r="B66" s="2">
        <v>1.9999999999999999E-6</v>
      </c>
      <c r="C66" s="2">
        <v>1.9999999999999999E-6</v>
      </c>
      <c r="D66" s="2">
        <v>8.6E-3</v>
      </c>
      <c r="E66" s="2">
        <v>1.9530000000000001E-3</v>
      </c>
      <c r="F66" s="2">
        <v>1.92E-3</v>
      </c>
      <c r="G66" s="2">
        <v>3.3000000000000003E-5</v>
      </c>
      <c r="H66" s="2">
        <v>21.44</v>
      </c>
      <c r="I66" s="2">
        <v>20.95</v>
      </c>
      <c r="J66" s="2">
        <v>0.48</v>
      </c>
      <c r="K66" s="2">
        <v>0</v>
      </c>
      <c r="L66" s="2">
        <v>0</v>
      </c>
      <c r="M66" s="2">
        <v>0</v>
      </c>
      <c r="N66" s="2">
        <v>21.44</v>
      </c>
      <c r="O66" s="2">
        <v>20.95</v>
      </c>
      <c r="P66" s="2">
        <v>0.48</v>
      </c>
      <c r="Q66" s="2">
        <v>20</v>
      </c>
      <c r="R66" s="2">
        <v>0</v>
      </c>
      <c r="S66" s="2">
        <v>15</v>
      </c>
      <c r="T66" s="2">
        <v>-1</v>
      </c>
      <c r="U66" s="2">
        <f>Table_0__27[[#This Row],[Call Settle]]*1000000*Table_0__27[[#This Row],[Open Interest Call]]</f>
        <v>40</v>
      </c>
      <c r="V66" s="2">
        <f>Table_0__27[[#This Row],[Put Settle]]*1000000*Table_0__27[[#This Row],[Open Interest Put]]</f>
        <v>29295</v>
      </c>
    </row>
    <row r="67" spans="1:22" x14ac:dyDescent="0.25">
      <c r="A67" s="2">
        <v>-9.9999999999999995E-7</v>
      </c>
      <c r="B67" s="2">
        <v>1.9999999999999999E-6</v>
      </c>
      <c r="C67" s="2">
        <v>9.9999999999999995E-7</v>
      </c>
      <c r="D67" s="2">
        <v>8.6499999999999997E-3</v>
      </c>
      <c r="E67" s="2">
        <v>2.0019999999999999E-3</v>
      </c>
      <c r="F67" s="2">
        <v>1.97E-3</v>
      </c>
      <c r="G67" s="2">
        <v>3.1999999999999999E-5</v>
      </c>
      <c r="H67" s="2">
        <v>20.9</v>
      </c>
      <c r="I67" s="2">
        <v>21.36</v>
      </c>
      <c r="J67" s="2">
        <v>-0.46</v>
      </c>
      <c r="K67" s="2">
        <v>0</v>
      </c>
      <c r="L67" s="2">
        <v>0</v>
      </c>
      <c r="M67" s="2">
        <v>0</v>
      </c>
      <c r="N67" s="2">
        <v>20.9</v>
      </c>
      <c r="O67" s="2">
        <v>21.36</v>
      </c>
      <c r="P67" s="2">
        <v>-0.46</v>
      </c>
      <c r="Q67" s="2">
        <v>0</v>
      </c>
      <c r="R67" s="2">
        <v>0</v>
      </c>
      <c r="S67" s="2">
        <v>0</v>
      </c>
      <c r="T67" s="2">
        <v>0</v>
      </c>
      <c r="U67" s="2">
        <f>Table_0__27[[#This Row],[Call Settle]]*1000000*Table_0__27[[#This Row],[Open Interest Call]]</f>
        <v>0</v>
      </c>
      <c r="V67" s="2">
        <f>Table_0__27[[#This Row],[Put Settle]]*1000000*Table_0__27[[#This Row],[Open Interest Put]]</f>
        <v>0</v>
      </c>
    </row>
    <row r="68" spans="1:22" x14ac:dyDescent="0.25">
      <c r="A68" s="2">
        <v>0</v>
      </c>
      <c r="B68" s="2">
        <v>9.9999999999999995E-7</v>
      </c>
      <c r="C68" s="2">
        <v>9.9999999999999995E-7</v>
      </c>
      <c r="D68" s="2">
        <v>8.6999999999999994E-3</v>
      </c>
      <c r="E68" s="2">
        <v>2.0509999999999999E-3</v>
      </c>
      <c r="F68" s="2">
        <v>2.019E-3</v>
      </c>
      <c r="G68" s="2">
        <v>3.1999999999999999E-5</v>
      </c>
      <c r="H68" s="2">
        <v>21.3</v>
      </c>
      <c r="I68" s="2">
        <v>20.83</v>
      </c>
      <c r="J68" s="2">
        <v>0.47</v>
      </c>
      <c r="K68" s="2">
        <v>0</v>
      </c>
      <c r="L68" s="2">
        <v>0</v>
      </c>
      <c r="M68" s="2">
        <v>0</v>
      </c>
      <c r="N68" s="2">
        <v>21.3</v>
      </c>
      <c r="O68" s="2">
        <v>20.83</v>
      </c>
      <c r="P68" s="2">
        <v>0.47</v>
      </c>
      <c r="Q68" s="2">
        <v>150</v>
      </c>
      <c r="R68" s="2">
        <v>0</v>
      </c>
      <c r="S68" s="2">
        <v>0</v>
      </c>
      <c r="T68" s="2">
        <v>0</v>
      </c>
      <c r="U68" s="2">
        <f>Table_0__27[[#This Row],[Call Settle]]*1000000*Table_0__27[[#This Row],[Open Interest Call]]</f>
        <v>150</v>
      </c>
      <c r="V68" s="2">
        <f>Table_0__27[[#This Row],[Put Settle]]*1000000*Table_0__27[[#This Row],[Open Interest Put]]</f>
        <v>0</v>
      </c>
    </row>
    <row r="69" spans="1:22" x14ac:dyDescent="0.25">
      <c r="A69" s="2">
        <v>0</v>
      </c>
      <c r="B69" s="2">
        <v>9.9999999999999995E-7</v>
      </c>
      <c r="C69" s="2">
        <v>9.9999999999999995E-7</v>
      </c>
      <c r="D69" s="2">
        <v>8.7500000000000008E-3</v>
      </c>
      <c r="E69" s="2">
        <v>2.101E-3</v>
      </c>
      <c r="F69" s="2">
        <v>2.068E-3</v>
      </c>
      <c r="G69" s="2">
        <v>3.3000000000000003E-5</v>
      </c>
      <c r="H69" s="2">
        <v>21.7</v>
      </c>
      <c r="I69" s="2">
        <v>21.23</v>
      </c>
      <c r="J69" s="2">
        <v>0.47</v>
      </c>
      <c r="K69" s="2">
        <v>0</v>
      </c>
      <c r="L69" s="2">
        <v>0</v>
      </c>
      <c r="M69" s="2">
        <v>0</v>
      </c>
      <c r="N69" s="2">
        <v>21.7</v>
      </c>
      <c r="O69" s="2">
        <v>21.23</v>
      </c>
      <c r="P69" s="2">
        <v>0.47</v>
      </c>
      <c r="Q69" s="2">
        <v>25</v>
      </c>
      <c r="R69" s="2">
        <v>0</v>
      </c>
      <c r="S69" s="2">
        <v>0</v>
      </c>
      <c r="T69" s="2">
        <v>0</v>
      </c>
      <c r="U69" s="2">
        <f>Table_0__27[[#This Row],[Call Settle]]*1000000*Table_0__27[[#This Row],[Open Interest Call]]</f>
        <v>25</v>
      </c>
      <c r="V69" s="2">
        <f>Table_0__27[[#This Row],[Put Settle]]*1000000*Table_0__27[[#This Row],[Open Interest Put]]</f>
        <v>0</v>
      </c>
    </row>
    <row r="70" spans="1:22" x14ac:dyDescent="0.25">
      <c r="A70" s="2">
        <v>0</v>
      </c>
      <c r="B70" s="2">
        <v>9.9999999999999995E-7</v>
      </c>
      <c r="C70" s="2">
        <v>9.9999999999999995E-7</v>
      </c>
      <c r="D70" s="2">
        <v>8.8000000000000005E-3</v>
      </c>
      <c r="E70" s="2">
        <v>2.15E-3</v>
      </c>
      <c r="F70" s="2">
        <v>2.1180000000000001E-3</v>
      </c>
      <c r="G70" s="2">
        <v>3.1999999999999999E-5</v>
      </c>
      <c r="H70" s="2">
        <v>22.09</v>
      </c>
      <c r="I70" s="2">
        <v>21.62</v>
      </c>
      <c r="J70" s="2">
        <v>0.47</v>
      </c>
      <c r="K70" s="2">
        <v>0</v>
      </c>
      <c r="L70" s="2">
        <v>0</v>
      </c>
      <c r="M70" s="2">
        <v>0</v>
      </c>
      <c r="N70" s="2">
        <v>22.09</v>
      </c>
      <c r="O70" s="2">
        <v>21.62</v>
      </c>
      <c r="P70" s="2">
        <v>0.47</v>
      </c>
      <c r="Q70" s="2">
        <v>30</v>
      </c>
      <c r="R70" s="2">
        <v>0</v>
      </c>
      <c r="S70" s="2">
        <v>0</v>
      </c>
      <c r="T70" s="2">
        <v>0</v>
      </c>
      <c r="U70" s="2">
        <f>Table_0__27[[#This Row],[Call Settle]]*1000000*Table_0__27[[#This Row],[Open Interest Call]]</f>
        <v>30</v>
      </c>
      <c r="V70" s="2">
        <f>Table_0__27[[#This Row],[Put Settle]]*1000000*Table_0__27[[#This Row],[Open Interest Put]]</f>
        <v>0</v>
      </c>
    </row>
    <row r="71" spans="1:22" x14ac:dyDescent="0.25">
      <c r="A71" s="2">
        <v>0</v>
      </c>
      <c r="B71" s="2">
        <v>9.9999999999999995E-7</v>
      </c>
      <c r="C71" s="2">
        <v>9.9999999999999995E-7</v>
      </c>
      <c r="D71" s="2">
        <v>8.8500000000000002E-3</v>
      </c>
      <c r="E71" s="2">
        <v>2.199E-3</v>
      </c>
      <c r="F71" s="2">
        <v>2.1670000000000001E-3</v>
      </c>
      <c r="G71" s="2">
        <v>3.1999999999999999E-5</v>
      </c>
      <c r="H71" s="2">
        <v>22.48</v>
      </c>
      <c r="I71" s="2">
        <v>22</v>
      </c>
      <c r="J71" s="2">
        <v>0.47</v>
      </c>
      <c r="K71" s="2">
        <v>0</v>
      </c>
      <c r="L71" s="2">
        <v>0</v>
      </c>
      <c r="M71" s="2">
        <v>0</v>
      </c>
      <c r="N71" s="2">
        <v>22.48</v>
      </c>
      <c r="O71" s="2">
        <v>22</v>
      </c>
      <c r="P71" s="2">
        <v>0.47</v>
      </c>
      <c r="Q71" s="2">
        <v>0</v>
      </c>
      <c r="R71" s="2">
        <v>0</v>
      </c>
      <c r="S71" s="2">
        <v>0</v>
      </c>
      <c r="T71" s="2">
        <v>0</v>
      </c>
      <c r="U71" s="2">
        <f>Table_0__27[[#This Row],[Call Settle]]*1000000*Table_0__27[[#This Row],[Open Interest Call]]</f>
        <v>0</v>
      </c>
      <c r="V71" s="2">
        <f>Table_0__27[[#This Row],[Put Settle]]*1000000*Table_0__27[[#This Row],[Open Interest Put]]</f>
        <v>0</v>
      </c>
    </row>
    <row r="72" spans="1:22" x14ac:dyDescent="0.25">
      <c r="A72" s="2">
        <v>0</v>
      </c>
      <c r="B72" s="2">
        <v>9.9999999999999995E-7</v>
      </c>
      <c r="C72" s="2">
        <v>9.9999999999999995E-7</v>
      </c>
      <c r="D72" s="2">
        <v>8.8999999999999999E-3</v>
      </c>
      <c r="E72" s="2">
        <v>2.2490000000000001E-3</v>
      </c>
      <c r="F72" s="2">
        <v>2.2169999999999998E-3</v>
      </c>
      <c r="G72" s="2">
        <v>3.1999999999999999E-5</v>
      </c>
      <c r="H72" s="2">
        <v>22.86</v>
      </c>
      <c r="I72" s="2">
        <v>22.39</v>
      </c>
      <c r="J72" s="2">
        <v>0.48</v>
      </c>
      <c r="K72" s="2">
        <v>0</v>
      </c>
      <c r="L72" s="2">
        <v>0</v>
      </c>
      <c r="M72" s="2">
        <v>0</v>
      </c>
      <c r="N72" s="2">
        <v>22.86</v>
      </c>
      <c r="O72" s="2">
        <v>22.39</v>
      </c>
      <c r="P72" s="2">
        <v>0.48</v>
      </c>
      <c r="Q72" s="2">
        <v>0</v>
      </c>
      <c r="R72" s="2">
        <v>0</v>
      </c>
      <c r="S72" s="2">
        <v>0</v>
      </c>
      <c r="T72" s="2">
        <v>0</v>
      </c>
      <c r="U72" s="2">
        <f>Table_0__27[[#This Row],[Call Settle]]*1000000*Table_0__27[[#This Row],[Open Interest Call]]</f>
        <v>0</v>
      </c>
      <c r="V72" s="2">
        <f>Table_0__27[[#This Row],[Put Settle]]*1000000*Table_0__27[[#This Row],[Open Interest Put]]</f>
        <v>0</v>
      </c>
    </row>
    <row r="73" spans="1:22" x14ac:dyDescent="0.25">
      <c r="A73" s="2">
        <v>0</v>
      </c>
      <c r="B73" s="2">
        <v>9.9999999999999995E-7</v>
      </c>
      <c r="C73" s="2">
        <v>9.9999999999999995E-7</v>
      </c>
      <c r="D73" s="2">
        <v>8.9999999999999993E-3</v>
      </c>
      <c r="E73" s="2">
        <v>2.3479999999999998E-3</v>
      </c>
      <c r="F73" s="2">
        <v>2.3149999999999998E-3</v>
      </c>
      <c r="G73" s="2">
        <v>3.3000000000000003E-5</v>
      </c>
      <c r="H73" s="2">
        <v>22.08</v>
      </c>
      <c r="I73" s="2">
        <v>21.63</v>
      </c>
      <c r="J73" s="2">
        <v>0.45</v>
      </c>
      <c r="K73" s="2">
        <v>0</v>
      </c>
      <c r="L73" s="2">
        <v>0</v>
      </c>
      <c r="M73" s="2">
        <v>0</v>
      </c>
      <c r="N73" s="2">
        <v>22.08</v>
      </c>
      <c r="O73" s="2">
        <v>21.63</v>
      </c>
      <c r="P73" s="2">
        <v>0.45</v>
      </c>
      <c r="Q73" s="2">
        <v>0</v>
      </c>
      <c r="R73" s="2">
        <v>0</v>
      </c>
      <c r="S73" s="2">
        <v>1</v>
      </c>
      <c r="T73" s="2">
        <v>0</v>
      </c>
      <c r="U73" s="2">
        <f>Table_0__27[[#This Row],[Call Settle]]*1000000*Table_0__27[[#This Row],[Open Interest Call]]</f>
        <v>0</v>
      </c>
      <c r="V73" s="2">
        <f>Table_0__27[[#This Row],[Put Settle]]*1000000*Table_0__27[[#This Row],[Open Interest Put]]</f>
        <v>2348</v>
      </c>
    </row>
    <row r="74" spans="1:22" x14ac:dyDescent="0.25">
      <c r="A74" s="2">
        <v>0</v>
      </c>
      <c r="B74" s="2">
        <v>9.9999999999999995E-7</v>
      </c>
      <c r="C74" s="2">
        <v>9.9999999999999995E-7</v>
      </c>
      <c r="D74" s="2">
        <v>9.1000000000000004E-3</v>
      </c>
      <c r="E74" s="2">
        <v>2.447E-3</v>
      </c>
      <c r="F74" s="2">
        <v>2.4139999999999999E-3</v>
      </c>
      <c r="G74" s="2">
        <v>3.3000000000000003E-5</v>
      </c>
      <c r="H74" s="2">
        <v>22.79</v>
      </c>
      <c r="I74" s="2">
        <v>22.34</v>
      </c>
      <c r="J74" s="2">
        <v>0.45</v>
      </c>
      <c r="K74" s="2">
        <v>0</v>
      </c>
      <c r="L74" s="2">
        <v>0</v>
      </c>
      <c r="M74" s="2">
        <v>0</v>
      </c>
      <c r="N74" s="2">
        <v>22.79</v>
      </c>
      <c r="O74" s="2">
        <v>22.34</v>
      </c>
      <c r="P74" s="2">
        <v>0.45</v>
      </c>
      <c r="Q74" s="2">
        <v>0</v>
      </c>
      <c r="R74" s="2">
        <v>0</v>
      </c>
      <c r="S74" s="2">
        <v>1</v>
      </c>
      <c r="T74" s="2">
        <v>0</v>
      </c>
      <c r="U74" s="2">
        <f>Table_0__27[[#This Row],[Call Settle]]*1000000*Table_0__27[[#This Row],[Open Interest Call]]</f>
        <v>0</v>
      </c>
      <c r="V74" s="2">
        <f>Table_0__27[[#This Row],[Put Settle]]*1000000*Table_0__27[[#This Row],[Open Interest Put]]</f>
        <v>2447</v>
      </c>
    </row>
    <row r="75" spans="1:22" x14ac:dyDescent="0.25">
      <c r="A75" s="2">
        <v>0</v>
      </c>
      <c r="B75" s="2">
        <v>9.9999999999999995E-7</v>
      </c>
      <c r="C75" s="2">
        <v>9.9999999999999995E-7</v>
      </c>
      <c r="D75" s="2">
        <v>9.1999999999999998E-3</v>
      </c>
      <c r="E75" s="2">
        <v>2.545E-3</v>
      </c>
      <c r="F75" s="2">
        <v>2.513E-3</v>
      </c>
      <c r="G75" s="2">
        <v>3.1999999999999999E-5</v>
      </c>
      <c r="H75" s="2">
        <v>23.49</v>
      </c>
      <c r="I75" s="2">
        <v>23.03</v>
      </c>
      <c r="J75" s="2">
        <v>0.46</v>
      </c>
      <c r="K75" s="2">
        <v>0</v>
      </c>
      <c r="L75" s="2">
        <v>0</v>
      </c>
      <c r="M75" s="2">
        <v>0</v>
      </c>
      <c r="N75" s="2">
        <v>23.49</v>
      </c>
      <c r="O75" s="2">
        <v>23.03</v>
      </c>
      <c r="P75" s="2">
        <v>0.46</v>
      </c>
      <c r="Q75" s="2">
        <v>0</v>
      </c>
      <c r="R75" s="2">
        <v>0</v>
      </c>
      <c r="S75" s="2">
        <v>0</v>
      </c>
      <c r="T75" s="2">
        <v>0</v>
      </c>
      <c r="U75" s="2">
        <f>Table_0__27[[#This Row],[Call Settle]]*1000000*Table_0__27[[#This Row],[Open Interest Call]]</f>
        <v>0</v>
      </c>
      <c r="V75" s="2">
        <f>Table_0__27[[#This Row],[Put Settle]]*1000000*Table_0__27[[#This Row],[Open Interest Put]]</f>
        <v>0</v>
      </c>
    </row>
    <row r="76" spans="1:22" x14ac:dyDescent="0.25">
      <c r="A76" s="2">
        <v>0</v>
      </c>
      <c r="B76" s="2">
        <v>9.9999999999999995E-7</v>
      </c>
      <c r="C76" s="2">
        <v>9.9999999999999995E-7</v>
      </c>
      <c r="D76" s="2">
        <v>9.2999999999999992E-3</v>
      </c>
      <c r="E76" s="2">
        <v>2.6440000000000001E-3</v>
      </c>
      <c r="F76" s="2">
        <v>2.6120000000000002E-3</v>
      </c>
      <c r="G76" s="2">
        <v>3.1999999999999999E-5</v>
      </c>
      <c r="H76" s="2">
        <v>24.18</v>
      </c>
      <c r="I76" s="2">
        <v>23.72</v>
      </c>
      <c r="J76" s="2">
        <v>0.46</v>
      </c>
      <c r="K76" s="2">
        <v>0</v>
      </c>
      <c r="L76" s="2">
        <v>0</v>
      </c>
      <c r="M76" s="2">
        <v>0</v>
      </c>
      <c r="N76" s="2">
        <v>24.18</v>
      </c>
      <c r="O76" s="2">
        <v>23.72</v>
      </c>
      <c r="P76" s="2">
        <v>0.46</v>
      </c>
      <c r="Q76" s="2">
        <v>0</v>
      </c>
      <c r="R76" s="2">
        <v>0</v>
      </c>
      <c r="S76" s="2">
        <v>0</v>
      </c>
      <c r="T76" s="2">
        <v>0</v>
      </c>
      <c r="U76" s="2">
        <f>Table_0__27[[#This Row],[Call Settle]]*1000000*Table_0__27[[#This Row],[Open Interest Call]]</f>
        <v>0</v>
      </c>
      <c r="V76" s="2">
        <f>Table_0__27[[#This Row],[Put Settle]]*1000000*Table_0__27[[#This Row],[Open Interest Put]]</f>
        <v>0</v>
      </c>
    </row>
    <row r="77" spans="1:22" x14ac:dyDescent="0.25">
      <c r="A77" s="2">
        <v>0</v>
      </c>
      <c r="B77" s="2">
        <v>9.9999999999999995E-7</v>
      </c>
      <c r="C77" s="2">
        <v>9.9999999999999995E-7</v>
      </c>
      <c r="D77" s="2">
        <v>9.4000000000000004E-3</v>
      </c>
      <c r="E77" s="2">
        <v>2.7430000000000002E-3</v>
      </c>
      <c r="F77" s="2">
        <v>2.7109999999999999E-3</v>
      </c>
      <c r="G77" s="2">
        <v>3.1999999999999999E-5</v>
      </c>
      <c r="H77" s="2">
        <v>24.86</v>
      </c>
      <c r="I77" s="2">
        <v>24.4</v>
      </c>
      <c r="J77" s="2">
        <v>0.46</v>
      </c>
      <c r="K77" s="2">
        <v>0</v>
      </c>
      <c r="L77" s="2">
        <v>0</v>
      </c>
      <c r="M77" s="2">
        <v>0</v>
      </c>
      <c r="N77" s="2">
        <v>24.86</v>
      </c>
      <c r="O77" s="2">
        <v>24.4</v>
      </c>
      <c r="P77" s="2">
        <v>0.46</v>
      </c>
      <c r="Q77" s="2">
        <v>0</v>
      </c>
      <c r="R77" s="2">
        <v>0</v>
      </c>
      <c r="S77" s="2">
        <v>0</v>
      </c>
      <c r="T77" s="2">
        <v>0</v>
      </c>
      <c r="U77" s="2">
        <f>Table_0__27[[#This Row],[Call Settle]]*1000000*Table_0__27[[#This Row],[Open Interest Call]]</f>
        <v>0</v>
      </c>
      <c r="V77" s="2">
        <f>Table_0__27[[#This Row],[Put Settle]]*1000000*Table_0__27[[#This Row],[Open Interest Put]]</f>
        <v>0</v>
      </c>
    </row>
    <row r="78" spans="1:22" x14ac:dyDescent="0.25">
      <c r="A78" s="2">
        <v>0</v>
      </c>
      <c r="B78" s="2">
        <v>0</v>
      </c>
      <c r="C78" s="2">
        <v>0</v>
      </c>
      <c r="D78" s="2">
        <v>9.4999999999999998E-3</v>
      </c>
      <c r="E78" s="2">
        <v>2.8419999999999999E-3</v>
      </c>
      <c r="F78" s="2">
        <v>2.81E-3</v>
      </c>
      <c r="G78" s="2">
        <v>3.1999999999999999E-5</v>
      </c>
      <c r="H78" s="2">
        <v>25.54</v>
      </c>
      <c r="I78" s="2">
        <v>25.08</v>
      </c>
      <c r="J78" s="2">
        <v>0.47</v>
      </c>
      <c r="K78" s="2">
        <v>0</v>
      </c>
      <c r="L78" s="2">
        <v>0</v>
      </c>
      <c r="M78" s="2">
        <v>0</v>
      </c>
      <c r="N78" s="2">
        <v>25.54</v>
      </c>
      <c r="O78" s="2">
        <v>25.08</v>
      </c>
      <c r="P78" s="2">
        <v>0.47</v>
      </c>
      <c r="Q78" s="2">
        <v>0</v>
      </c>
      <c r="R78" s="2">
        <v>0</v>
      </c>
      <c r="S78" s="2">
        <v>0</v>
      </c>
      <c r="T78" s="2">
        <v>0</v>
      </c>
      <c r="U78" s="2">
        <f>Table_0__27[[#This Row],[Call Settle]]*1000000*Table_0__27[[#This Row],[Open Interest Call]]</f>
        <v>0</v>
      </c>
      <c r="V78" s="2">
        <f>Table_0__27[[#This Row],[Put Settle]]*1000000*Table_0__27[[#This Row],[Open Interest Put]]</f>
        <v>0</v>
      </c>
    </row>
    <row r="79" spans="1:22" x14ac:dyDescent="0.25">
      <c r="A79" s="2">
        <v>0</v>
      </c>
      <c r="B79" s="2">
        <v>0</v>
      </c>
      <c r="C79" s="2">
        <v>0</v>
      </c>
      <c r="D79" s="2">
        <v>9.5999999999999992E-3</v>
      </c>
      <c r="E79" s="2">
        <v>2.941E-3</v>
      </c>
      <c r="F79" s="2">
        <v>2.9090000000000001E-3</v>
      </c>
      <c r="G79" s="2">
        <v>3.1999999999999999E-5</v>
      </c>
      <c r="H79" s="2">
        <v>26.23</v>
      </c>
      <c r="I79" s="2">
        <v>25.76</v>
      </c>
      <c r="J79" s="2">
        <v>0.47</v>
      </c>
      <c r="K79" s="2">
        <v>0</v>
      </c>
      <c r="L79" s="2">
        <v>0</v>
      </c>
      <c r="M79" s="2">
        <v>0</v>
      </c>
      <c r="N79" s="2">
        <v>26.23</v>
      </c>
      <c r="O79" s="2">
        <v>25.76</v>
      </c>
      <c r="P79" s="2">
        <v>0.47</v>
      </c>
      <c r="Q79" s="2">
        <v>0</v>
      </c>
      <c r="R79" s="2">
        <v>0</v>
      </c>
      <c r="S79" s="2">
        <v>0</v>
      </c>
      <c r="T79" s="2">
        <v>0</v>
      </c>
      <c r="U79" s="2">
        <f>Table_0__27[[#This Row],[Call Settle]]*1000000*Table_0__27[[#This Row],[Open Interest Call]]</f>
        <v>0</v>
      </c>
      <c r="V79" s="2">
        <f>Table_0__27[[#This Row],[Put Settle]]*1000000*Table_0__27[[#This Row],[Open Interest Put]]</f>
        <v>0</v>
      </c>
    </row>
    <row r="80" spans="1:22" x14ac:dyDescent="0.25">
      <c r="A80" s="2">
        <v>0</v>
      </c>
      <c r="B80" s="2">
        <v>0</v>
      </c>
      <c r="C80" s="2">
        <v>0</v>
      </c>
      <c r="D80" s="2">
        <v>9.7000000000000003E-3</v>
      </c>
      <c r="E80" s="2">
        <v>3.0400000000000002E-3</v>
      </c>
      <c r="F80" s="2">
        <v>3.0070000000000001E-3</v>
      </c>
      <c r="G80" s="2">
        <v>3.3000000000000003E-5</v>
      </c>
      <c r="H80" s="2">
        <v>26.91</v>
      </c>
      <c r="I80" s="2">
        <v>26.43</v>
      </c>
      <c r="J80" s="2">
        <v>0.47</v>
      </c>
      <c r="K80" s="2">
        <v>0</v>
      </c>
      <c r="L80" s="2">
        <v>0</v>
      </c>
      <c r="M80" s="2">
        <v>0</v>
      </c>
      <c r="N80" s="2">
        <v>26.91</v>
      </c>
      <c r="O80" s="2">
        <v>26.43</v>
      </c>
      <c r="P80" s="2">
        <v>0.47</v>
      </c>
      <c r="Q80" s="2">
        <v>0</v>
      </c>
      <c r="R80" s="2">
        <v>0</v>
      </c>
      <c r="S80" s="2">
        <v>0</v>
      </c>
      <c r="T80" s="2">
        <v>0</v>
      </c>
      <c r="U80" s="2">
        <f>Table_0__27[[#This Row],[Call Settle]]*1000000*Table_0__27[[#This Row],[Open Interest Call]]</f>
        <v>0</v>
      </c>
      <c r="V80" s="2">
        <f>Table_0__27[[#This Row],[Put Settle]]*1000000*Table_0__27[[#This Row],[Open Interest Put]]</f>
        <v>0</v>
      </c>
    </row>
    <row r="81" spans="1:22" x14ac:dyDescent="0.25">
      <c r="A81" s="2">
        <v>0</v>
      </c>
      <c r="B81" s="2">
        <v>0</v>
      </c>
      <c r="C81" s="2">
        <v>0</v>
      </c>
      <c r="D81" s="2">
        <v>9.7999999999999997E-3</v>
      </c>
      <c r="E81" s="2">
        <v>3.1389999999999999E-3</v>
      </c>
      <c r="F81" s="2">
        <v>3.1059999999999998E-3</v>
      </c>
      <c r="G81" s="2">
        <v>3.3000000000000003E-5</v>
      </c>
      <c r="H81" s="2">
        <v>27.59</v>
      </c>
      <c r="I81" s="2">
        <v>27.11</v>
      </c>
      <c r="J81" s="2">
        <v>0.48</v>
      </c>
      <c r="K81" s="2">
        <v>0</v>
      </c>
      <c r="L81" s="2">
        <v>0</v>
      </c>
      <c r="M81" s="2">
        <v>0</v>
      </c>
      <c r="N81" s="2">
        <v>27.59</v>
      </c>
      <c r="O81" s="2">
        <v>27.11</v>
      </c>
      <c r="P81" s="2">
        <v>0.48</v>
      </c>
      <c r="Q81" s="2">
        <v>0</v>
      </c>
      <c r="R81" s="2">
        <v>0</v>
      </c>
      <c r="S81" s="2">
        <v>0</v>
      </c>
      <c r="T81" s="2">
        <v>0</v>
      </c>
      <c r="U81" s="2">
        <f>Table_0__27[[#This Row],[Call Settle]]*1000000*Table_0__27[[#This Row],[Open Interest Call]]</f>
        <v>0</v>
      </c>
      <c r="V81" s="2">
        <f>Table_0__27[[#This Row],[Put Settle]]*1000000*Table_0__27[[#This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-3.1999999999999999E-5</v>
      </c>
      <c r="B2" s="2">
        <v>1.704E-3</v>
      </c>
      <c r="C2" s="2">
        <v>1.6720000000000001E-3</v>
      </c>
      <c r="D2" s="2">
        <v>5.0000000000000001E-3</v>
      </c>
      <c r="E2" s="2">
        <v>0</v>
      </c>
      <c r="F2" s="2">
        <v>0</v>
      </c>
      <c r="G2" s="2">
        <v>0</v>
      </c>
      <c r="H2" s="2">
        <v>18.600000000000001</v>
      </c>
      <c r="I2" s="2">
        <v>18.79</v>
      </c>
      <c r="J2" s="2">
        <v>-0.2</v>
      </c>
      <c r="K2" s="2">
        <v>0</v>
      </c>
      <c r="L2" s="2">
        <v>0</v>
      </c>
      <c r="M2" s="2">
        <v>0</v>
      </c>
      <c r="N2" s="2">
        <v>18.600000000000001</v>
      </c>
      <c r="O2" s="2">
        <v>18.79</v>
      </c>
      <c r="P2" s="2">
        <v>-0.2</v>
      </c>
      <c r="Q2" s="2">
        <v>0</v>
      </c>
      <c r="R2" s="2">
        <v>0</v>
      </c>
      <c r="S2" s="2">
        <v>0</v>
      </c>
      <c r="T2" s="2">
        <v>0</v>
      </c>
      <c r="U2" s="2">
        <f>Table_0__28[[#This Row],[Call Settle]]*1000000*Table_0__28[[#This Row],[Open Interest Call]]</f>
        <v>0</v>
      </c>
      <c r="V2" s="2">
        <f>Table_0__28[[#This Row],[Put Settle]]*1000000*Table_0__28[[#This Row],[Open Interest Put]]</f>
        <v>0</v>
      </c>
    </row>
    <row r="3" spans="1:22" x14ac:dyDescent="0.25">
      <c r="A3" s="2">
        <v>-3.1999999999999999E-5</v>
      </c>
      <c r="B3" s="2">
        <v>1.6050000000000001E-3</v>
      </c>
      <c r="C3" s="2">
        <v>1.573E-3</v>
      </c>
      <c r="D3" s="2">
        <v>5.1000000000000004E-3</v>
      </c>
      <c r="E3" s="2">
        <v>0</v>
      </c>
      <c r="F3" s="2">
        <v>0</v>
      </c>
      <c r="G3" s="2">
        <v>0</v>
      </c>
      <c r="H3" s="2">
        <v>17.510000000000002</v>
      </c>
      <c r="I3" s="2">
        <v>17.71</v>
      </c>
      <c r="J3" s="2">
        <v>-0.2</v>
      </c>
      <c r="K3" s="2">
        <v>0</v>
      </c>
      <c r="L3" s="2">
        <v>0</v>
      </c>
      <c r="M3" s="2">
        <v>0</v>
      </c>
      <c r="N3" s="2">
        <v>17.510000000000002</v>
      </c>
      <c r="O3" s="2">
        <v>17.71</v>
      </c>
      <c r="P3" s="2">
        <v>-0.2</v>
      </c>
      <c r="Q3" s="2">
        <v>0</v>
      </c>
      <c r="R3" s="2">
        <v>0</v>
      </c>
      <c r="S3" s="2">
        <v>0</v>
      </c>
      <c r="T3" s="2">
        <v>0</v>
      </c>
      <c r="U3" s="2">
        <f>Table_0__28[[#This Row],[Call Settle]]*1000000*Table_0__28[[#This Row],[Open Interest Call]]</f>
        <v>0</v>
      </c>
      <c r="V3" s="2">
        <f>Table_0__28[[#This Row],[Put Settle]]*1000000*Table_0__28[[#This Row],[Open Interest Put]]</f>
        <v>0</v>
      </c>
    </row>
    <row r="4" spans="1:22" x14ac:dyDescent="0.25">
      <c r="A4" s="2">
        <v>-3.3000000000000003E-5</v>
      </c>
      <c r="B4" s="2">
        <v>1.5070000000000001E-3</v>
      </c>
      <c r="C4" s="2">
        <v>1.474E-3</v>
      </c>
      <c r="D4" s="2">
        <v>5.1999999999999998E-3</v>
      </c>
      <c r="E4" s="2">
        <v>0</v>
      </c>
      <c r="F4" s="2">
        <v>0</v>
      </c>
      <c r="G4" s="2">
        <v>0</v>
      </c>
      <c r="H4" s="2">
        <v>16.420000000000002</v>
      </c>
      <c r="I4" s="2">
        <v>16.63</v>
      </c>
      <c r="J4" s="2">
        <v>-0.21</v>
      </c>
      <c r="K4" s="2">
        <v>0</v>
      </c>
      <c r="L4" s="2">
        <v>0</v>
      </c>
      <c r="M4" s="2">
        <v>0</v>
      </c>
      <c r="N4" s="2">
        <v>16.420000000000002</v>
      </c>
      <c r="O4" s="2">
        <v>16.63</v>
      </c>
      <c r="P4" s="2">
        <v>-0.21</v>
      </c>
      <c r="Q4" s="2">
        <v>0</v>
      </c>
      <c r="R4" s="2">
        <v>0</v>
      </c>
      <c r="S4" s="2">
        <v>0</v>
      </c>
      <c r="T4" s="2">
        <v>0</v>
      </c>
      <c r="U4" s="2">
        <f>Table_0__28[[#This Row],[Call Settle]]*1000000*Table_0__28[[#This Row],[Open Interest Call]]</f>
        <v>0</v>
      </c>
      <c r="V4" s="2">
        <f>Table_0__28[[#This Row],[Put Settle]]*1000000*Table_0__28[[#This Row],[Open Interest Put]]</f>
        <v>0</v>
      </c>
    </row>
    <row r="5" spans="1:22" x14ac:dyDescent="0.25">
      <c r="A5" s="2">
        <v>-3.1999999999999999E-5</v>
      </c>
      <c r="B5" s="2">
        <v>1.408E-3</v>
      </c>
      <c r="C5" s="2">
        <v>1.3760000000000001E-3</v>
      </c>
      <c r="D5" s="2">
        <v>5.3E-3</v>
      </c>
      <c r="E5" s="2">
        <v>0</v>
      </c>
      <c r="F5" s="2">
        <v>0</v>
      </c>
      <c r="G5" s="2">
        <v>0</v>
      </c>
      <c r="H5" s="2">
        <v>15.33</v>
      </c>
      <c r="I5" s="2">
        <v>15.55</v>
      </c>
      <c r="J5" s="2">
        <v>-0.22</v>
      </c>
      <c r="K5" s="2">
        <v>0</v>
      </c>
      <c r="L5" s="2">
        <v>0</v>
      </c>
      <c r="M5" s="2">
        <v>0</v>
      </c>
      <c r="N5" s="2">
        <v>15.33</v>
      </c>
      <c r="O5" s="2">
        <v>15.55</v>
      </c>
      <c r="P5" s="2">
        <v>-0.22</v>
      </c>
      <c r="Q5" s="2">
        <v>0</v>
      </c>
      <c r="R5" s="2">
        <v>0</v>
      </c>
      <c r="S5" s="2">
        <v>0</v>
      </c>
      <c r="T5" s="2">
        <v>0</v>
      </c>
      <c r="U5" s="2">
        <f>Table_0__28[[#This Row],[Call Settle]]*1000000*Table_0__28[[#This Row],[Open Interest Call]]</f>
        <v>0</v>
      </c>
      <c r="V5" s="2">
        <f>Table_0__28[[#This Row],[Put Settle]]*1000000*Table_0__28[[#This Row],[Open Interest Put]]</f>
        <v>0</v>
      </c>
    </row>
    <row r="6" spans="1:22" x14ac:dyDescent="0.25">
      <c r="A6" s="2">
        <v>-3.1999999999999999E-5</v>
      </c>
      <c r="B6" s="2">
        <v>1.3090000000000001E-3</v>
      </c>
      <c r="C6" s="2">
        <v>1.2769999999999999E-3</v>
      </c>
      <c r="D6" s="2">
        <v>5.4000000000000003E-3</v>
      </c>
      <c r="E6" s="2">
        <v>0</v>
      </c>
      <c r="F6" s="2">
        <v>0</v>
      </c>
      <c r="G6" s="2">
        <v>0</v>
      </c>
      <c r="H6" s="2">
        <v>14.25</v>
      </c>
      <c r="I6" s="2">
        <v>14.47</v>
      </c>
      <c r="J6" s="2">
        <v>-0.23</v>
      </c>
      <c r="K6" s="2">
        <v>0</v>
      </c>
      <c r="L6" s="2">
        <v>0</v>
      </c>
      <c r="M6" s="2">
        <v>0</v>
      </c>
      <c r="N6" s="2">
        <v>14.25</v>
      </c>
      <c r="O6" s="2">
        <v>14.47</v>
      </c>
      <c r="P6" s="2">
        <v>-0.23</v>
      </c>
      <c r="Q6" s="2">
        <v>0</v>
      </c>
      <c r="R6" s="2">
        <v>0</v>
      </c>
      <c r="S6" s="2">
        <v>0</v>
      </c>
      <c r="T6" s="2">
        <v>0</v>
      </c>
      <c r="U6" s="2">
        <f>Table_0__28[[#This Row],[Call Settle]]*1000000*Table_0__28[[#This Row],[Open Interest Call]]</f>
        <v>0</v>
      </c>
      <c r="V6" s="2">
        <f>Table_0__28[[#This Row],[Put Settle]]*1000000*Table_0__28[[#This Row],[Open Interest Put]]</f>
        <v>0</v>
      </c>
    </row>
    <row r="7" spans="1:22" x14ac:dyDescent="0.25">
      <c r="A7" s="2">
        <v>-3.3000000000000003E-5</v>
      </c>
      <c r="B7" s="2">
        <v>1.2110000000000001E-3</v>
      </c>
      <c r="C7" s="2">
        <v>1.178E-3</v>
      </c>
      <c r="D7" s="2">
        <v>5.4999999999999997E-3</v>
      </c>
      <c r="E7" s="2">
        <v>0</v>
      </c>
      <c r="F7" s="2">
        <v>0</v>
      </c>
      <c r="G7" s="2">
        <v>0</v>
      </c>
      <c r="H7" s="2">
        <v>13.16</v>
      </c>
      <c r="I7" s="2">
        <v>13.39</v>
      </c>
      <c r="J7" s="2">
        <v>-0.23</v>
      </c>
      <c r="K7" s="2">
        <v>0</v>
      </c>
      <c r="L7" s="2">
        <v>0</v>
      </c>
      <c r="M7" s="2">
        <v>0</v>
      </c>
      <c r="N7" s="2">
        <v>13.16</v>
      </c>
      <c r="O7" s="2">
        <v>13.39</v>
      </c>
      <c r="P7" s="2">
        <v>-0.23</v>
      </c>
      <c r="Q7" s="2">
        <v>0</v>
      </c>
      <c r="R7" s="2">
        <v>0</v>
      </c>
      <c r="S7" s="2">
        <v>0</v>
      </c>
      <c r="T7" s="2">
        <v>0</v>
      </c>
      <c r="U7" s="2">
        <f>Table_0__28[[#This Row],[Call Settle]]*1000000*Table_0__28[[#This Row],[Open Interest Call]]</f>
        <v>0</v>
      </c>
      <c r="V7" s="2">
        <f>Table_0__28[[#This Row],[Put Settle]]*1000000*Table_0__28[[#This Row],[Open Interest Put]]</f>
        <v>0</v>
      </c>
    </row>
    <row r="8" spans="1:22" x14ac:dyDescent="0.25">
      <c r="A8" s="2">
        <v>-3.1999999999999999E-5</v>
      </c>
      <c r="B8" s="2">
        <v>1.1119999999999999E-3</v>
      </c>
      <c r="C8" s="2">
        <v>1.08E-3</v>
      </c>
      <c r="D8" s="2">
        <v>5.5999999999999999E-3</v>
      </c>
      <c r="E8" s="2">
        <v>9.9999999999999995E-7</v>
      </c>
      <c r="F8" s="2">
        <v>9.9999999999999995E-7</v>
      </c>
      <c r="G8" s="2">
        <v>0</v>
      </c>
      <c r="H8" s="2">
        <v>12.07</v>
      </c>
      <c r="I8" s="2">
        <v>12.31</v>
      </c>
      <c r="J8" s="2">
        <v>-0.24</v>
      </c>
      <c r="K8" s="2">
        <v>0</v>
      </c>
      <c r="L8" s="2">
        <v>0</v>
      </c>
      <c r="M8" s="2">
        <v>0</v>
      </c>
      <c r="N8" s="2">
        <v>12.07</v>
      </c>
      <c r="O8" s="2">
        <v>12.31</v>
      </c>
      <c r="P8" s="2">
        <v>-0.24</v>
      </c>
      <c r="Q8" s="2">
        <v>0</v>
      </c>
      <c r="R8" s="2">
        <v>0</v>
      </c>
      <c r="S8" s="2">
        <v>0</v>
      </c>
      <c r="T8" s="2">
        <v>0</v>
      </c>
      <c r="U8" s="2">
        <f>Table_0__28[[#This Row],[Call Settle]]*1000000*Table_0__28[[#This Row],[Open Interest Call]]</f>
        <v>0</v>
      </c>
      <c r="V8" s="2">
        <f>Table_0__28[[#This Row],[Put Settle]]*1000000*Table_0__28[[#This Row],[Open Interest Put]]</f>
        <v>0</v>
      </c>
    </row>
    <row r="9" spans="1:22" x14ac:dyDescent="0.25">
      <c r="A9" s="2">
        <v>-3.1999999999999999E-5</v>
      </c>
      <c r="B9" s="2">
        <v>1.0139999999999999E-3</v>
      </c>
      <c r="C9" s="2">
        <v>9.8200000000000002E-4</v>
      </c>
      <c r="D9" s="2">
        <v>5.7000000000000002E-3</v>
      </c>
      <c r="E9" s="2">
        <v>9.9999999999999995E-7</v>
      </c>
      <c r="F9" s="2">
        <v>9.9999999999999995E-7</v>
      </c>
      <c r="G9" s="2">
        <v>0</v>
      </c>
      <c r="H9" s="2">
        <v>10.99</v>
      </c>
      <c r="I9" s="2">
        <v>11.23</v>
      </c>
      <c r="J9" s="2">
        <v>-0.25</v>
      </c>
      <c r="K9" s="2">
        <v>0</v>
      </c>
      <c r="L9" s="2">
        <v>0</v>
      </c>
      <c r="M9" s="2">
        <v>0</v>
      </c>
      <c r="N9" s="2">
        <v>10.99</v>
      </c>
      <c r="O9" s="2">
        <v>11.23</v>
      </c>
      <c r="P9" s="2">
        <v>-0.25</v>
      </c>
      <c r="Q9" s="2">
        <v>0</v>
      </c>
      <c r="R9" s="2">
        <v>0</v>
      </c>
      <c r="S9" s="2">
        <v>0</v>
      </c>
      <c r="T9" s="2">
        <v>0</v>
      </c>
      <c r="U9" s="2">
        <f>Table_0__28[[#This Row],[Call Settle]]*1000000*Table_0__28[[#This Row],[Open Interest Call]]</f>
        <v>0</v>
      </c>
      <c r="V9" s="2">
        <f>Table_0__28[[#This Row],[Put Settle]]*1000000*Table_0__28[[#This Row],[Open Interest Put]]</f>
        <v>0</v>
      </c>
    </row>
    <row r="10" spans="1:22" x14ac:dyDescent="0.25">
      <c r="A10" s="2">
        <v>-3.1999999999999999E-5</v>
      </c>
      <c r="B10" s="2">
        <v>9.1600000000000004E-4</v>
      </c>
      <c r="C10" s="2">
        <v>8.8400000000000002E-4</v>
      </c>
      <c r="D10" s="2">
        <v>5.7999999999999996E-3</v>
      </c>
      <c r="E10" s="2">
        <v>1.9999999999999999E-6</v>
      </c>
      <c r="F10" s="2">
        <v>1.9999999999999999E-6</v>
      </c>
      <c r="G10" s="2">
        <v>0</v>
      </c>
      <c r="H10" s="2">
        <v>11.29</v>
      </c>
      <c r="I10" s="2">
        <v>11.57</v>
      </c>
      <c r="J10" s="2">
        <v>-0.28000000000000003</v>
      </c>
      <c r="K10" s="2">
        <v>0</v>
      </c>
      <c r="L10" s="2">
        <v>0</v>
      </c>
      <c r="M10" s="2">
        <v>0</v>
      </c>
      <c r="N10" s="2">
        <v>11.29</v>
      </c>
      <c r="O10" s="2">
        <v>11.57</v>
      </c>
      <c r="P10" s="2">
        <v>-0.28000000000000003</v>
      </c>
      <c r="Q10" s="2">
        <v>0</v>
      </c>
      <c r="R10" s="2">
        <v>0</v>
      </c>
      <c r="S10" s="2">
        <v>5</v>
      </c>
      <c r="T10" s="2">
        <v>0</v>
      </c>
      <c r="U10" s="2">
        <f>Table_0__28[[#This Row],[Call Settle]]*1000000*Table_0__28[[#This Row],[Open Interest Call]]</f>
        <v>0</v>
      </c>
      <c r="V10" s="2">
        <f>Table_0__28[[#This Row],[Put Settle]]*1000000*Table_0__28[[#This Row],[Open Interest Put]]</f>
        <v>10</v>
      </c>
    </row>
    <row r="11" spans="1:22" x14ac:dyDescent="0.25">
      <c r="A11" s="2">
        <v>-3.3000000000000003E-5</v>
      </c>
      <c r="B11" s="2">
        <v>8.1899999999999996E-4</v>
      </c>
      <c r="C11" s="2">
        <v>7.8600000000000002E-4</v>
      </c>
      <c r="D11" s="2">
        <v>5.8999999999999999E-3</v>
      </c>
      <c r="E11" s="2">
        <v>3.0000000000000001E-6</v>
      </c>
      <c r="F11" s="2">
        <v>3.0000000000000001E-6</v>
      </c>
      <c r="G11" s="2">
        <v>0</v>
      </c>
      <c r="H11" s="2">
        <v>10.85</v>
      </c>
      <c r="I11" s="2">
        <v>11.16</v>
      </c>
      <c r="J11" s="2">
        <v>-0.31</v>
      </c>
      <c r="K11" s="2">
        <v>0</v>
      </c>
      <c r="L11" s="2">
        <v>0</v>
      </c>
      <c r="M11" s="2">
        <v>0</v>
      </c>
      <c r="N11" s="2">
        <v>10.85</v>
      </c>
      <c r="O11" s="2">
        <v>11.16</v>
      </c>
      <c r="P11" s="2">
        <v>-0.31</v>
      </c>
      <c r="Q11" s="2">
        <v>0</v>
      </c>
      <c r="R11" s="2">
        <v>0</v>
      </c>
      <c r="S11" s="2">
        <v>0</v>
      </c>
      <c r="T11" s="2">
        <v>0</v>
      </c>
      <c r="U11" s="2">
        <f>Table_0__28[[#This Row],[Call Settle]]*1000000*Table_0__28[[#This Row],[Open Interest Call]]</f>
        <v>0</v>
      </c>
      <c r="V11" s="2">
        <f>Table_0__28[[#This Row],[Put Settle]]*1000000*Table_0__28[[#This Row],[Open Interest Put]]</f>
        <v>0</v>
      </c>
    </row>
    <row r="12" spans="1:22" x14ac:dyDescent="0.25">
      <c r="A12" s="2">
        <v>-3.3000000000000003E-5</v>
      </c>
      <c r="B12" s="2">
        <v>7.2199999999999999E-4</v>
      </c>
      <c r="C12" s="2">
        <v>6.8900000000000005E-4</v>
      </c>
      <c r="D12" s="2">
        <v>6.0000000000000001E-3</v>
      </c>
      <c r="E12" s="2">
        <v>5.0000000000000004E-6</v>
      </c>
      <c r="F12" s="2">
        <v>3.9999999999999998E-6</v>
      </c>
      <c r="G12" s="2">
        <v>9.9999999999999995E-7</v>
      </c>
      <c r="H12" s="2">
        <v>10.56</v>
      </c>
      <c r="I12" s="2">
        <v>10.68</v>
      </c>
      <c r="J12" s="2">
        <v>-0.12</v>
      </c>
      <c r="K12" s="2">
        <v>0</v>
      </c>
      <c r="L12" s="2">
        <v>0</v>
      </c>
      <c r="M12" s="2">
        <v>0</v>
      </c>
      <c r="N12" s="2">
        <v>10.56</v>
      </c>
      <c r="O12" s="2">
        <v>10.68</v>
      </c>
      <c r="P12" s="2">
        <v>-0.12</v>
      </c>
      <c r="Q12" s="2">
        <v>0</v>
      </c>
      <c r="R12" s="2">
        <v>0</v>
      </c>
      <c r="S12" s="2">
        <v>24</v>
      </c>
      <c r="T12" s="2">
        <v>0</v>
      </c>
      <c r="U12" s="2">
        <f>Table_0__28[[#This Row],[Call Settle]]*1000000*Table_0__28[[#This Row],[Open Interest Call]]</f>
        <v>0</v>
      </c>
      <c r="V12" s="2">
        <f>Table_0__28[[#This Row],[Put Settle]]*1000000*Table_0__28[[#This Row],[Open Interest Put]]</f>
        <v>120</v>
      </c>
    </row>
    <row r="13" spans="1:22" x14ac:dyDescent="0.25">
      <c r="A13" s="2">
        <v>-3.1999999999999999E-5</v>
      </c>
      <c r="B13" s="2">
        <v>6.7400000000000001E-4</v>
      </c>
      <c r="C13" s="2">
        <v>6.4199999999999999E-4</v>
      </c>
      <c r="D13" s="2">
        <v>6.0499999999999998E-3</v>
      </c>
      <c r="E13" s="2">
        <v>6.0000000000000002E-6</v>
      </c>
      <c r="F13" s="2">
        <v>6.0000000000000002E-6</v>
      </c>
      <c r="G13" s="2">
        <v>0</v>
      </c>
      <c r="H13" s="2">
        <v>10.42</v>
      </c>
      <c r="I13" s="2">
        <v>10.77</v>
      </c>
      <c r="J13" s="2">
        <v>-0.36</v>
      </c>
      <c r="K13" s="2">
        <v>0</v>
      </c>
      <c r="L13" s="2">
        <v>0</v>
      </c>
      <c r="M13" s="2">
        <v>0</v>
      </c>
      <c r="N13" s="2">
        <v>10.42</v>
      </c>
      <c r="O13" s="2">
        <v>10.77</v>
      </c>
      <c r="P13" s="2">
        <v>-0.36</v>
      </c>
      <c r="Q13" s="2">
        <v>0</v>
      </c>
      <c r="R13" s="2">
        <v>0</v>
      </c>
      <c r="S13" s="2">
        <v>16</v>
      </c>
      <c r="T13" s="2">
        <v>0</v>
      </c>
      <c r="U13" s="2">
        <f>Table_0__28[[#This Row],[Call Settle]]*1000000*Table_0__28[[#This Row],[Open Interest Call]]</f>
        <v>0</v>
      </c>
      <c r="V13" s="2">
        <f>Table_0__28[[#This Row],[Put Settle]]*1000000*Table_0__28[[#This Row],[Open Interest Put]]</f>
        <v>96</v>
      </c>
    </row>
    <row r="14" spans="1:22" x14ac:dyDescent="0.25">
      <c r="A14" s="2">
        <v>-3.1999999999999999E-5</v>
      </c>
      <c r="B14" s="2">
        <v>6.2699999999999995E-4</v>
      </c>
      <c r="C14" s="2">
        <v>5.9500000000000004E-4</v>
      </c>
      <c r="D14" s="2">
        <v>6.1000000000000004E-3</v>
      </c>
      <c r="E14" s="2">
        <v>7.9999999999999996E-6</v>
      </c>
      <c r="F14" s="2">
        <v>7.9999999999999996E-6</v>
      </c>
      <c r="G14" s="2">
        <v>0</v>
      </c>
      <c r="H14" s="2">
        <v>10.29</v>
      </c>
      <c r="I14" s="2">
        <v>10.67</v>
      </c>
      <c r="J14" s="2">
        <v>-0.38</v>
      </c>
      <c r="K14" s="2">
        <v>0</v>
      </c>
      <c r="L14" s="2">
        <v>0</v>
      </c>
      <c r="M14" s="2">
        <v>0</v>
      </c>
      <c r="N14" s="2">
        <v>10.29</v>
      </c>
      <c r="O14" s="2">
        <v>10.67</v>
      </c>
      <c r="P14" s="2">
        <v>-0.38</v>
      </c>
      <c r="Q14" s="2">
        <v>0</v>
      </c>
      <c r="R14" s="2">
        <v>0</v>
      </c>
      <c r="S14" s="2">
        <v>2</v>
      </c>
      <c r="T14" s="2">
        <v>0</v>
      </c>
      <c r="U14" s="2">
        <f>Table_0__28[[#This Row],[Call Settle]]*1000000*Table_0__28[[#This Row],[Open Interest Call]]</f>
        <v>0</v>
      </c>
      <c r="V14" s="2">
        <f>Table_0__28[[#This Row],[Put Settle]]*1000000*Table_0__28[[#This Row],[Open Interest Put]]</f>
        <v>16</v>
      </c>
    </row>
    <row r="15" spans="1:22" x14ac:dyDescent="0.25">
      <c r="A15" s="2">
        <v>-3.1000000000000001E-5</v>
      </c>
      <c r="B15" s="2">
        <v>5.8E-4</v>
      </c>
      <c r="C15" s="2">
        <v>5.4900000000000001E-4</v>
      </c>
      <c r="D15" s="2">
        <v>6.1500000000000001E-3</v>
      </c>
      <c r="E15" s="2">
        <v>1.2E-5</v>
      </c>
      <c r="F15" s="2">
        <v>1.1E-5</v>
      </c>
      <c r="G15" s="2">
        <v>9.9999999999999995E-7</v>
      </c>
      <c r="H15" s="2">
        <v>10.46</v>
      </c>
      <c r="I15" s="2">
        <v>10.66</v>
      </c>
      <c r="J15" s="2">
        <v>-0.2</v>
      </c>
      <c r="K15" s="2">
        <v>0</v>
      </c>
      <c r="L15" s="2">
        <v>0</v>
      </c>
      <c r="M15" s="2">
        <v>0</v>
      </c>
      <c r="N15" s="2">
        <v>10.46</v>
      </c>
      <c r="O15" s="2">
        <v>10.66</v>
      </c>
      <c r="P15" s="2">
        <v>-0.2</v>
      </c>
      <c r="Q15" s="2">
        <v>0</v>
      </c>
      <c r="R15" s="2">
        <v>0</v>
      </c>
      <c r="S15" s="2">
        <v>26</v>
      </c>
      <c r="T15" s="2">
        <v>0</v>
      </c>
      <c r="U15" s="2">
        <f>Table_0__28[[#This Row],[Call Settle]]*1000000*Table_0__28[[#This Row],[Open Interest Call]]</f>
        <v>0</v>
      </c>
      <c r="V15" s="2">
        <f>Table_0__28[[#This Row],[Put Settle]]*1000000*Table_0__28[[#This Row],[Open Interest Put]]</f>
        <v>312</v>
      </c>
    </row>
    <row r="16" spans="1:22" x14ac:dyDescent="0.25">
      <c r="A16" s="2">
        <v>-3.1000000000000001E-5</v>
      </c>
      <c r="B16" s="2">
        <v>5.3399999999999997E-4</v>
      </c>
      <c r="C16" s="2">
        <v>5.0299999999999997E-4</v>
      </c>
      <c r="D16" s="2">
        <v>6.1999999999999998E-3</v>
      </c>
      <c r="E16" s="2">
        <v>1.5E-5</v>
      </c>
      <c r="F16" s="2">
        <v>1.4E-5</v>
      </c>
      <c r="G16" s="2">
        <v>9.9999999999999995E-7</v>
      </c>
      <c r="H16" s="2">
        <v>10.23</v>
      </c>
      <c r="I16" s="2">
        <v>10.48</v>
      </c>
      <c r="J16" s="2">
        <v>-0.25</v>
      </c>
      <c r="K16" s="2">
        <v>0</v>
      </c>
      <c r="L16" s="2">
        <v>0</v>
      </c>
      <c r="M16" s="2">
        <v>0</v>
      </c>
      <c r="N16" s="2">
        <v>10.23</v>
      </c>
      <c r="O16" s="2">
        <v>10.48</v>
      </c>
      <c r="P16" s="2">
        <v>-0.25</v>
      </c>
      <c r="Q16" s="2">
        <v>0</v>
      </c>
      <c r="R16" s="2">
        <v>0</v>
      </c>
      <c r="S16" s="2">
        <v>2</v>
      </c>
      <c r="T16" s="2">
        <v>0</v>
      </c>
      <c r="U16" s="2">
        <f>Table_0__28[[#This Row],[Call Settle]]*1000000*Table_0__28[[#This Row],[Open Interest Call]]</f>
        <v>0</v>
      </c>
      <c r="V16" s="2">
        <f>Table_0__28[[#This Row],[Put Settle]]*1000000*Table_0__28[[#This Row],[Open Interest Put]]</f>
        <v>30</v>
      </c>
    </row>
    <row r="17" spans="1:22" x14ac:dyDescent="0.25">
      <c r="A17" s="2">
        <v>-3.1000000000000001E-5</v>
      </c>
      <c r="B17" s="2">
        <v>4.8999999999999998E-4</v>
      </c>
      <c r="C17" s="2">
        <v>4.5899999999999999E-4</v>
      </c>
      <c r="D17" s="2">
        <v>6.2500000000000003E-3</v>
      </c>
      <c r="E17" s="2">
        <v>2.0000000000000002E-5</v>
      </c>
      <c r="F17" s="2">
        <v>1.9000000000000001E-5</v>
      </c>
      <c r="G17" s="2">
        <v>9.9999999999999995E-7</v>
      </c>
      <c r="H17" s="2">
        <v>10.19</v>
      </c>
      <c r="I17" s="2">
        <v>10.51</v>
      </c>
      <c r="J17" s="2">
        <v>-0.31</v>
      </c>
      <c r="K17" s="2">
        <v>0</v>
      </c>
      <c r="L17" s="2">
        <v>0</v>
      </c>
      <c r="M17" s="2">
        <v>0</v>
      </c>
      <c r="N17" s="2">
        <v>10.19</v>
      </c>
      <c r="O17" s="2">
        <v>10.51</v>
      </c>
      <c r="P17" s="2">
        <v>-0.31</v>
      </c>
      <c r="Q17" s="2">
        <v>0</v>
      </c>
      <c r="R17" s="2">
        <v>0</v>
      </c>
      <c r="S17" s="2">
        <v>90</v>
      </c>
      <c r="T17" s="2">
        <v>0</v>
      </c>
      <c r="U17" s="2">
        <f>Table_0__28[[#This Row],[Call Settle]]*1000000*Table_0__28[[#This Row],[Open Interest Call]]</f>
        <v>0</v>
      </c>
      <c r="V17" s="2">
        <f>Table_0__28[[#This Row],[Put Settle]]*1000000*Table_0__28[[#This Row],[Open Interest Put]]</f>
        <v>1800</v>
      </c>
    </row>
    <row r="18" spans="1:22" x14ac:dyDescent="0.25">
      <c r="A18" s="2">
        <v>-3.0000000000000001E-5</v>
      </c>
      <c r="B18" s="2">
        <v>4.46E-4</v>
      </c>
      <c r="C18" s="2">
        <v>4.1599999999999997E-4</v>
      </c>
      <c r="D18" s="2">
        <v>6.3E-3</v>
      </c>
      <c r="E18" s="2">
        <v>2.6999999999999999E-5</v>
      </c>
      <c r="F18" s="2">
        <v>2.4000000000000001E-5</v>
      </c>
      <c r="G18" s="2">
        <v>3.0000000000000001E-6</v>
      </c>
      <c r="H18" s="2">
        <v>10.24</v>
      </c>
      <c r="I18" s="2">
        <v>10.36</v>
      </c>
      <c r="J18" s="2">
        <v>-0.11</v>
      </c>
      <c r="K18" s="2">
        <v>0</v>
      </c>
      <c r="L18" s="2">
        <v>0</v>
      </c>
      <c r="M18" s="2">
        <v>0</v>
      </c>
      <c r="N18" s="2">
        <v>10.24</v>
      </c>
      <c r="O18" s="2">
        <v>10.36</v>
      </c>
      <c r="P18" s="2">
        <v>-0.11</v>
      </c>
      <c r="Q18" s="2">
        <v>0</v>
      </c>
      <c r="R18" s="2">
        <v>0</v>
      </c>
      <c r="S18" s="2">
        <v>30</v>
      </c>
      <c r="T18" s="2">
        <v>0</v>
      </c>
      <c r="U18" s="2">
        <f>Table_0__28[[#This Row],[Call Settle]]*1000000*Table_0__28[[#This Row],[Open Interest Call]]</f>
        <v>0</v>
      </c>
      <c r="V18" s="2">
        <f>Table_0__28[[#This Row],[Put Settle]]*1000000*Table_0__28[[#This Row],[Open Interest Put]]</f>
        <v>810</v>
      </c>
    </row>
    <row r="19" spans="1:22" x14ac:dyDescent="0.25">
      <c r="A19" s="2">
        <v>-2.9E-5</v>
      </c>
      <c r="B19" s="2">
        <v>4.0400000000000001E-4</v>
      </c>
      <c r="C19" s="2">
        <v>3.7500000000000001E-4</v>
      </c>
      <c r="D19" s="2">
        <v>6.3499999999999997E-3</v>
      </c>
      <c r="E19" s="2">
        <v>3.4999999999999997E-5</v>
      </c>
      <c r="F19" s="2">
        <v>3.1999999999999999E-5</v>
      </c>
      <c r="G19" s="2">
        <v>3.0000000000000001E-6</v>
      </c>
      <c r="H19" s="2">
        <v>10.210000000000001</v>
      </c>
      <c r="I19" s="2">
        <v>10.42</v>
      </c>
      <c r="J19" s="2">
        <v>-0.21</v>
      </c>
      <c r="K19" s="2">
        <v>0</v>
      </c>
      <c r="L19" s="2">
        <v>0</v>
      </c>
      <c r="M19" s="2">
        <v>0</v>
      </c>
      <c r="N19" s="2">
        <v>10.210000000000001</v>
      </c>
      <c r="O19" s="2">
        <v>10.42</v>
      </c>
      <c r="P19" s="2">
        <v>-0.21</v>
      </c>
      <c r="Q19" s="2">
        <v>0</v>
      </c>
      <c r="R19" s="2">
        <v>0</v>
      </c>
      <c r="S19" s="2">
        <v>0</v>
      </c>
      <c r="T19" s="2">
        <v>0</v>
      </c>
      <c r="U19" s="2">
        <f>Table_0__28[[#This Row],[Call Settle]]*1000000*Table_0__28[[#This Row],[Open Interest Call]]</f>
        <v>0</v>
      </c>
      <c r="V19" s="2">
        <f>Table_0__28[[#This Row],[Put Settle]]*1000000*Table_0__28[[#This Row],[Open Interest Put]]</f>
        <v>0</v>
      </c>
    </row>
    <row r="20" spans="1:22" x14ac:dyDescent="0.25">
      <c r="A20" s="2">
        <v>-2.9E-5</v>
      </c>
      <c r="B20" s="2">
        <v>3.6400000000000001E-4</v>
      </c>
      <c r="C20" s="2">
        <v>3.3500000000000001E-4</v>
      </c>
      <c r="D20" s="2">
        <v>6.4000000000000003E-3</v>
      </c>
      <c r="E20" s="2">
        <v>4.5000000000000003E-5</v>
      </c>
      <c r="F20" s="2">
        <v>4.1E-5</v>
      </c>
      <c r="G20" s="2">
        <v>3.9999999999999998E-6</v>
      </c>
      <c r="H20" s="2">
        <v>10.210000000000001</v>
      </c>
      <c r="I20" s="2">
        <v>10.4</v>
      </c>
      <c r="J20" s="2">
        <v>-0.19</v>
      </c>
      <c r="K20" s="2">
        <v>0</v>
      </c>
      <c r="L20" s="2">
        <v>0</v>
      </c>
      <c r="M20" s="2">
        <v>0</v>
      </c>
      <c r="N20" s="2">
        <v>10.210000000000001</v>
      </c>
      <c r="O20" s="2">
        <v>10.4</v>
      </c>
      <c r="P20" s="2">
        <v>-0.19</v>
      </c>
      <c r="Q20" s="2">
        <v>1</v>
      </c>
      <c r="R20" s="2">
        <v>0</v>
      </c>
      <c r="S20" s="2">
        <v>0</v>
      </c>
      <c r="T20" s="2">
        <v>0</v>
      </c>
      <c r="U20" s="2">
        <f>Table_0__28[[#This Row],[Call Settle]]*1000000*Table_0__28[[#This Row],[Open Interest Call]]</f>
        <v>335</v>
      </c>
      <c r="V20" s="2">
        <f>Table_0__28[[#This Row],[Put Settle]]*1000000*Table_0__28[[#This Row],[Open Interest Put]]</f>
        <v>0</v>
      </c>
    </row>
    <row r="21" spans="1:22" x14ac:dyDescent="0.25">
      <c r="A21" s="2">
        <v>-2.6999999999999999E-5</v>
      </c>
      <c r="B21" s="2">
        <v>3.2499999999999999E-4</v>
      </c>
      <c r="C21" s="2">
        <v>2.9799999999999998E-4</v>
      </c>
      <c r="D21" s="2">
        <v>6.45E-3</v>
      </c>
      <c r="E21" s="2">
        <v>5.7000000000000003E-5</v>
      </c>
      <c r="F21" s="2">
        <v>5.1999999999999997E-5</v>
      </c>
      <c r="G21" s="2">
        <v>5.0000000000000004E-6</v>
      </c>
      <c r="H21" s="2">
        <v>10.210000000000001</v>
      </c>
      <c r="I21" s="2">
        <v>10.4</v>
      </c>
      <c r="J21" s="2">
        <v>-0.19</v>
      </c>
      <c r="K21" s="2">
        <v>0</v>
      </c>
      <c r="L21" s="2">
        <v>0</v>
      </c>
      <c r="M21" s="2">
        <v>0</v>
      </c>
      <c r="N21" s="2">
        <v>10.210000000000001</v>
      </c>
      <c r="O21" s="2">
        <v>10.4</v>
      </c>
      <c r="P21" s="2">
        <v>-0.19</v>
      </c>
      <c r="Q21" s="2">
        <v>0</v>
      </c>
      <c r="R21" s="2">
        <v>0</v>
      </c>
      <c r="S21" s="2">
        <v>0</v>
      </c>
      <c r="T21" s="2">
        <v>0</v>
      </c>
      <c r="U21" s="2">
        <f>Table_0__28[[#This Row],[Call Settle]]*1000000*Table_0__28[[#This Row],[Open Interest Call]]</f>
        <v>0</v>
      </c>
      <c r="V21" s="2">
        <f>Table_0__28[[#This Row],[Put Settle]]*1000000*Table_0__28[[#This Row],[Open Interest Put]]</f>
        <v>0</v>
      </c>
    </row>
    <row r="22" spans="1:22" x14ac:dyDescent="0.25">
      <c r="A22" s="2">
        <v>-2.5999999999999998E-5</v>
      </c>
      <c r="B22" s="2">
        <v>2.8899999999999998E-4</v>
      </c>
      <c r="C22" s="2">
        <v>2.63E-4</v>
      </c>
      <c r="D22" s="2">
        <v>6.4999999999999997E-3</v>
      </c>
      <c r="E22" s="2">
        <v>7.1000000000000005E-5</v>
      </c>
      <c r="F22" s="2">
        <v>6.4999999999999994E-5</v>
      </c>
      <c r="G22" s="2">
        <v>6.0000000000000002E-6</v>
      </c>
      <c r="H22" s="2">
        <v>10.19</v>
      </c>
      <c r="I22" s="2">
        <v>10.39</v>
      </c>
      <c r="J22" s="2">
        <v>-0.2</v>
      </c>
      <c r="K22" s="2">
        <v>0</v>
      </c>
      <c r="L22" s="2">
        <v>0</v>
      </c>
      <c r="M22" s="2">
        <v>0</v>
      </c>
      <c r="N22" s="2">
        <v>10.19</v>
      </c>
      <c r="O22" s="2">
        <v>10.39</v>
      </c>
      <c r="P22" s="2">
        <v>-0.2</v>
      </c>
      <c r="Q22" s="2">
        <v>0</v>
      </c>
      <c r="R22" s="2">
        <v>0</v>
      </c>
      <c r="S22" s="2">
        <v>12</v>
      </c>
      <c r="T22" s="2">
        <v>0</v>
      </c>
      <c r="U22" s="2">
        <f>Table_0__28[[#This Row],[Call Settle]]*1000000*Table_0__28[[#This Row],[Open Interest Call]]</f>
        <v>0</v>
      </c>
      <c r="V22" s="2">
        <f>Table_0__28[[#This Row],[Put Settle]]*1000000*Table_0__28[[#This Row],[Open Interest Put]]</f>
        <v>852</v>
      </c>
    </row>
    <row r="23" spans="1:22" x14ac:dyDescent="0.25">
      <c r="A23" s="2">
        <v>-2.4000000000000001E-5</v>
      </c>
      <c r="B23" s="2">
        <v>2.5500000000000002E-4</v>
      </c>
      <c r="C23" s="2">
        <v>2.31E-4</v>
      </c>
      <c r="D23" s="2">
        <v>6.5500000000000003E-3</v>
      </c>
      <c r="E23" s="2">
        <v>8.7999999999999998E-5</v>
      </c>
      <c r="F23" s="2">
        <v>8.0000000000000007E-5</v>
      </c>
      <c r="G23" s="2">
        <v>7.9999999999999996E-6</v>
      </c>
      <c r="H23" s="2">
        <v>10.220000000000001</v>
      </c>
      <c r="I23" s="2">
        <v>10.37</v>
      </c>
      <c r="J23" s="2">
        <v>-0.15</v>
      </c>
      <c r="K23" s="2">
        <v>0</v>
      </c>
      <c r="L23" s="2">
        <v>0</v>
      </c>
      <c r="M23" s="2">
        <v>0</v>
      </c>
      <c r="N23" s="2">
        <v>10.220000000000001</v>
      </c>
      <c r="O23" s="2">
        <v>10.37</v>
      </c>
      <c r="P23" s="2">
        <v>-0.15</v>
      </c>
      <c r="Q23" s="2">
        <v>0</v>
      </c>
      <c r="R23" s="2">
        <v>0</v>
      </c>
      <c r="S23" s="2">
        <v>50</v>
      </c>
      <c r="T23" s="2">
        <v>0</v>
      </c>
      <c r="U23" s="2">
        <f>Table_0__28[[#This Row],[Call Settle]]*1000000*Table_0__28[[#This Row],[Open Interest Call]]</f>
        <v>0</v>
      </c>
      <c r="V23" s="2">
        <f>Table_0__28[[#This Row],[Put Settle]]*1000000*Table_0__28[[#This Row],[Open Interest Put]]</f>
        <v>4400</v>
      </c>
    </row>
    <row r="24" spans="1:22" x14ac:dyDescent="0.25">
      <c r="A24" s="2">
        <v>-2.3E-5</v>
      </c>
      <c r="B24" s="2">
        <v>2.24E-4</v>
      </c>
      <c r="C24" s="2">
        <v>2.0100000000000001E-4</v>
      </c>
      <c r="D24" s="2">
        <v>6.6E-3</v>
      </c>
      <c r="E24" s="2">
        <v>1.08E-4</v>
      </c>
      <c r="F24" s="2">
        <v>9.7999999999999997E-5</v>
      </c>
      <c r="G24" s="2">
        <v>1.0000000000000001E-5</v>
      </c>
      <c r="H24" s="2">
        <v>10.29</v>
      </c>
      <c r="I24" s="2">
        <v>10.4</v>
      </c>
      <c r="J24" s="2">
        <v>-0.11</v>
      </c>
      <c r="K24" s="2">
        <v>0</v>
      </c>
      <c r="L24" s="2">
        <v>0</v>
      </c>
      <c r="M24" s="2">
        <v>0</v>
      </c>
      <c r="N24" s="2">
        <v>10.29</v>
      </c>
      <c r="O24" s="2">
        <v>10.4</v>
      </c>
      <c r="P24" s="2">
        <v>-0.11</v>
      </c>
      <c r="Q24" s="2">
        <v>0</v>
      </c>
      <c r="R24" s="2">
        <v>0</v>
      </c>
      <c r="S24" s="2">
        <v>100</v>
      </c>
      <c r="T24" s="2">
        <v>0</v>
      </c>
      <c r="U24" s="2">
        <f>Table_0__28[[#This Row],[Call Settle]]*1000000*Table_0__28[[#This Row],[Open Interest Call]]</f>
        <v>0</v>
      </c>
      <c r="V24" s="2">
        <f>Table_0__28[[#This Row],[Put Settle]]*1000000*Table_0__28[[#This Row],[Open Interest Put]]</f>
        <v>10800</v>
      </c>
    </row>
    <row r="25" spans="1:22" x14ac:dyDescent="0.25">
      <c r="A25" s="2">
        <v>-2.0999999999999999E-5</v>
      </c>
      <c r="B25" s="2">
        <v>1.9599999999999999E-4</v>
      </c>
      <c r="C25" s="2">
        <v>1.75E-4</v>
      </c>
      <c r="D25" s="2">
        <v>6.6499999999999997E-3</v>
      </c>
      <c r="E25" s="2">
        <v>1.3100000000000001E-4</v>
      </c>
      <c r="F25" s="2">
        <v>1.1900000000000001E-4</v>
      </c>
      <c r="G25" s="2">
        <v>1.2E-5</v>
      </c>
      <c r="H25" s="2">
        <v>10.38</v>
      </c>
      <c r="I25" s="2">
        <v>10.47</v>
      </c>
      <c r="J25" s="2">
        <v>-0.09</v>
      </c>
      <c r="K25" s="2">
        <v>0</v>
      </c>
      <c r="L25" s="2">
        <v>0</v>
      </c>
      <c r="M25" s="2">
        <v>0</v>
      </c>
      <c r="N25" s="2">
        <v>10.38</v>
      </c>
      <c r="O25" s="2">
        <v>10.47</v>
      </c>
      <c r="P25" s="2">
        <v>-0.09</v>
      </c>
      <c r="Q25" s="2">
        <v>0</v>
      </c>
      <c r="R25" s="2">
        <v>0</v>
      </c>
      <c r="S25" s="2">
        <v>1</v>
      </c>
      <c r="T25" s="2">
        <v>0</v>
      </c>
      <c r="U25" s="2">
        <f>Table_0__28[[#This Row],[Call Settle]]*1000000*Table_0__28[[#This Row],[Open Interest Call]]</f>
        <v>0</v>
      </c>
      <c r="V25" s="2">
        <f>Table_0__28[[#This Row],[Put Settle]]*1000000*Table_0__28[[#This Row],[Open Interest Put]]</f>
        <v>131</v>
      </c>
    </row>
    <row r="26" spans="1:22" x14ac:dyDescent="0.25">
      <c r="A26" s="2">
        <v>-1.9000000000000001E-5</v>
      </c>
      <c r="B26" s="2">
        <v>1.7000000000000001E-4</v>
      </c>
      <c r="C26" s="2">
        <v>1.5100000000000001E-4</v>
      </c>
      <c r="D26" s="2">
        <v>6.7000000000000002E-3</v>
      </c>
      <c r="E26" s="2">
        <v>1.56E-4</v>
      </c>
      <c r="F26" s="2">
        <v>1.4300000000000001E-4</v>
      </c>
      <c r="G26" s="2">
        <v>1.2999999999999999E-5</v>
      </c>
      <c r="H26" s="2">
        <v>10.44</v>
      </c>
      <c r="I26" s="2">
        <v>10.56</v>
      </c>
      <c r="J26" s="2">
        <v>-0.12</v>
      </c>
      <c r="K26" s="2">
        <v>0</v>
      </c>
      <c r="L26" s="2">
        <v>0</v>
      </c>
      <c r="M26" s="2">
        <v>0</v>
      </c>
      <c r="N26" s="2">
        <v>10.45</v>
      </c>
      <c r="O26" s="2">
        <v>10.56</v>
      </c>
      <c r="P26" s="2">
        <v>-0.1</v>
      </c>
      <c r="Q26" s="2">
        <v>3</v>
      </c>
      <c r="R26" s="2">
        <v>0</v>
      </c>
      <c r="S26" s="2">
        <v>3</v>
      </c>
      <c r="T26" s="2">
        <v>0</v>
      </c>
      <c r="U26" s="2">
        <f>Table_0__28[[#This Row],[Call Settle]]*1000000*Table_0__28[[#This Row],[Open Interest Call]]</f>
        <v>453</v>
      </c>
      <c r="V26" s="2">
        <f>Table_0__28[[#This Row],[Put Settle]]*1000000*Table_0__28[[#This Row],[Open Interest Put]]</f>
        <v>468</v>
      </c>
    </row>
    <row r="27" spans="1:22" x14ac:dyDescent="0.25">
      <c r="A27" s="2">
        <v>-1.8E-5</v>
      </c>
      <c r="B27" s="2">
        <v>1.4799999999999999E-4</v>
      </c>
      <c r="C27" s="2">
        <v>1.2999999999999999E-4</v>
      </c>
      <c r="D27" s="2">
        <v>6.7499999999999999E-3</v>
      </c>
      <c r="E27" s="2">
        <v>1.85E-4</v>
      </c>
      <c r="F27" s="2">
        <v>1.7000000000000001E-4</v>
      </c>
      <c r="G27" s="2">
        <v>1.5E-5</v>
      </c>
      <c r="H27" s="2">
        <v>10.57</v>
      </c>
      <c r="I27" s="2">
        <v>10.69</v>
      </c>
      <c r="J27" s="2">
        <v>-0.12</v>
      </c>
      <c r="K27" s="2">
        <v>0</v>
      </c>
      <c r="L27" s="2">
        <v>0</v>
      </c>
      <c r="M27" s="2">
        <v>0</v>
      </c>
      <c r="N27" s="2">
        <v>10.57</v>
      </c>
      <c r="O27" s="2">
        <v>10.7</v>
      </c>
      <c r="P27" s="2">
        <v>-0.13</v>
      </c>
      <c r="Q27" s="2">
        <v>56</v>
      </c>
      <c r="R27" s="2">
        <v>0</v>
      </c>
      <c r="S27" s="2">
        <v>0</v>
      </c>
      <c r="T27" s="2">
        <v>0</v>
      </c>
      <c r="U27" s="2">
        <f>Table_0__28[[#This Row],[Call Settle]]*1000000*Table_0__28[[#This Row],[Open Interest Call]]</f>
        <v>7280</v>
      </c>
      <c r="V27" s="2">
        <f>Table_0__28[[#This Row],[Put Settle]]*1000000*Table_0__28[[#This Row],[Open Interest Put]]</f>
        <v>0</v>
      </c>
    </row>
    <row r="28" spans="1:22" x14ac:dyDescent="0.25">
      <c r="A28" s="2">
        <v>-1.5E-5</v>
      </c>
      <c r="B28" s="2">
        <v>1.27E-4</v>
      </c>
      <c r="C28" s="2">
        <v>1.12E-4</v>
      </c>
      <c r="D28" s="2">
        <v>6.7999999999999996E-3</v>
      </c>
      <c r="E28" s="2">
        <v>2.1599999999999999E-4</v>
      </c>
      <c r="F28" s="2">
        <v>1.9900000000000001E-4</v>
      </c>
      <c r="G28" s="2">
        <v>1.7E-5</v>
      </c>
      <c r="H28" s="2">
        <v>10.72</v>
      </c>
      <c r="I28" s="2">
        <v>10.75</v>
      </c>
      <c r="J28" s="2">
        <v>-0.04</v>
      </c>
      <c r="K28" s="2">
        <v>0</v>
      </c>
      <c r="L28" s="2">
        <v>0</v>
      </c>
      <c r="M28" s="2">
        <v>0</v>
      </c>
      <c r="N28" s="2">
        <v>10.72</v>
      </c>
      <c r="O28" s="2">
        <v>10.75</v>
      </c>
      <c r="P28" s="2">
        <v>-0.04</v>
      </c>
      <c r="Q28" s="2">
        <v>60</v>
      </c>
      <c r="R28" s="2">
        <v>0</v>
      </c>
      <c r="S28" s="2">
        <v>5</v>
      </c>
      <c r="T28" s="2">
        <v>0</v>
      </c>
      <c r="U28" s="2">
        <f>Table_0__28[[#This Row],[Call Settle]]*1000000*Table_0__28[[#This Row],[Open Interest Call]]</f>
        <v>6720</v>
      </c>
      <c r="V28" s="2">
        <f>Table_0__28[[#This Row],[Put Settle]]*1000000*Table_0__28[[#This Row],[Open Interest Put]]</f>
        <v>1080</v>
      </c>
    </row>
    <row r="29" spans="1:22" x14ac:dyDescent="0.25">
      <c r="A29" s="2">
        <v>-1.4E-5</v>
      </c>
      <c r="B29" s="2">
        <v>1.1E-4</v>
      </c>
      <c r="C29" s="2">
        <v>9.6000000000000002E-5</v>
      </c>
      <c r="D29" s="2">
        <v>6.8500000000000002E-3</v>
      </c>
      <c r="E29" s="2">
        <v>2.5000000000000001E-4</v>
      </c>
      <c r="F29" s="2">
        <v>2.31E-4</v>
      </c>
      <c r="G29" s="2">
        <v>1.9000000000000001E-5</v>
      </c>
      <c r="H29" s="2">
        <v>10.85</v>
      </c>
      <c r="I29" s="2">
        <v>10.92</v>
      </c>
      <c r="J29" s="2">
        <v>-7.0000000000000007E-2</v>
      </c>
      <c r="K29" s="2">
        <v>0</v>
      </c>
      <c r="L29" s="2">
        <v>0</v>
      </c>
      <c r="M29" s="2">
        <v>0</v>
      </c>
      <c r="N29" s="2">
        <v>10.85</v>
      </c>
      <c r="O29" s="2">
        <v>10.92</v>
      </c>
      <c r="P29" s="2">
        <v>-7.0000000000000007E-2</v>
      </c>
      <c r="Q29" s="2">
        <v>5</v>
      </c>
      <c r="R29" s="2">
        <v>0</v>
      </c>
      <c r="S29" s="2">
        <v>1</v>
      </c>
      <c r="T29" s="2">
        <v>0</v>
      </c>
      <c r="U29" s="2">
        <f>Table_0__28[[#This Row],[Call Settle]]*1000000*Table_0__28[[#This Row],[Open Interest Call]]</f>
        <v>480</v>
      </c>
      <c r="V29" s="2">
        <f>Table_0__28[[#This Row],[Put Settle]]*1000000*Table_0__28[[#This Row],[Open Interest Put]]</f>
        <v>250</v>
      </c>
    </row>
    <row r="30" spans="1:22" x14ac:dyDescent="0.25">
      <c r="A30" s="2">
        <v>-1.2999999999999999E-5</v>
      </c>
      <c r="B30" s="2">
        <v>9.5000000000000005E-5</v>
      </c>
      <c r="C30" s="2">
        <v>8.2000000000000001E-5</v>
      </c>
      <c r="D30" s="2">
        <v>6.8999999999999999E-3</v>
      </c>
      <c r="E30" s="2">
        <v>2.8499999999999999E-4</v>
      </c>
      <c r="F30" s="2">
        <v>2.6499999999999999E-4</v>
      </c>
      <c r="G30" s="2">
        <v>2.0000000000000002E-5</v>
      </c>
      <c r="H30" s="2">
        <v>10.98</v>
      </c>
      <c r="I30" s="2">
        <v>11.09</v>
      </c>
      <c r="J30" s="2">
        <v>-0.1</v>
      </c>
      <c r="K30" s="2">
        <v>0</v>
      </c>
      <c r="L30" s="2">
        <v>0</v>
      </c>
      <c r="M30" s="2">
        <v>0</v>
      </c>
      <c r="N30" s="2">
        <v>10.98</v>
      </c>
      <c r="O30" s="2">
        <v>11.09</v>
      </c>
      <c r="P30" s="2">
        <v>-0.1</v>
      </c>
      <c r="Q30" s="2">
        <v>4</v>
      </c>
      <c r="R30" s="2">
        <v>0</v>
      </c>
      <c r="S30" s="2">
        <v>3</v>
      </c>
      <c r="T30" s="2">
        <v>0</v>
      </c>
      <c r="U30" s="2">
        <f>Table_0__28[[#This Row],[Call Settle]]*1000000*Table_0__28[[#This Row],[Open Interest Call]]</f>
        <v>328</v>
      </c>
      <c r="V30" s="2">
        <f>Table_0__28[[#This Row],[Put Settle]]*1000000*Table_0__28[[#This Row],[Open Interest Put]]</f>
        <v>855</v>
      </c>
    </row>
    <row r="31" spans="1:22" x14ac:dyDescent="0.25">
      <c r="A31" s="2">
        <v>-1.1E-5</v>
      </c>
      <c r="B31" s="2">
        <v>8.2000000000000001E-5</v>
      </c>
      <c r="C31" s="2">
        <v>7.1000000000000005E-5</v>
      </c>
      <c r="D31" s="2">
        <v>6.9499999999999996E-3</v>
      </c>
      <c r="E31" s="2">
        <v>3.2299999999999999E-4</v>
      </c>
      <c r="F31" s="2">
        <v>3.01E-4</v>
      </c>
      <c r="G31" s="2">
        <v>2.1999999999999999E-5</v>
      </c>
      <c r="H31" s="2">
        <v>11.21</v>
      </c>
      <c r="I31" s="2">
        <v>11.26</v>
      </c>
      <c r="J31" s="2">
        <v>-0.05</v>
      </c>
      <c r="K31" s="2">
        <v>0</v>
      </c>
      <c r="L31" s="2">
        <v>0</v>
      </c>
      <c r="M31" s="2">
        <v>0</v>
      </c>
      <c r="N31" s="2">
        <v>11.21</v>
      </c>
      <c r="O31" s="2">
        <v>11.26</v>
      </c>
      <c r="P31" s="2">
        <v>-0.05</v>
      </c>
      <c r="Q31" s="2">
        <v>52</v>
      </c>
      <c r="R31" s="2">
        <v>0</v>
      </c>
      <c r="S31" s="2">
        <v>4</v>
      </c>
      <c r="T31" s="2">
        <v>0</v>
      </c>
      <c r="U31" s="2">
        <f>Table_0__28[[#This Row],[Call Settle]]*1000000*Table_0__28[[#This Row],[Open Interest Call]]</f>
        <v>3692</v>
      </c>
      <c r="V31" s="2">
        <f>Table_0__28[[#This Row],[Put Settle]]*1000000*Table_0__28[[#This Row],[Open Interest Put]]</f>
        <v>1292</v>
      </c>
    </row>
    <row r="32" spans="1:22" x14ac:dyDescent="0.25">
      <c r="A32" s="2">
        <v>-1.0000000000000001E-5</v>
      </c>
      <c r="B32" s="2">
        <v>6.9999999999999994E-5</v>
      </c>
      <c r="C32" s="2">
        <v>6.0000000000000002E-5</v>
      </c>
      <c r="D32" s="2">
        <v>7.0000000000000001E-3</v>
      </c>
      <c r="E32" s="2">
        <v>3.6200000000000002E-4</v>
      </c>
      <c r="F32" s="2">
        <v>3.39E-4</v>
      </c>
      <c r="G32" s="2">
        <v>2.3E-5</v>
      </c>
      <c r="H32" s="2">
        <v>11.3</v>
      </c>
      <c r="I32" s="2">
        <v>11.37</v>
      </c>
      <c r="J32" s="2">
        <v>-7.0000000000000007E-2</v>
      </c>
      <c r="K32" s="2">
        <v>0</v>
      </c>
      <c r="L32" s="2">
        <v>0</v>
      </c>
      <c r="M32" s="2">
        <v>0</v>
      </c>
      <c r="N32" s="2">
        <v>11.3</v>
      </c>
      <c r="O32" s="2">
        <v>11.37</v>
      </c>
      <c r="P32" s="2">
        <v>-7.0000000000000007E-2</v>
      </c>
      <c r="Q32" s="2">
        <v>176</v>
      </c>
      <c r="R32" s="2">
        <v>2</v>
      </c>
      <c r="S32" s="2">
        <v>1</v>
      </c>
      <c r="T32" s="2">
        <v>0</v>
      </c>
      <c r="U32" s="2">
        <f>Table_0__28[[#This Row],[Call Settle]]*1000000*Table_0__28[[#This Row],[Open Interest Call]]</f>
        <v>10560</v>
      </c>
      <c r="V32" s="2">
        <f>Table_0__28[[#This Row],[Put Settle]]*1000000*Table_0__28[[#This Row],[Open Interest Put]]</f>
        <v>362</v>
      </c>
    </row>
    <row r="33" spans="1:22" x14ac:dyDescent="0.25">
      <c r="A33" s="2">
        <v>-9.0000000000000002E-6</v>
      </c>
      <c r="B33" s="2">
        <v>6.0999999999999999E-5</v>
      </c>
      <c r="C33" s="2">
        <v>5.1999999999999997E-5</v>
      </c>
      <c r="D33" s="2">
        <v>7.0499999999999998E-3</v>
      </c>
      <c r="E33" s="2">
        <v>4.0200000000000001E-4</v>
      </c>
      <c r="F33" s="2">
        <v>3.79E-4</v>
      </c>
      <c r="G33" s="2">
        <v>2.3E-5</v>
      </c>
      <c r="H33" s="2">
        <v>11.53</v>
      </c>
      <c r="I33" s="2">
        <v>11.61</v>
      </c>
      <c r="J33" s="2">
        <v>-0.08</v>
      </c>
      <c r="K33" s="2">
        <v>0</v>
      </c>
      <c r="L33" s="2">
        <v>0</v>
      </c>
      <c r="M33" s="2">
        <v>0</v>
      </c>
      <c r="N33" s="2">
        <v>11.53</v>
      </c>
      <c r="O33" s="2">
        <v>11.61</v>
      </c>
      <c r="P33" s="2">
        <v>-0.08</v>
      </c>
      <c r="Q33" s="2">
        <v>0</v>
      </c>
      <c r="R33" s="2">
        <v>0</v>
      </c>
      <c r="S33" s="2">
        <v>150</v>
      </c>
      <c r="T33" s="2">
        <v>0</v>
      </c>
      <c r="U33" s="2">
        <f>Table_0__28[[#This Row],[Call Settle]]*1000000*Table_0__28[[#This Row],[Open Interest Call]]</f>
        <v>0</v>
      </c>
      <c r="V33" s="2">
        <f>Table_0__28[[#This Row],[Put Settle]]*1000000*Table_0__28[[#This Row],[Open Interest Put]]</f>
        <v>60300</v>
      </c>
    </row>
    <row r="34" spans="1:22" x14ac:dyDescent="0.25">
      <c r="A34" s="2">
        <v>-7.9999999999999996E-6</v>
      </c>
      <c r="B34" s="2">
        <v>5.1999999999999997E-5</v>
      </c>
      <c r="C34" s="2">
        <v>4.3999999999999999E-5</v>
      </c>
      <c r="D34" s="2">
        <v>7.1000000000000004E-3</v>
      </c>
      <c r="E34" s="2">
        <v>4.44E-4</v>
      </c>
      <c r="F34" s="2">
        <v>4.2000000000000002E-4</v>
      </c>
      <c r="G34" s="2">
        <v>2.4000000000000001E-5</v>
      </c>
      <c r="H34" s="2">
        <v>11.65</v>
      </c>
      <c r="I34" s="2">
        <v>11.73</v>
      </c>
      <c r="J34" s="2">
        <v>-0.08</v>
      </c>
      <c r="K34" s="2">
        <v>0</v>
      </c>
      <c r="L34" s="2">
        <v>0</v>
      </c>
      <c r="M34" s="2">
        <v>0</v>
      </c>
      <c r="N34" s="2">
        <v>11.65</v>
      </c>
      <c r="O34" s="2">
        <v>11.73</v>
      </c>
      <c r="P34" s="2">
        <v>-0.08</v>
      </c>
      <c r="Q34" s="2">
        <v>0</v>
      </c>
      <c r="R34" s="2">
        <v>0</v>
      </c>
      <c r="S34" s="2">
        <v>50</v>
      </c>
      <c r="T34" s="2">
        <v>0</v>
      </c>
      <c r="U34" s="2">
        <f>Table_0__28[[#This Row],[Call Settle]]*1000000*Table_0__28[[#This Row],[Open Interest Call]]</f>
        <v>0</v>
      </c>
      <c r="V34" s="2">
        <f>Table_0__28[[#This Row],[Put Settle]]*1000000*Table_0__28[[#This Row],[Open Interest Put]]</f>
        <v>22200</v>
      </c>
    </row>
    <row r="35" spans="1:22" x14ac:dyDescent="0.25">
      <c r="A35" s="2">
        <v>-6.9999999999999999E-6</v>
      </c>
      <c r="B35" s="2">
        <v>4.5000000000000003E-5</v>
      </c>
      <c r="C35" s="2">
        <v>3.8000000000000002E-5</v>
      </c>
      <c r="D35" s="2">
        <v>7.1500000000000001E-3</v>
      </c>
      <c r="E35" s="2">
        <v>4.8700000000000002E-4</v>
      </c>
      <c r="F35" s="2">
        <v>4.6200000000000001E-4</v>
      </c>
      <c r="G35" s="2">
        <v>2.5000000000000001E-5</v>
      </c>
      <c r="H35" s="2">
        <v>11.86</v>
      </c>
      <c r="I35" s="2">
        <v>11.93</v>
      </c>
      <c r="J35" s="2">
        <v>-7.0000000000000007E-2</v>
      </c>
      <c r="K35" s="2">
        <v>0</v>
      </c>
      <c r="L35" s="2">
        <v>0</v>
      </c>
      <c r="M35" s="2">
        <v>0</v>
      </c>
      <c r="N35" s="2">
        <v>11.86</v>
      </c>
      <c r="O35" s="2">
        <v>11.93</v>
      </c>
      <c r="P35" s="2">
        <v>-7.0000000000000007E-2</v>
      </c>
      <c r="Q35" s="2">
        <v>6</v>
      </c>
      <c r="R35" s="2">
        <v>0</v>
      </c>
      <c r="S35" s="2">
        <v>0</v>
      </c>
      <c r="T35" s="2">
        <v>0</v>
      </c>
      <c r="U35" s="2">
        <f>Table_0__28[[#This Row],[Call Settle]]*1000000*Table_0__28[[#This Row],[Open Interest Call]]</f>
        <v>228</v>
      </c>
      <c r="V35" s="2">
        <f>Table_0__28[[#This Row],[Put Settle]]*1000000*Table_0__28[[#This Row],[Open Interest Put]]</f>
        <v>0</v>
      </c>
    </row>
    <row r="36" spans="1:22" x14ac:dyDescent="0.25">
      <c r="A36" s="2">
        <v>-6.9999999999999999E-6</v>
      </c>
      <c r="B36" s="2">
        <v>3.8999999999999999E-5</v>
      </c>
      <c r="C36" s="2">
        <v>3.1999999999999999E-5</v>
      </c>
      <c r="D36" s="2">
        <v>7.1999999999999998E-3</v>
      </c>
      <c r="E36" s="2">
        <v>5.31E-4</v>
      </c>
      <c r="F36" s="2">
        <v>5.0500000000000002E-4</v>
      </c>
      <c r="G36" s="2">
        <v>2.5999999999999998E-5</v>
      </c>
      <c r="H36" s="2">
        <v>11.97</v>
      </c>
      <c r="I36" s="2">
        <v>12.14</v>
      </c>
      <c r="J36" s="2">
        <v>-0.16</v>
      </c>
      <c r="K36" s="2">
        <v>0</v>
      </c>
      <c r="L36" s="2">
        <v>0</v>
      </c>
      <c r="M36" s="2">
        <v>0</v>
      </c>
      <c r="N36" s="2">
        <v>11.97</v>
      </c>
      <c r="O36" s="2">
        <v>12.14</v>
      </c>
      <c r="P36" s="2">
        <v>-0.16</v>
      </c>
      <c r="Q36" s="2">
        <v>1786</v>
      </c>
      <c r="R36" s="2">
        <v>0</v>
      </c>
      <c r="S36" s="2">
        <v>0</v>
      </c>
      <c r="T36" s="2">
        <v>0</v>
      </c>
      <c r="U36" s="2">
        <f>Table_0__28[[#This Row],[Call Settle]]*1000000*Table_0__28[[#This Row],[Open Interest Call]]</f>
        <v>57152</v>
      </c>
      <c r="V36" s="2">
        <f>Table_0__28[[#This Row],[Put Settle]]*1000000*Table_0__28[[#This Row],[Open Interest Put]]</f>
        <v>0</v>
      </c>
    </row>
    <row r="37" spans="1:22" x14ac:dyDescent="0.25">
      <c r="A37" s="2">
        <v>-5.0000000000000004E-6</v>
      </c>
      <c r="B37" s="2">
        <v>3.3000000000000003E-5</v>
      </c>
      <c r="C37" s="2">
        <v>2.8E-5</v>
      </c>
      <c r="D37" s="2">
        <v>7.2500000000000004E-3</v>
      </c>
      <c r="E37" s="2">
        <v>5.7499999999999999E-4</v>
      </c>
      <c r="F37" s="2">
        <v>5.4900000000000001E-4</v>
      </c>
      <c r="G37" s="2">
        <v>2.5999999999999998E-5</v>
      </c>
      <c r="H37" s="2">
        <v>12.23</v>
      </c>
      <c r="I37" s="2">
        <v>12.24</v>
      </c>
      <c r="J37" s="2">
        <v>-0.01</v>
      </c>
      <c r="K37" s="2">
        <v>0</v>
      </c>
      <c r="L37" s="2">
        <v>0</v>
      </c>
      <c r="M37" s="2">
        <v>0</v>
      </c>
      <c r="N37" s="2">
        <v>12.23</v>
      </c>
      <c r="O37" s="2">
        <v>12.24</v>
      </c>
      <c r="P37" s="2">
        <v>-0.01</v>
      </c>
      <c r="Q37" s="2">
        <v>24</v>
      </c>
      <c r="R37" s="2">
        <v>0</v>
      </c>
      <c r="S37" s="2">
        <v>50</v>
      </c>
      <c r="T37" s="2">
        <v>0</v>
      </c>
      <c r="U37" s="2">
        <f>Table_0__28[[#This Row],[Call Settle]]*1000000*Table_0__28[[#This Row],[Open Interest Call]]</f>
        <v>672</v>
      </c>
      <c r="V37" s="2">
        <f>Table_0__28[[#This Row],[Put Settle]]*1000000*Table_0__28[[#This Row],[Open Interest Put]]</f>
        <v>28750</v>
      </c>
    </row>
    <row r="38" spans="1:22" x14ac:dyDescent="0.25">
      <c r="A38" s="2">
        <v>-6.0000000000000002E-6</v>
      </c>
      <c r="B38" s="2">
        <v>2.9E-5</v>
      </c>
      <c r="C38" s="2">
        <v>2.3E-5</v>
      </c>
      <c r="D38" s="2">
        <v>7.3000000000000001E-3</v>
      </c>
      <c r="E38" s="2">
        <v>6.2100000000000002E-4</v>
      </c>
      <c r="F38" s="2">
        <v>5.9299999999999999E-4</v>
      </c>
      <c r="G38" s="2">
        <v>2.8E-5</v>
      </c>
      <c r="H38" s="2">
        <v>12.25</v>
      </c>
      <c r="I38" s="2">
        <v>12.49</v>
      </c>
      <c r="J38" s="2">
        <v>-0.24</v>
      </c>
      <c r="K38" s="2">
        <v>0</v>
      </c>
      <c r="L38" s="2">
        <v>0</v>
      </c>
      <c r="M38" s="2">
        <v>0</v>
      </c>
      <c r="N38" s="2">
        <v>12.25</v>
      </c>
      <c r="O38" s="2">
        <v>12.49</v>
      </c>
      <c r="P38" s="2">
        <v>-0.24</v>
      </c>
      <c r="Q38" s="2">
        <v>1</v>
      </c>
      <c r="R38" s="2">
        <v>0</v>
      </c>
      <c r="S38" s="2">
        <v>0</v>
      </c>
      <c r="T38" s="2">
        <v>0</v>
      </c>
      <c r="U38" s="2">
        <f>Table_0__28[[#This Row],[Call Settle]]*1000000*Table_0__28[[#This Row],[Open Interest Call]]</f>
        <v>23</v>
      </c>
      <c r="V38" s="2">
        <f>Table_0__28[[#This Row],[Put Settle]]*1000000*Table_0__28[[#This Row],[Open Interest Put]]</f>
        <v>0</v>
      </c>
    </row>
    <row r="39" spans="1:22" x14ac:dyDescent="0.25">
      <c r="A39" s="2">
        <v>-5.0000000000000004E-6</v>
      </c>
      <c r="B39" s="2">
        <v>2.5000000000000001E-5</v>
      </c>
      <c r="C39" s="2">
        <v>2.0000000000000002E-5</v>
      </c>
      <c r="D39" s="2">
        <v>7.3499999999999998E-3</v>
      </c>
      <c r="E39" s="2">
        <v>6.6699999999999995E-4</v>
      </c>
      <c r="F39" s="2">
        <v>6.3900000000000003E-4</v>
      </c>
      <c r="G39" s="2">
        <v>2.8E-5</v>
      </c>
      <c r="H39" s="2">
        <v>12.48</v>
      </c>
      <c r="I39" s="2">
        <v>12.66</v>
      </c>
      <c r="J39" s="2">
        <v>-0.19</v>
      </c>
      <c r="K39" s="2">
        <v>0</v>
      </c>
      <c r="L39" s="2">
        <v>0</v>
      </c>
      <c r="M39" s="2">
        <v>0</v>
      </c>
      <c r="N39" s="2">
        <v>12.48</v>
      </c>
      <c r="O39" s="2">
        <v>12.66</v>
      </c>
      <c r="P39" s="2">
        <v>-0.19</v>
      </c>
      <c r="Q39" s="2">
        <v>8</v>
      </c>
      <c r="R39" s="2">
        <v>0</v>
      </c>
      <c r="S39" s="2">
        <v>0</v>
      </c>
      <c r="T39" s="2">
        <v>0</v>
      </c>
      <c r="U39" s="2">
        <f>Table_0__28[[#This Row],[Call Settle]]*1000000*Table_0__28[[#This Row],[Open Interest Call]]</f>
        <v>160</v>
      </c>
      <c r="V39" s="2">
        <f>Table_0__28[[#This Row],[Put Settle]]*1000000*Table_0__28[[#This Row],[Open Interest Put]]</f>
        <v>0</v>
      </c>
    </row>
    <row r="40" spans="1:22" x14ac:dyDescent="0.25">
      <c r="A40" s="2">
        <v>-3.9999999999999998E-6</v>
      </c>
      <c r="B40" s="2">
        <v>2.0999999999999999E-5</v>
      </c>
      <c r="C40" s="2">
        <v>1.7E-5</v>
      </c>
      <c r="D40" s="2">
        <v>7.4000000000000003E-3</v>
      </c>
      <c r="E40" s="2">
        <v>7.1299999999999998E-4</v>
      </c>
      <c r="F40" s="2">
        <v>6.8400000000000004E-4</v>
      </c>
      <c r="G40" s="2">
        <v>2.9E-5</v>
      </c>
      <c r="H40" s="2">
        <v>12.62</v>
      </c>
      <c r="I40" s="2">
        <v>12.74</v>
      </c>
      <c r="J40" s="2">
        <v>-0.12</v>
      </c>
      <c r="K40" s="2">
        <v>0</v>
      </c>
      <c r="L40" s="2">
        <v>0</v>
      </c>
      <c r="M40" s="2">
        <v>0</v>
      </c>
      <c r="N40" s="2">
        <v>12.62</v>
      </c>
      <c r="O40" s="2">
        <v>12.74</v>
      </c>
      <c r="P40" s="2">
        <v>-0.12</v>
      </c>
      <c r="Q40" s="2">
        <v>54</v>
      </c>
      <c r="R40" s="2">
        <v>0</v>
      </c>
      <c r="S40" s="2">
        <v>0</v>
      </c>
      <c r="T40" s="2">
        <v>0</v>
      </c>
      <c r="U40" s="2">
        <f>Table_0__28[[#This Row],[Call Settle]]*1000000*Table_0__28[[#This Row],[Open Interest Call]]</f>
        <v>918</v>
      </c>
      <c r="V40" s="2">
        <f>Table_0__28[[#This Row],[Put Settle]]*1000000*Table_0__28[[#This Row],[Open Interest Put]]</f>
        <v>0</v>
      </c>
    </row>
    <row r="41" spans="1:22" x14ac:dyDescent="0.25">
      <c r="A41" s="2">
        <v>-3.0000000000000001E-6</v>
      </c>
      <c r="B41" s="2">
        <v>1.8E-5</v>
      </c>
      <c r="C41" s="2">
        <v>1.5E-5</v>
      </c>
      <c r="D41" s="2">
        <v>7.45E-3</v>
      </c>
      <c r="E41" s="2">
        <v>7.6000000000000004E-4</v>
      </c>
      <c r="F41" s="2">
        <v>7.3099999999999999E-4</v>
      </c>
      <c r="G41" s="2">
        <v>2.9E-5</v>
      </c>
      <c r="H41" s="2">
        <v>12.87</v>
      </c>
      <c r="I41" s="2">
        <v>12.9</v>
      </c>
      <c r="J41" s="2">
        <v>-0.02</v>
      </c>
      <c r="K41" s="2">
        <v>0</v>
      </c>
      <c r="L41" s="2">
        <v>0</v>
      </c>
      <c r="M41" s="2">
        <v>0</v>
      </c>
      <c r="N41" s="2">
        <v>12.87</v>
      </c>
      <c r="O41" s="2">
        <v>12.9</v>
      </c>
      <c r="P41" s="2">
        <v>-0.02</v>
      </c>
      <c r="Q41" s="2">
        <v>0</v>
      </c>
      <c r="R41" s="2">
        <v>0</v>
      </c>
      <c r="S41" s="2">
        <v>0</v>
      </c>
      <c r="T41" s="2">
        <v>0</v>
      </c>
      <c r="U41" s="2">
        <f>Table_0__28[[#This Row],[Call Settle]]*1000000*Table_0__28[[#This Row],[Open Interest Call]]</f>
        <v>0</v>
      </c>
      <c r="V41" s="2">
        <f>Table_0__28[[#This Row],[Put Settle]]*1000000*Table_0__28[[#This Row],[Open Interest Put]]</f>
        <v>0</v>
      </c>
    </row>
    <row r="42" spans="1:22" x14ac:dyDescent="0.25">
      <c r="A42" s="2">
        <v>-1.9999999999999999E-6</v>
      </c>
      <c r="B42" s="2">
        <v>1.5E-5</v>
      </c>
      <c r="C42" s="2">
        <v>1.2999999999999999E-5</v>
      </c>
      <c r="D42" s="2">
        <v>7.4999999999999997E-3</v>
      </c>
      <c r="E42" s="2">
        <v>8.0699999999999999E-4</v>
      </c>
      <c r="F42" s="2">
        <v>7.7700000000000002E-4</v>
      </c>
      <c r="G42" s="2">
        <v>3.0000000000000001E-5</v>
      </c>
      <c r="H42" s="2">
        <v>13.06</v>
      </c>
      <c r="I42" s="2">
        <v>12.96</v>
      </c>
      <c r="J42" s="2">
        <v>0.1</v>
      </c>
      <c r="K42" s="2">
        <v>0</v>
      </c>
      <c r="L42" s="2">
        <v>0</v>
      </c>
      <c r="M42" s="2">
        <v>0</v>
      </c>
      <c r="N42" s="2">
        <v>13.06</v>
      </c>
      <c r="O42" s="2">
        <v>12.96</v>
      </c>
      <c r="P42" s="2">
        <v>0.1</v>
      </c>
      <c r="Q42" s="2">
        <v>13</v>
      </c>
      <c r="R42" s="2">
        <v>0</v>
      </c>
      <c r="S42" s="2">
        <v>0</v>
      </c>
      <c r="T42" s="2">
        <v>0</v>
      </c>
      <c r="U42" s="2">
        <f>Table_0__28[[#This Row],[Call Settle]]*1000000*Table_0__28[[#This Row],[Open Interest Call]]</f>
        <v>169</v>
      </c>
      <c r="V42" s="2">
        <f>Table_0__28[[#This Row],[Put Settle]]*1000000*Table_0__28[[#This Row],[Open Interest Put]]</f>
        <v>0</v>
      </c>
    </row>
    <row r="43" spans="1:22" x14ac:dyDescent="0.25">
      <c r="A43" s="2">
        <v>-1.9999999999999999E-6</v>
      </c>
      <c r="B43" s="2">
        <v>1.2999999999999999E-5</v>
      </c>
      <c r="C43" s="2">
        <v>1.1E-5</v>
      </c>
      <c r="D43" s="2">
        <v>7.5500000000000003E-3</v>
      </c>
      <c r="E43" s="2">
        <v>8.5499999999999997E-4</v>
      </c>
      <c r="F43" s="2">
        <v>8.25E-4</v>
      </c>
      <c r="G43" s="2">
        <v>3.0000000000000001E-5</v>
      </c>
      <c r="H43" s="2">
        <v>13.18</v>
      </c>
      <c r="I43" s="2">
        <v>13.15</v>
      </c>
      <c r="J43" s="2">
        <v>0.04</v>
      </c>
      <c r="K43" s="2">
        <v>0</v>
      </c>
      <c r="L43" s="2">
        <v>0</v>
      </c>
      <c r="M43" s="2">
        <v>0</v>
      </c>
      <c r="N43" s="2">
        <v>13.18</v>
      </c>
      <c r="O43" s="2">
        <v>13.15</v>
      </c>
      <c r="P43" s="2">
        <v>0.04</v>
      </c>
      <c r="Q43" s="2">
        <v>0</v>
      </c>
      <c r="R43" s="2">
        <v>0</v>
      </c>
      <c r="S43" s="2">
        <v>0</v>
      </c>
      <c r="T43" s="2">
        <v>0</v>
      </c>
      <c r="U43" s="2">
        <f>Table_0__28[[#This Row],[Call Settle]]*1000000*Table_0__28[[#This Row],[Open Interest Call]]</f>
        <v>0</v>
      </c>
      <c r="V43" s="2">
        <f>Table_0__28[[#This Row],[Put Settle]]*1000000*Table_0__28[[#This Row],[Open Interest Put]]</f>
        <v>0</v>
      </c>
    </row>
    <row r="44" spans="1:22" x14ac:dyDescent="0.25">
      <c r="A44" s="2">
        <v>-1.9999999999999999E-6</v>
      </c>
      <c r="B44" s="2">
        <v>1.2E-5</v>
      </c>
      <c r="C44" s="2">
        <v>1.0000000000000001E-5</v>
      </c>
      <c r="D44" s="2">
        <v>7.6E-3</v>
      </c>
      <c r="E44" s="2">
        <v>9.0300000000000005E-4</v>
      </c>
      <c r="F44" s="2">
        <v>8.7200000000000005E-4</v>
      </c>
      <c r="G44" s="2">
        <v>3.1000000000000001E-5</v>
      </c>
      <c r="H44" s="2">
        <v>13.49</v>
      </c>
      <c r="I44" s="2">
        <v>13.5</v>
      </c>
      <c r="J44" s="2">
        <v>0</v>
      </c>
      <c r="K44" s="2">
        <v>0</v>
      </c>
      <c r="L44" s="2">
        <v>0</v>
      </c>
      <c r="M44" s="2">
        <v>0</v>
      </c>
      <c r="N44" s="2">
        <v>13.49</v>
      </c>
      <c r="O44" s="2">
        <v>13.5</v>
      </c>
      <c r="P44" s="2">
        <v>0</v>
      </c>
      <c r="Q44" s="2">
        <v>83</v>
      </c>
      <c r="R44" s="2">
        <v>20</v>
      </c>
      <c r="S44" s="2">
        <v>0</v>
      </c>
      <c r="T44" s="2">
        <v>0</v>
      </c>
      <c r="U44" s="2">
        <f>Table_0__28[[#This Row],[Call Settle]]*1000000*Table_0__28[[#This Row],[Open Interest Call]]</f>
        <v>830</v>
      </c>
      <c r="V44" s="2">
        <f>Table_0__28[[#This Row],[Put Settle]]*1000000*Table_0__28[[#This Row],[Open Interest Put]]</f>
        <v>0</v>
      </c>
    </row>
    <row r="45" spans="1:22" x14ac:dyDescent="0.25">
      <c r="A45" s="2">
        <v>-9.9999999999999995E-7</v>
      </c>
      <c r="B45" s="2">
        <v>1.0000000000000001E-5</v>
      </c>
      <c r="C45" s="2">
        <v>9.0000000000000002E-6</v>
      </c>
      <c r="D45" s="2">
        <v>7.6499999999999997E-3</v>
      </c>
      <c r="E45" s="2">
        <v>9.5100000000000002E-4</v>
      </c>
      <c r="F45" s="2">
        <v>9.2000000000000003E-4</v>
      </c>
      <c r="G45" s="2">
        <v>3.1000000000000001E-5</v>
      </c>
      <c r="H45" s="2">
        <v>13.76</v>
      </c>
      <c r="I45" s="2">
        <v>13.56</v>
      </c>
      <c r="J45" s="2">
        <v>0.2</v>
      </c>
      <c r="K45" s="2">
        <v>0</v>
      </c>
      <c r="L45" s="2">
        <v>0</v>
      </c>
      <c r="M45" s="2">
        <v>0</v>
      </c>
      <c r="N45" s="2">
        <v>13.76</v>
      </c>
      <c r="O45" s="2">
        <v>13.56</v>
      </c>
      <c r="P45" s="2">
        <v>0.2</v>
      </c>
      <c r="Q45" s="2">
        <v>2</v>
      </c>
      <c r="R45" s="2">
        <v>0</v>
      </c>
      <c r="S45" s="2">
        <v>0</v>
      </c>
      <c r="T45" s="2">
        <v>0</v>
      </c>
      <c r="U45" s="2">
        <f>Table_0__28[[#This Row],[Call Settle]]*1000000*Table_0__28[[#This Row],[Open Interest Call]]</f>
        <v>18</v>
      </c>
      <c r="V45" s="2">
        <f>Table_0__28[[#This Row],[Put Settle]]*1000000*Table_0__28[[#This Row],[Open Interest Put]]</f>
        <v>0</v>
      </c>
    </row>
    <row r="46" spans="1:22" x14ac:dyDescent="0.25">
      <c r="A46" s="2">
        <v>-9.9999999999999995E-7</v>
      </c>
      <c r="B46" s="2">
        <v>9.0000000000000002E-6</v>
      </c>
      <c r="C46" s="2">
        <v>7.9999999999999996E-6</v>
      </c>
      <c r="D46" s="2">
        <v>7.7000000000000002E-3</v>
      </c>
      <c r="E46" s="2">
        <v>1E-3</v>
      </c>
      <c r="F46" s="2">
        <v>9.68E-4</v>
      </c>
      <c r="G46" s="2">
        <v>3.1999999999999999E-5</v>
      </c>
      <c r="H46" s="2">
        <v>13.99</v>
      </c>
      <c r="I46" s="2">
        <v>13.82</v>
      </c>
      <c r="J46" s="2">
        <v>0.17</v>
      </c>
      <c r="K46" s="2">
        <v>0</v>
      </c>
      <c r="L46" s="2">
        <v>0</v>
      </c>
      <c r="M46" s="2">
        <v>0</v>
      </c>
      <c r="N46" s="2">
        <v>13.99</v>
      </c>
      <c r="O46" s="2">
        <v>13.82</v>
      </c>
      <c r="P46" s="2">
        <v>0.17</v>
      </c>
      <c r="Q46" s="2">
        <v>0</v>
      </c>
      <c r="R46" s="2">
        <v>0</v>
      </c>
      <c r="S46" s="2">
        <v>0</v>
      </c>
      <c r="T46" s="2">
        <v>0</v>
      </c>
      <c r="U46" s="2">
        <f>Table_0__28[[#This Row],[Call Settle]]*1000000*Table_0__28[[#This Row],[Open Interest Call]]</f>
        <v>0</v>
      </c>
      <c r="V46" s="2">
        <f>Table_0__28[[#This Row],[Put Settle]]*1000000*Table_0__28[[#This Row],[Open Interest Put]]</f>
        <v>0</v>
      </c>
    </row>
    <row r="47" spans="1:22" x14ac:dyDescent="0.25">
      <c r="A47" s="2">
        <v>-9.9999999999999995E-7</v>
      </c>
      <c r="B47" s="2">
        <v>7.9999999999999996E-6</v>
      </c>
      <c r="C47" s="2">
        <v>6.9999999999999999E-6</v>
      </c>
      <c r="D47" s="2">
        <v>7.7499999999999999E-3</v>
      </c>
      <c r="E47" s="2">
        <v>1.0480000000000001E-3</v>
      </c>
      <c r="F47" s="2">
        <v>1.0169999999999999E-3</v>
      </c>
      <c r="G47" s="2">
        <v>3.1000000000000001E-5</v>
      </c>
      <c r="H47" s="2">
        <v>14.17</v>
      </c>
      <c r="I47" s="2">
        <v>14.04</v>
      </c>
      <c r="J47" s="2">
        <v>0.13</v>
      </c>
      <c r="K47" s="2">
        <v>0</v>
      </c>
      <c r="L47" s="2">
        <v>0</v>
      </c>
      <c r="M47" s="2">
        <v>0</v>
      </c>
      <c r="N47" s="2">
        <v>14.17</v>
      </c>
      <c r="O47" s="2">
        <v>14.04</v>
      </c>
      <c r="P47" s="2">
        <v>0.13</v>
      </c>
      <c r="Q47" s="2">
        <v>5</v>
      </c>
      <c r="R47" s="2">
        <v>0</v>
      </c>
      <c r="S47" s="2">
        <v>0</v>
      </c>
      <c r="T47" s="2">
        <v>0</v>
      </c>
      <c r="U47" s="2">
        <f>Table_0__28[[#This Row],[Call Settle]]*1000000*Table_0__28[[#This Row],[Open Interest Call]]</f>
        <v>35</v>
      </c>
      <c r="V47" s="2">
        <f>Table_0__28[[#This Row],[Put Settle]]*1000000*Table_0__28[[#This Row],[Open Interest Put]]</f>
        <v>0</v>
      </c>
    </row>
    <row r="48" spans="1:22" x14ac:dyDescent="0.25">
      <c r="A48" s="2">
        <v>-9.9999999999999995E-7</v>
      </c>
      <c r="B48" s="2">
        <v>6.9999999999999999E-6</v>
      </c>
      <c r="C48" s="2">
        <v>6.0000000000000002E-6</v>
      </c>
      <c r="D48" s="2">
        <v>7.7999999999999996E-3</v>
      </c>
      <c r="E48" s="2">
        <v>1.0970000000000001E-3</v>
      </c>
      <c r="F48" s="2">
        <v>1.065E-3</v>
      </c>
      <c r="G48" s="2">
        <v>3.1999999999999999E-5</v>
      </c>
      <c r="H48" s="2">
        <v>14.3</v>
      </c>
      <c r="I48" s="2">
        <v>14.22</v>
      </c>
      <c r="J48" s="2">
        <v>0.08</v>
      </c>
      <c r="K48" s="2">
        <v>0</v>
      </c>
      <c r="L48" s="2">
        <v>0</v>
      </c>
      <c r="M48" s="2">
        <v>0</v>
      </c>
      <c r="N48" s="2">
        <v>14.3</v>
      </c>
      <c r="O48" s="2">
        <v>14.22</v>
      </c>
      <c r="P48" s="2">
        <v>0.08</v>
      </c>
      <c r="Q48" s="2">
        <v>15</v>
      </c>
      <c r="R48" s="2">
        <v>0</v>
      </c>
      <c r="S48" s="2">
        <v>0</v>
      </c>
      <c r="T48" s="2">
        <v>0</v>
      </c>
      <c r="U48" s="2">
        <f>Table_0__28[[#This Row],[Call Settle]]*1000000*Table_0__28[[#This Row],[Open Interest Call]]</f>
        <v>90</v>
      </c>
      <c r="V48" s="2">
        <f>Table_0__28[[#This Row],[Put Settle]]*1000000*Table_0__28[[#This Row],[Open Interest Put]]</f>
        <v>0</v>
      </c>
    </row>
    <row r="49" spans="1:22" x14ac:dyDescent="0.25">
      <c r="A49" s="2">
        <v>-9.9999999999999995E-7</v>
      </c>
      <c r="B49" s="2">
        <v>6.9999999999999999E-6</v>
      </c>
      <c r="C49" s="2">
        <v>6.0000000000000002E-6</v>
      </c>
      <c r="D49" s="2">
        <v>7.8499999999999993E-3</v>
      </c>
      <c r="E49" s="2">
        <v>1.1460000000000001E-3</v>
      </c>
      <c r="F49" s="2">
        <v>1.114E-3</v>
      </c>
      <c r="G49" s="2">
        <v>3.1999999999999999E-5</v>
      </c>
      <c r="H49" s="2">
        <v>14.79</v>
      </c>
      <c r="I49" s="2">
        <v>14.72</v>
      </c>
      <c r="J49" s="2">
        <v>7.0000000000000007E-2</v>
      </c>
      <c r="K49" s="2">
        <v>0</v>
      </c>
      <c r="L49" s="2">
        <v>0</v>
      </c>
      <c r="M49" s="2">
        <v>0</v>
      </c>
      <c r="N49" s="2">
        <v>14.79</v>
      </c>
      <c r="O49" s="2">
        <v>14.72</v>
      </c>
      <c r="P49" s="2">
        <v>7.0000000000000007E-2</v>
      </c>
      <c r="Q49" s="2">
        <v>0</v>
      </c>
      <c r="R49" s="2">
        <v>0</v>
      </c>
      <c r="S49" s="2">
        <v>0</v>
      </c>
      <c r="T49" s="2">
        <v>0</v>
      </c>
      <c r="U49" s="2">
        <f>Table_0__28[[#This Row],[Call Settle]]*1000000*Table_0__28[[#This Row],[Open Interest Call]]</f>
        <v>0</v>
      </c>
      <c r="V49" s="2">
        <f>Table_0__28[[#This Row],[Put Settle]]*1000000*Table_0__28[[#This Row],[Open Interest Put]]</f>
        <v>0</v>
      </c>
    </row>
    <row r="50" spans="1:22" x14ac:dyDescent="0.25">
      <c r="A50" s="2">
        <v>-9.9999999999999995E-7</v>
      </c>
      <c r="B50" s="2">
        <v>6.0000000000000002E-6</v>
      </c>
      <c r="C50" s="2">
        <v>5.0000000000000004E-6</v>
      </c>
      <c r="D50" s="2">
        <v>7.9000000000000008E-3</v>
      </c>
      <c r="E50" s="2">
        <v>1.194E-3</v>
      </c>
      <c r="F50" s="2">
        <v>1.163E-3</v>
      </c>
      <c r="G50" s="2">
        <v>3.1000000000000001E-5</v>
      </c>
      <c r="H50" s="2">
        <v>14.83</v>
      </c>
      <c r="I50" s="2">
        <v>14.82</v>
      </c>
      <c r="J50" s="2">
        <v>0.01</v>
      </c>
      <c r="K50" s="2">
        <v>0</v>
      </c>
      <c r="L50" s="2">
        <v>0</v>
      </c>
      <c r="M50" s="2">
        <v>0</v>
      </c>
      <c r="N50" s="2">
        <v>14.83</v>
      </c>
      <c r="O50" s="2">
        <v>14.82</v>
      </c>
      <c r="P50" s="2">
        <v>0.01</v>
      </c>
      <c r="Q50" s="2">
        <v>0</v>
      </c>
      <c r="R50" s="2">
        <v>0</v>
      </c>
      <c r="S50" s="2">
        <v>0</v>
      </c>
      <c r="T50" s="2">
        <v>0</v>
      </c>
      <c r="U50" s="2">
        <f>Table_0__28[[#This Row],[Call Settle]]*1000000*Table_0__28[[#This Row],[Open Interest Call]]</f>
        <v>0</v>
      </c>
      <c r="V50" s="2">
        <f>Table_0__28[[#This Row],[Put Settle]]*1000000*Table_0__28[[#This Row],[Open Interest Put]]</f>
        <v>0</v>
      </c>
    </row>
    <row r="51" spans="1:22" x14ac:dyDescent="0.25">
      <c r="A51" s="2">
        <v>-9.9999999999999995E-7</v>
      </c>
      <c r="B51" s="2">
        <v>5.0000000000000004E-6</v>
      </c>
      <c r="C51" s="2">
        <v>5.0000000000000004E-6</v>
      </c>
      <c r="D51" s="2">
        <v>8.0000000000000002E-3</v>
      </c>
      <c r="E51" s="2">
        <v>1.292E-3</v>
      </c>
      <c r="F51" s="2">
        <v>1.2600000000000001E-3</v>
      </c>
      <c r="G51" s="2">
        <v>3.1999999999999999E-5</v>
      </c>
      <c r="H51" s="2">
        <v>15.51</v>
      </c>
      <c r="I51" s="2">
        <v>15.32</v>
      </c>
      <c r="J51" s="2">
        <v>0.19</v>
      </c>
      <c r="K51" s="2">
        <v>0</v>
      </c>
      <c r="L51" s="2">
        <v>0</v>
      </c>
      <c r="M51" s="2">
        <v>0</v>
      </c>
      <c r="N51" s="2">
        <v>15.51</v>
      </c>
      <c r="O51" s="2">
        <v>15.32</v>
      </c>
      <c r="P51" s="2">
        <v>0.19</v>
      </c>
      <c r="Q51" s="2">
        <v>1</v>
      </c>
      <c r="R51" s="2">
        <v>0</v>
      </c>
      <c r="S51" s="2">
        <v>0</v>
      </c>
      <c r="T51" s="2">
        <v>0</v>
      </c>
      <c r="U51" s="2">
        <f>Table_0__28[[#This Row],[Call Settle]]*1000000*Table_0__28[[#This Row],[Open Interest Call]]</f>
        <v>5</v>
      </c>
      <c r="V51" s="2">
        <f>Table_0__28[[#This Row],[Put Settle]]*1000000*Table_0__28[[#This Row],[Open Interest Put]]</f>
        <v>0</v>
      </c>
    </row>
    <row r="52" spans="1:22" x14ac:dyDescent="0.25">
      <c r="A52" s="2">
        <v>-9.9999999999999995E-7</v>
      </c>
      <c r="B52" s="2">
        <v>5.0000000000000004E-6</v>
      </c>
      <c r="C52" s="2">
        <v>3.9999999999999998E-6</v>
      </c>
      <c r="D52" s="2">
        <v>8.0999999999999996E-3</v>
      </c>
      <c r="E52" s="2">
        <v>1.39E-3</v>
      </c>
      <c r="F52" s="2">
        <v>1.358E-3</v>
      </c>
      <c r="G52" s="2">
        <v>3.1999999999999999E-5</v>
      </c>
      <c r="H52" s="2">
        <v>15.83</v>
      </c>
      <c r="I52" s="2">
        <v>15.98</v>
      </c>
      <c r="J52" s="2">
        <v>-0.15</v>
      </c>
      <c r="K52" s="2">
        <v>0</v>
      </c>
      <c r="L52" s="2">
        <v>0</v>
      </c>
      <c r="M52" s="2">
        <v>0</v>
      </c>
      <c r="N52" s="2">
        <v>15.83</v>
      </c>
      <c r="O52" s="2">
        <v>15.98</v>
      </c>
      <c r="P52" s="2">
        <v>-0.15</v>
      </c>
      <c r="Q52" s="2">
        <v>0</v>
      </c>
      <c r="R52" s="2">
        <v>0</v>
      </c>
      <c r="S52" s="2">
        <v>0</v>
      </c>
      <c r="T52" s="2">
        <v>0</v>
      </c>
      <c r="U52" s="2">
        <f>Table_0__28[[#This Row],[Call Settle]]*1000000*Table_0__28[[#This Row],[Open Interest Call]]</f>
        <v>0</v>
      </c>
      <c r="V52" s="2">
        <f>Table_0__28[[#This Row],[Put Settle]]*1000000*Table_0__28[[#This Row],[Open Interest Put]]</f>
        <v>0</v>
      </c>
    </row>
    <row r="53" spans="1:22" x14ac:dyDescent="0.25">
      <c r="A53" s="2">
        <v>-9.9999999999999995E-7</v>
      </c>
      <c r="B53" s="2">
        <v>3.9999999999999998E-6</v>
      </c>
      <c r="C53" s="2">
        <v>3.0000000000000001E-6</v>
      </c>
      <c r="D53" s="2">
        <v>8.2000000000000007E-3</v>
      </c>
      <c r="E53" s="2">
        <v>1.488E-3</v>
      </c>
      <c r="F53" s="2">
        <v>1.456E-3</v>
      </c>
      <c r="G53" s="2">
        <v>3.1999999999999999E-5</v>
      </c>
      <c r="H53" s="2">
        <v>16.34</v>
      </c>
      <c r="I53" s="2">
        <v>16.260000000000002</v>
      </c>
      <c r="J53" s="2">
        <v>0.08</v>
      </c>
      <c r="K53" s="2">
        <v>0</v>
      </c>
      <c r="L53" s="2">
        <v>0</v>
      </c>
      <c r="M53" s="2">
        <v>0</v>
      </c>
      <c r="N53" s="2">
        <v>16.34</v>
      </c>
      <c r="O53" s="2">
        <v>16.260000000000002</v>
      </c>
      <c r="P53" s="2">
        <v>0.08</v>
      </c>
      <c r="Q53" s="2">
        <v>0</v>
      </c>
      <c r="R53" s="2">
        <v>0</v>
      </c>
      <c r="S53" s="2">
        <v>0</v>
      </c>
      <c r="T53" s="2">
        <v>0</v>
      </c>
      <c r="U53" s="2">
        <f>Table_0__28[[#This Row],[Call Settle]]*1000000*Table_0__28[[#This Row],[Open Interest Call]]</f>
        <v>0</v>
      </c>
      <c r="V53" s="2">
        <f>Table_0__28[[#This Row],[Put Settle]]*1000000*Table_0__28[[#This Row],[Open Interest Put]]</f>
        <v>0</v>
      </c>
    </row>
    <row r="54" spans="1:22" x14ac:dyDescent="0.25">
      <c r="A54" s="2">
        <v>-9.9999999999999995E-7</v>
      </c>
      <c r="B54" s="2">
        <v>3.0000000000000001E-6</v>
      </c>
      <c r="C54" s="2">
        <v>3.0000000000000001E-6</v>
      </c>
      <c r="D54" s="2">
        <v>8.3000000000000001E-3</v>
      </c>
      <c r="E54" s="2">
        <v>1.586E-3</v>
      </c>
      <c r="F54" s="2">
        <v>1.554E-3</v>
      </c>
      <c r="G54" s="2">
        <v>3.1999999999999999E-5</v>
      </c>
      <c r="H54" s="2">
        <v>16.760000000000002</v>
      </c>
      <c r="I54" s="2">
        <v>16.75</v>
      </c>
      <c r="J54" s="2">
        <v>0.01</v>
      </c>
      <c r="K54" s="2">
        <v>0</v>
      </c>
      <c r="L54" s="2">
        <v>0</v>
      </c>
      <c r="M54" s="2">
        <v>0</v>
      </c>
      <c r="N54" s="2">
        <v>16.760000000000002</v>
      </c>
      <c r="O54" s="2">
        <v>16.75</v>
      </c>
      <c r="P54" s="2">
        <v>0.01</v>
      </c>
      <c r="Q54" s="2">
        <v>16</v>
      </c>
      <c r="R54" s="2">
        <v>0</v>
      </c>
      <c r="S54" s="2">
        <v>0</v>
      </c>
      <c r="T54" s="2">
        <v>0</v>
      </c>
      <c r="U54" s="2">
        <f>Table_0__28[[#This Row],[Call Settle]]*1000000*Table_0__28[[#This Row],[Open Interest Call]]</f>
        <v>48</v>
      </c>
      <c r="V54" s="2">
        <f>Table_0__28[[#This Row],[Put Settle]]*1000000*Table_0__28[[#This Row],[Open Interest Put]]</f>
        <v>0</v>
      </c>
    </row>
    <row r="55" spans="1:22" x14ac:dyDescent="0.25">
      <c r="A55" s="2">
        <v>-9.9999999999999995E-7</v>
      </c>
      <c r="B55" s="2">
        <v>3.0000000000000001E-6</v>
      </c>
      <c r="C55" s="2">
        <v>1.9999999999999999E-6</v>
      </c>
      <c r="D55" s="2">
        <v>8.3999999999999995E-3</v>
      </c>
      <c r="E55" s="2">
        <v>1.6850000000000001E-3</v>
      </c>
      <c r="F55" s="2">
        <v>1.652E-3</v>
      </c>
      <c r="G55" s="2">
        <v>3.3000000000000003E-5</v>
      </c>
      <c r="H55" s="2">
        <v>17.07</v>
      </c>
      <c r="I55" s="2">
        <v>17.14</v>
      </c>
      <c r="J55" s="2">
        <v>-7.0000000000000007E-2</v>
      </c>
      <c r="K55" s="2">
        <v>0</v>
      </c>
      <c r="L55" s="2">
        <v>0</v>
      </c>
      <c r="M55" s="2">
        <v>0</v>
      </c>
      <c r="N55" s="2">
        <v>17.07</v>
      </c>
      <c r="O55" s="2">
        <v>17.14</v>
      </c>
      <c r="P55" s="2">
        <v>-7.0000000000000007E-2</v>
      </c>
      <c r="Q55" s="2">
        <v>0</v>
      </c>
      <c r="R55" s="2">
        <v>0</v>
      </c>
      <c r="S55" s="2">
        <v>0</v>
      </c>
      <c r="T55" s="2">
        <v>0</v>
      </c>
      <c r="U55" s="2">
        <f>Table_0__28[[#This Row],[Call Settle]]*1000000*Table_0__28[[#This Row],[Open Interest Call]]</f>
        <v>0</v>
      </c>
      <c r="V55" s="2">
        <f>Table_0__28[[#This Row],[Put Settle]]*1000000*Table_0__28[[#This Row],[Open Interest Put]]</f>
        <v>0</v>
      </c>
    </row>
    <row r="56" spans="1:22" x14ac:dyDescent="0.25">
      <c r="A56" s="2">
        <v>-9.9999999999999995E-7</v>
      </c>
      <c r="B56" s="2">
        <v>1.9999999999999999E-6</v>
      </c>
      <c r="C56" s="2">
        <v>1.9999999999999999E-6</v>
      </c>
      <c r="D56" s="2">
        <v>8.5000000000000006E-3</v>
      </c>
      <c r="E56" s="2">
        <v>1.7830000000000001E-3</v>
      </c>
      <c r="F56" s="2">
        <v>1.75E-3</v>
      </c>
      <c r="G56" s="2">
        <v>3.3000000000000003E-5</v>
      </c>
      <c r="H56" s="2">
        <v>17.239999999999998</v>
      </c>
      <c r="I56" s="2">
        <v>17.440000000000001</v>
      </c>
      <c r="J56" s="2">
        <v>-0.19</v>
      </c>
      <c r="K56" s="2">
        <v>0</v>
      </c>
      <c r="L56" s="2">
        <v>0</v>
      </c>
      <c r="M56" s="2">
        <v>0</v>
      </c>
      <c r="N56" s="2">
        <v>17.239999999999998</v>
      </c>
      <c r="O56" s="2">
        <v>17.440000000000001</v>
      </c>
      <c r="P56" s="2">
        <v>-0.19</v>
      </c>
      <c r="Q56" s="2">
        <v>0</v>
      </c>
      <c r="R56" s="2">
        <v>0</v>
      </c>
      <c r="S56" s="2">
        <v>0</v>
      </c>
      <c r="T56" s="2">
        <v>0</v>
      </c>
      <c r="U56" s="2">
        <f>Table_0__28[[#This Row],[Call Settle]]*1000000*Table_0__28[[#This Row],[Open Interest Call]]</f>
        <v>0</v>
      </c>
      <c r="V56" s="2">
        <f>Table_0__28[[#This Row],[Put Settle]]*1000000*Table_0__28[[#This Row],[Open Interest Put]]</f>
        <v>0</v>
      </c>
    </row>
    <row r="57" spans="1:22" x14ac:dyDescent="0.25">
      <c r="A57" s="2">
        <v>0</v>
      </c>
      <c r="B57" s="2">
        <v>1.9999999999999999E-6</v>
      </c>
      <c r="C57" s="2">
        <v>1.9999999999999999E-6</v>
      </c>
      <c r="D57" s="2">
        <v>8.6E-3</v>
      </c>
      <c r="E57" s="2">
        <v>1.8810000000000001E-3</v>
      </c>
      <c r="F57" s="2">
        <v>1.8489999999999999E-3</v>
      </c>
      <c r="G57" s="2">
        <v>3.1999999999999999E-5</v>
      </c>
      <c r="H57" s="2">
        <v>17.98</v>
      </c>
      <c r="I57" s="2">
        <v>17.579999999999998</v>
      </c>
      <c r="J57" s="2">
        <v>0.39</v>
      </c>
      <c r="K57" s="2">
        <v>0</v>
      </c>
      <c r="L57" s="2">
        <v>0</v>
      </c>
      <c r="M57" s="2">
        <v>0</v>
      </c>
      <c r="N57" s="2">
        <v>17.98</v>
      </c>
      <c r="O57" s="2">
        <v>17.579999999999998</v>
      </c>
      <c r="P57" s="2">
        <v>0.39</v>
      </c>
      <c r="Q57" s="2">
        <v>0</v>
      </c>
      <c r="R57" s="2">
        <v>0</v>
      </c>
      <c r="S57" s="2">
        <v>0</v>
      </c>
      <c r="T57" s="2">
        <v>0</v>
      </c>
      <c r="U57" s="2">
        <f>Table_0__28[[#This Row],[Call Settle]]*1000000*Table_0__28[[#This Row],[Open Interest Call]]</f>
        <v>0</v>
      </c>
      <c r="V57" s="2">
        <f>Table_0__28[[#This Row],[Put Settle]]*1000000*Table_0__28[[#This Row],[Open Interest Put]]</f>
        <v>0</v>
      </c>
    </row>
    <row r="58" spans="1:22" x14ac:dyDescent="0.25">
      <c r="A58" s="2">
        <v>0</v>
      </c>
      <c r="B58" s="2">
        <v>9.9999999999999995E-7</v>
      </c>
      <c r="C58" s="2">
        <v>9.9999999999999995E-7</v>
      </c>
      <c r="D58" s="2">
        <v>8.6999999999999994E-3</v>
      </c>
      <c r="E58" s="2">
        <v>1.9789999999999999E-3</v>
      </c>
      <c r="F58" s="2">
        <v>1.9469999999999999E-3</v>
      </c>
      <c r="G58" s="2">
        <v>3.1999999999999999E-5</v>
      </c>
      <c r="H58" s="2">
        <v>17.89</v>
      </c>
      <c r="I58" s="2">
        <v>17.510000000000002</v>
      </c>
      <c r="J58" s="2">
        <v>0.38</v>
      </c>
      <c r="K58" s="2">
        <v>0</v>
      </c>
      <c r="L58" s="2">
        <v>0</v>
      </c>
      <c r="M58" s="2">
        <v>0</v>
      </c>
      <c r="N58" s="2">
        <v>17.89</v>
      </c>
      <c r="O58" s="2">
        <v>17.510000000000002</v>
      </c>
      <c r="P58" s="2">
        <v>0.38</v>
      </c>
      <c r="Q58" s="2">
        <v>0</v>
      </c>
      <c r="R58" s="2">
        <v>0</v>
      </c>
      <c r="S58" s="2">
        <v>0</v>
      </c>
      <c r="T58" s="2">
        <v>0</v>
      </c>
      <c r="U58" s="2">
        <f>Table_0__28[[#This Row],[Call Settle]]*1000000*Table_0__28[[#This Row],[Open Interest Call]]</f>
        <v>0</v>
      </c>
      <c r="V58" s="2">
        <f>Table_0__28[[#This Row],[Put Settle]]*1000000*Table_0__28[[#This Row],[Open Interest Put]]</f>
        <v>0</v>
      </c>
    </row>
    <row r="59" spans="1:22" x14ac:dyDescent="0.25">
      <c r="A59" s="2">
        <v>0</v>
      </c>
      <c r="B59" s="2">
        <v>9.9999999999999995E-7</v>
      </c>
      <c r="C59" s="2">
        <v>9.9999999999999995E-7</v>
      </c>
      <c r="D59" s="2">
        <v>8.8000000000000005E-3</v>
      </c>
      <c r="E59" s="2">
        <v>2.078E-3</v>
      </c>
      <c r="F59" s="2">
        <v>2.0449999999999999E-3</v>
      </c>
      <c r="G59" s="2">
        <v>3.3000000000000003E-5</v>
      </c>
      <c r="H59" s="2">
        <v>18.57</v>
      </c>
      <c r="I59" s="2">
        <v>18.190000000000001</v>
      </c>
      <c r="J59" s="2">
        <v>0.38</v>
      </c>
      <c r="K59" s="2">
        <v>0</v>
      </c>
      <c r="L59" s="2">
        <v>0</v>
      </c>
      <c r="M59" s="2">
        <v>0</v>
      </c>
      <c r="N59" s="2">
        <v>18.57</v>
      </c>
      <c r="O59" s="2">
        <v>18.190000000000001</v>
      </c>
      <c r="P59" s="2">
        <v>0.38</v>
      </c>
      <c r="Q59" s="2">
        <v>0</v>
      </c>
      <c r="R59" s="2">
        <v>0</v>
      </c>
      <c r="S59" s="2">
        <v>0</v>
      </c>
      <c r="T59" s="2">
        <v>0</v>
      </c>
      <c r="U59" s="2">
        <f>Table_0__28[[#This Row],[Call Settle]]*1000000*Table_0__28[[#This Row],[Open Interest Call]]</f>
        <v>0</v>
      </c>
      <c r="V59" s="2">
        <f>Table_0__28[[#This Row],[Put Settle]]*1000000*Table_0__28[[#This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-1.1999999999999999E-3</v>
      </c>
      <c r="B2" s="2">
        <v>0.14729999999999999</v>
      </c>
      <c r="C2" s="2">
        <v>0.14610000000000001</v>
      </c>
      <c r="D2" s="2">
        <v>0.49</v>
      </c>
      <c r="E2" s="2">
        <v>0</v>
      </c>
      <c r="F2" s="2">
        <v>0</v>
      </c>
      <c r="G2" s="2">
        <v>0</v>
      </c>
      <c r="H2" s="2">
        <v>23.97</v>
      </c>
      <c r="I2" s="2">
        <v>23.92</v>
      </c>
      <c r="J2" s="2">
        <v>0.05</v>
      </c>
      <c r="K2" s="2">
        <v>0</v>
      </c>
      <c r="L2" s="2">
        <v>0</v>
      </c>
      <c r="M2" s="2">
        <v>0</v>
      </c>
      <c r="N2" s="2">
        <v>23.97</v>
      </c>
      <c r="O2" s="2">
        <v>23.92</v>
      </c>
      <c r="P2" s="2">
        <v>0.05</v>
      </c>
      <c r="Q2" s="2">
        <v>0</v>
      </c>
      <c r="R2" s="2">
        <v>0</v>
      </c>
      <c r="S2" s="2">
        <v>0</v>
      </c>
      <c r="T2" s="2">
        <v>0</v>
      </c>
      <c r="U2" s="2">
        <f>Table_0__2[[#This Row],[Call Settle]]*10000*Table_0__2[[#This Row],[Open Interest Call]]</f>
        <v>0</v>
      </c>
      <c r="V2" s="2">
        <f>Table_0__2[[#This Row],[Put Settle]]*10000*Table_0__2[[#This Row],[Open Interest Put]]</f>
        <v>0</v>
      </c>
    </row>
    <row r="3" spans="1:22" x14ac:dyDescent="0.25">
      <c r="A3" s="2">
        <v>-1.1999999999999999E-3</v>
      </c>
      <c r="B3" s="2">
        <v>0.13739999999999999</v>
      </c>
      <c r="C3" s="2">
        <v>0.13619999999999999</v>
      </c>
      <c r="D3" s="2">
        <v>0.5</v>
      </c>
      <c r="E3" s="2">
        <v>0</v>
      </c>
      <c r="F3" s="2">
        <v>0</v>
      </c>
      <c r="G3" s="2">
        <v>0</v>
      </c>
      <c r="H3" s="2">
        <v>22.35</v>
      </c>
      <c r="I3" s="2">
        <v>22.32</v>
      </c>
      <c r="J3" s="2">
        <v>0.04</v>
      </c>
      <c r="K3" s="2">
        <v>0</v>
      </c>
      <c r="L3" s="2">
        <v>0</v>
      </c>
      <c r="M3" s="2">
        <v>0</v>
      </c>
      <c r="N3" s="2">
        <v>22.35</v>
      </c>
      <c r="O3" s="2">
        <v>22.32</v>
      </c>
      <c r="P3" s="2">
        <v>0.04</v>
      </c>
      <c r="Q3" s="2">
        <v>0</v>
      </c>
      <c r="R3" s="2">
        <v>0</v>
      </c>
      <c r="S3" s="2">
        <v>1</v>
      </c>
      <c r="T3" s="2">
        <v>0</v>
      </c>
      <c r="U3" s="2">
        <f>Table_0__2[[#This Row],[Call Settle]]*10000*Table_0__2[[#This Row],[Open Interest Call]]</f>
        <v>0</v>
      </c>
      <c r="V3" s="2">
        <f>Table_0__2[[#This Row],[Put Settle]]*10000*Table_0__2[[#This Row],[Open Interest Put]]</f>
        <v>0</v>
      </c>
    </row>
    <row r="4" spans="1:22" x14ac:dyDescent="0.25">
      <c r="A4" s="2">
        <v>-1.1000000000000001E-3</v>
      </c>
      <c r="B4" s="2">
        <v>0.12740000000000001</v>
      </c>
      <c r="C4" s="2">
        <v>0.1263</v>
      </c>
      <c r="D4" s="2">
        <v>0.51</v>
      </c>
      <c r="E4" s="2">
        <v>0</v>
      </c>
      <c r="F4" s="2">
        <v>0</v>
      </c>
      <c r="G4" s="2">
        <v>0</v>
      </c>
      <c r="H4" s="2">
        <v>20.74</v>
      </c>
      <c r="I4" s="2">
        <v>20.72</v>
      </c>
      <c r="J4" s="2">
        <v>0.02</v>
      </c>
      <c r="K4" s="2">
        <v>0</v>
      </c>
      <c r="L4" s="2">
        <v>0</v>
      </c>
      <c r="M4" s="2">
        <v>0</v>
      </c>
      <c r="N4" s="2">
        <v>20.74</v>
      </c>
      <c r="O4" s="2">
        <v>20.72</v>
      </c>
      <c r="P4" s="2">
        <v>0.02</v>
      </c>
      <c r="Q4" s="2">
        <v>0</v>
      </c>
      <c r="R4" s="2">
        <v>0</v>
      </c>
      <c r="S4" s="2">
        <v>0</v>
      </c>
      <c r="T4" s="2">
        <v>0</v>
      </c>
      <c r="U4" s="2">
        <f>Table_0__2[[#This Row],[Call Settle]]*10000*Table_0__2[[#This Row],[Open Interest Call]]</f>
        <v>0</v>
      </c>
      <c r="V4" s="2">
        <f>Table_0__2[[#This Row],[Put Settle]]*10000*Table_0__2[[#This Row],[Open Interest Put]]</f>
        <v>0</v>
      </c>
    </row>
    <row r="5" spans="1:22" x14ac:dyDescent="0.25">
      <c r="A5" s="2">
        <v>-1.1999999999999999E-3</v>
      </c>
      <c r="B5" s="2">
        <v>0.11749999999999999</v>
      </c>
      <c r="C5" s="2">
        <v>0.1163</v>
      </c>
      <c r="D5" s="2">
        <v>0.52</v>
      </c>
      <c r="E5" s="2">
        <v>0</v>
      </c>
      <c r="F5" s="2">
        <v>0</v>
      </c>
      <c r="G5" s="2">
        <v>0</v>
      </c>
      <c r="H5" s="2">
        <v>19.12</v>
      </c>
      <c r="I5" s="2">
        <v>19.12</v>
      </c>
      <c r="J5" s="2">
        <v>0.01</v>
      </c>
      <c r="K5" s="2">
        <v>0</v>
      </c>
      <c r="L5" s="2">
        <v>0</v>
      </c>
      <c r="M5" s="2">
        <v>0</v>
      </c>
      <c r="N5" s="2">
        <v>19.12</v>
      </c>
      <c r="O5" s="2">
        <v>19.12</v>
      </c>
      <c r="P5" s="2">
        <v>0.01</v>
      </c>
      <c r="Q5" s="2">
        <v>0</v>
      </c>
      <c r="R5" s="2">
        <v>0</v>
      </c>
      <c r="S5" s="2">
        <v>6</v>
      </c>
      <c r="T5" s="2">
        <v>0</v>
      </c>
      <c r="U5" s="2">
        <f>Table_0__2[[#This Row],[Call Settle]]*10000*Table_0__2[[#This Row],[Open Interest Call]]</f>
        <v>0</v>
      </c>
      <c r="V5" s="2">
        <f>Table_0__2[[#This Row],[Put Settle]]*10000*Table_0__2[[#This Row],[Open Interest Put]]</f>
        <v>0</v>
      </c>
    </row>
    <row r="6" spans="1:22" x14ac:dyDescent="0.25">
      <c r="A6" s="2">
        <v>-1.1999999999999999E-3</v>
      </c>
      <c r="B6" s="2">
        <v>0.1076</v>
      </c>
      <c r="C6" s="2">
        <v>0.10639999999999999</v>
      </c>
      <c r="D6" s="2">
        <v>0.53</v>
      </c>
      <c r="E6" s="2">
        <v>1E-4</v>
      </c>
      <c r="F6" s="2">
        <v>1E-4</v>
      </c>
      <c r="G6" s="2">
        <v>0</v>
      </c>
      <c r="H6" s="2">
        <v>17.510000000000002</v>
      </c>
      <c r="I6" s="2">
        <v>17.52</v>
      </c>
      <c r="J6" s="2">
        <v>-0.01</v>
      </c>
      <c r="K6" s="2">
        <v>0</v>
      </c>
      <c r="L6" s="2">
        <v>0</v>
      </c>
      <c r="M6" s="2">
        <v>0</v>
      </c>
      <c r="N6" s="2">
        <v>17.510000000000002</v>
      </c>
      <c r="O6" s="2">
        <v>17.52</v>
      </c>
      <c r="P6" s="2">
        <v>-0.01</v>
      </c>
      <c r="Q6" s="2">
        <v>0</v>
      </c>
      <c r="R6" s="2">
        <v>0</v>
      </c>
      <c r="S6" s="2">
        <v>53</v>
      </c>
      <c r="T6" s="2">
        <v>0</v>
      </c>
      <c r="U6" s="2">
        <f>Table_0__2[[#This Row],[Call Settle]]*10000*Table_0__2[[#This Row],[Open Interest Call]]</f>
        <v>0</v>
      </c>
      <c r="V6" s="2">
        <f>Table_0__2[[#This Row],[Put Settle]]*10000*Table_0__2[[#This Row],[Open Interest Put]]</f>
        <v>53</v>
      </c>
    </row>
    <row r="7" spans="1:22" x14ac:dyDescent="0.25">
      <c r="A7" s="2">
        <v>-1.1999999999999999E-3</v>
      </c>
      <c r="B7" s="2">
        <v>9.7699999999999995E-2</v>
      </c>
      <c r="C7" s="2">
        <v>9.6500000000000002E-2</v>
      </c>
      <c r="D7" s="2">
        <v>0.54</v>
      </c>
      <c r="E7" s="2">
        <v>1E-4</v>
      </c>
      <c r="F7" s="2">
        <v>1E-4</v>
      </c>
      <c r="G7" s="2">
        <v>0</v>
      </c>
      <c r="H7" s="2">
        <v>15.89</v>
      </c>
      <c r="I7" s="2">
        <v>15.92</v>
      </c>
      <c r="J7" s="2">
        <v>-0.02</v>
      </c>
      <c r="K7" s="2">
        <v>0</v>
      </c>
      <c r="L7" s="2">
        <v>0</v>
      </c>
      <c r="M7" s="2">
        <v>0</v>
      </c>
      <c r="N7" s="2">
        <v>15.89</v>
      </c>
      <c r="O7" s="2">
        <v>15.92</v>
      </c>
      <c r="P7" s="2">
        <v>-0.02</v>
      </c>
      <c r="Q7" s="2">
        <v>0</v>
      </c>
      <c r="R7" s="2">
        <v>0</v>
      </c>
      <c r="S7" s="2">
        <v>0</v>
      </c>
      <c r="T7" s="2">
        <v>0</v>
      </c>
      <c r="U7" s="2">
        <f>Table_0__2[[#This Row],[Call Settle]]*10000*Table_0__2[[#This Row],[Open Interest Call]]</f>
        <v>0</v>
      </c>
      <c r="V7" s="2">
        <f>Table_0__2[[#This Row],[Put Settle]]*10000*Table_0__2[[#This Row],[Open Interest Put]]</f>
        <v>0</v>
      </c>
    </row>
    <row r="8" spans="1:22" x14ac:dyDescent="0.25">
      <c r="A8" s="2">
        <v>-1.1000000000000001E-3</v>
      </c>
      <c r="B8" s="2">
        <v>8.7800000000000003E-2</v>
      </c>
      <c r="C8" s="2">
        <v>8.6699999999999999E-2</v>
      </c>
      <c r="D8" s="2">
        <v>0.55000000000000004</v>
      </c>
      <c r="E8" s="2">
        <v>1E-4</v>
      </c>
      <c r="F8" s="2">
        <v>1E-4</v>
      </c>
      <c r="G8" s="2">
        <v>0</v>
      </c>
      <c r="H8" s="2">
        <v>15.48</v>
      </c>
      <c r="I8" s="2">
        <v>15.52</v>
      </c>
      <c r="J8" s="2">
        <v>-0.04</v>
      </c>
      <c r="K8" s="2">
        <v>0</v>
      </c>
      <c r="L8" s="2">
        <v>0</v>
      </c>
      <c r="M8" s="2">
        <v>0</v>
      </c>
      <c r="N8" s="2">
        <v>15.48</v>
      </c>
      <c r="O8" s="2">
        <v>15.52</v>
      </c>
      <c r="P8" s="2">
        <v>-0.04</v>
      </c>
      <c r="Q8" s="2">
        <v>0</v>
      </c>
      <c r="R8" s="2">
        <v>0</v>
      </c>
      <c r="S8" s="2">
        <v>1</v>
      </c>
      <c r="T8" s="2">
        <v>0</v>
      </c>
      <c r="U8" s="2">
        <f>Table_0__2[[#This Row],[Call Settle]]*10000*Table_0__2[[#This Row],[Open Interest Call]]</f>
        <v>0</v>
      </c>
      <c r="V8" s="2">
        <f>Table_0__2[[#This Row],[Put Settle]]*10000*Table_0__2[[#This Row],[Open Interest Put]]</f>
        <v>1</v>
      </c>
    </row>
    <row r="9" spans="1:22" x14ac:dyDescent="0.25">
      <c r="A9" s="2">
        <v>-1.1999999999999999E-3</v>
      </c>
      <c r="B9" s="2">
        <v>7.8E-2</v>
      </c>
      <c r="C9" s="2">
        <v>7.6799999999999993E-2</v>
      </c>
      <c r="D9" s="2">
        <v>0.56000000000000005</v>
      </c>
      <c r="E9" s="2">
        <v>2.0000000000000001E-4</v>
      </c>
      <c r="F9" s="2">
        <v>2.0000000000000001E-4</v>
      </c>
      <c r="G9" s="2">
        <v>1E-4</v>
      </c>
      <c r="H9" s="2">
        <v>15.12</v>
      </c>
      <c r="I9" s="2">
        <v>14.59</v>
      </c>
      <c r="J9" s="2">
        <v>0.53</v>
      </c>
      <c r="K9" s="2">
        <v>0</v>
      </c>
      <c r="L9" s="2">
        <v>0</v>
      </c>
      <c r="M9" s="2">
        <v>0</v>
      </c>
      <c r="N9" s="2">
        <v>15.12</v>
      </c>
      <c r="O9" s="2">
        <v>14.59</v>
      </c>
      <c r="P9" s="2">
        <v>0.53</v>
      </c>
      <c r="Q9" s="2">
        <v>0</v>
      </c>
      <c r="R9" s="2">
        <v>0</v>
      </c>
      <c r="S9" s="2">
        <v>2</v>
      </c>
      <c r="T9" s="2">
        <v>0</v>
      </c>
      <c r="U9" s="2">
        <f>Table_0__2[[#This Row],[Call Settle]]*10000*Table_0__2[[#This Row],[Open Interest Call]]</f>
        <v>0</v>
      </c>
      <c r="V9" s="2">
        <f>Table_0__2[[#This Row],[Put Settle]]*10000*Table_0__2[[#This Row],[Open Interest Put]]</f>
        <v>4</v>
      </c>
    </row>
    <row r="10" spans="1:22" x14ac:dyDescent="0.25">
      <c r="A10" s="2">
        <v>-1.1999999999999999E-3</v>
      </c>
      <c r="B10" s="2">
        <v>6.8099999999999994E-2</v>
      </c>
      <c r="C10" s="2">
        <v>6.6900000000000001E-2</v>
      </c>
      <c r="D10" s="2">
        <v>0.56999999999999995</v>
      </c>
      <c r="E10" s="2">
        <v>2.9999999999999997E-4</v>
      </c>
      <c r="F10" s="2">
        <v>2.9999999999999997E-4</v>
      </c>
      <c r="G10" s="2">
        <v>0</v>
      </c>
      <c r="H10" s="2">
        <v>13.76</v>
      </c>
      <c r="I10" s="2">
        <v>13.84</v>
      </c>
      <c r="J10" s="2">
        <v>-0.08</v>
      </c>
      <c r="K10" s="2">
        <v>0</v>
      </c>
      <c r="L10" s="2">
        <v>0</v>
      </c>
      <c r="M10" s="2">
        <v>0</v>
      </c>
      <c r="N10" s="2">
        <v>13.76</v>
      </c>
      <c r="O10" s="2">
        <v>13.84</v>
      </c>
      <c r="P10" s="2">
        <v>-0.08</v>
      </c>
      <c r="Q10" s="2">
        <v>0</v>
      </c>
      <c r="R10" s="2">
        <v>0</v>
      </c>
      <c r="S10" s="2">
        <v>158</v>
      </c>
      <c r="T10" s="2">
        <v>2</v>
      </c>
      <c r="U10" s="2">
        <f>Table_0__2[[#This Row],[Call Settle]]*10000*Table_0__2[[#This Row],[Open Interest Call]]</f>
        <v>0</v>
      </c>
      <c r="V10" s="2">
        <f>Table_0__2[[#This Row],[Put Settle]]*10000*Table_0__2[[#This Row],[Open Interest Put]]</f>
        <v>473.99999999999994</v>
      </c>
    </row>
    <row r="11" spans="1:22" x14ac:dyDescent="0.25">
      <c r="A11" s="2">
        <v>-1.1000000000000001E-3</v>
      </c>
      <c r="B11" s="2">
        <v>5.8299999999999998E-2</v>
      </c>
      <c r="C11" s="2">
        <v>5.7200000000000001E-2</v>
      </c>
      <c r="D11" s="2">
        <v>0.57999999999999996</v>
      </c>
      <c r="E11" s="2">
        <v>4.0000000000000002E-4</v>
      </c>
      <c r="F11" s="2">
        <v>4.0000000000000002E-4</v>
      </c>
      <c r="G11" s="2">
        <v>0</v>
      </c>
      <c r="H11" s="2">
        <v>12.88</v>
      </c>
      <c r="I11" s="2">
        <v>12.97</v>
      </c>
      <c r="J11" s="2">
        <v>-0.1</v>
      </c>
      <c r="K11" s="2">
        <v>0</v>
      </c>
      <c r="L11" s="2">
        <v>0</v>
      </c>
      <c r="M11" s="2">
        <v>0</v>
      </c>
      <c r="N11" s="2">
        <v>12.88</v>
      </c>
      <c r="O11" s="2">
        <v>12.97</v>
      </c>
      <c r="P11" s="2">
        <v>-0.1</v>
      </c>
      <c r="Q11" s="2">
        <v>0</v>
      </c>
      <c r="R11" s="2">
        <v>0</v>
      </c>
      <c r="S11" s="2">
        <v>193</v>
      </c>
      <c r="T11" s="2">
        <v>0</v>
      </c>
      <c r="U11" s="2">
        <f>Table_0__2[[#This Row],[Call Settle]]*10000*Table_0__2[[#This Row],[Open Interest Call]]</f>
        <v>0</v>
      </c>
      <c r="V11" s="2">
        <f>Table_0__2[[#This Row],[Put Settle]]*10000*Table_0__2[[#This Row],[Open Interest Put]]</f>
        <v>772</v>
      </c>
    </row>
    <row r="12" spans="1:22" x14ac:dyDescent="0.25">
      <c r="A12" s="2">
        <v>-1.1999999999999999E-3</v>
      </c>
      <c r="B12" s="2">
        <v>4.87E-2</v>
      </c>
      <c r="C12" s="2">
        <v>4.7500000000000001E-2</v>
      </c>
      <c r="D12" s="2">
        <v>0.59</v>
      </c>
      <c r="E12" s="2">
        <v>6.9999999999999999E-4</v>
      </c>
      <c r="F12" s="2">
        <v>6.9999999999999999E-4</v>
      </c>
      <c r="G12" s="2">
        <v>0</v>
      </c>
      <c r="H12" s="2">
        <v>12.17</v>
      </c>
      <c r="I12" s="2">
        <v>12.3</v>
      </c>
      <c r="J12" s="2">
        <v>-0.13</v>
      </c>
      <c r="K12" s="2">
        <v>0</v>
      </c>
      <c r="L12" s="2">
        <v>0</v>
      </c>
      <c r="M12" s="2">
        <v>0</v>
      </c>
      <c r="N12" s="2">
        <v>12.17</v>
      </c>
      <c r="O12" s="2">
        <v>12.3</v>
      </c>
      <c r="P12" s="2">
        <v>-0.13</v>
      </c>
      <c r="Q12" s="2">
        <v>0</v>
      </c>
      <c r="R12" s="2">
        <v>0</v>
      </c>
      <c r="S12" s="2">
        <v>158</v>
      </c>
      <c r="T12" s="2">
        <v>33</v>
      </c>
      <c r="U12" s="2">
        <f>Table_0__2[[#This Row],[Call Settle]]*10000*Table_0__2[[#This Row],[Open Interest Call]]</f>
        <v>0</v>
      </c>
      <c r="V12" s="2">
        <f>Table_0__2[[#This Row],[Put Settle]]*10000*Table_0__2[[#This Row],[Open Interest Put]]</f>
        <v>1106</v>
      </c>
    </row>
    <row r="13" spans="1:22" x14ac:dyDescent="0.25">
      <c r="A13" s="2">
        <v>-1.1000000000000001E-3</v>
      </c>
      <c r="B13" s="2">
        <v>4.3900000000000002E-2</v>
      </c>
      <c r="C13" s="2">
        <v>4.2799999999999998E-2</v>
      </c>
      <c r="D13" s="2">
        <v>0.59499999999999997</v>
      </c>
      <c r="E13" s="2">
        <v>8.9999999999999998E-4</v>
      </c>
      <c r="F13" s="2">
        <v>8.9999999999999998E-4</v>
      </c>
      <c r="G13" s="2">
        <v>0</v>
      </c>
      <c r="H13" s="2">
        <v>11.74</v>
      </c>
      <c r="I13" s="2">
        <v>11.89</v>
      </c>
      <c r="J13" s="2">
        <v>-0.14000000000000001</v>
      </c>
      <c r="K13" s="2">
        <v>0</v>
      </c>
      <c r="L13" s="2">
        <v>0</v>
      </c>
      <c r="M13" s="2">
        <v>0</v>
      </c>
      <c r="N13" s="2">
        <v>11.74</v>
      </c>
      <c r="O13" s="2">
        <v>11.89</v>
      </c>
      <c r="P13" s="2">
        <v>-0.14000000000000001</v>
      </c>
      <c r="Q13" s="2">
        <v>0</v>
      </c>
      <c r="R13" s="2">
        <v>0</v>
      </c>
      <c r="S13" s="2">
        <v>160</v>
      </c>
      <c r="T13" s="2">
        <v>0</v>
      </c>
      <c r="U13" s="2">
        <f>Table_0__2[[#This Row],[Call Settle]]*10000*Table_0__2[[#This Row],[Open Interest Call]]</f>
        <v>0</v>
      </c>
      <c r="V13" s="2">
        <f>Table_0__2[[#This Row],[Put Settle]]*10000*Table_0__2[[#This Row],[Open Interest Put]]</f>
        <v>1440</v>
      </c>
    </row>
    <row r="14" spans="1:22" x14ac:dyDescent="0.25">
      <c r="A14" s="2">
        <v>-1.1999999999999999E-3</v>
      </c>
      <c r="B14" s="2">
        <v>3.9300000000000002E-2</v>
      </c>
      <c r="C14" s="2">
        <v>3.8100000000000002E-2</v>
      </c>
      <c r="D14" s="2">
        <v>0.6</v>
      </c>
      <c r="E14" s="2">
        <v>1.2999999999999999E-3</v>
      </c>
      <c r="F14" s="2">
        <v>1.1999999999999999E-3</v>
      </c>
      <c r="G14" s="2">
        <v>1E-4</v>
      </c>
      <c r="H14" s="2">
        <v>11.65</v>
      </c>
      <c r="I14" s="2">
        <v>11.57</v>
      </c>
      <c r="J14" s="2">
        <v>0.08</v>
      </c>
      <c r="K14" s="2">
        <v>0</v>
      </c>
      <c r="L14" s="2">
        <v>0</v>
      </c>
      <c r="M14" s="2">
        <v>0</v>
      </c>
      <c r="N14" s="2">
        <v>11.65</v>
      </c>
      <c r="O14" s="2">
        <v>11.57</v>
      </c>
      <c r="P14" s="2">
        <v>0.08</v>
      </c>
      <c r="Q14" s="2">
        <v>0</v>
      </c>
      <c r="R14" s="2">
        <v>0</v>
      </c>
      <c r="S14" s="2">
        <v>967</v>
      </c>
      <c r="T14" s="2">
        <v>4</v>
      </c>
      <c r="U14" s="2">
        <f>Table_0__2[[#This Row],[Call Settle]]*10000*Table_0__2[[#This Row],[Open Interest Call]]</f>
        <v>0</v>
      </c>
      <c r="V14" s="2">
        <f>Table_0__2[[#This Row],[Put Settle]]*10000*Table_0__2[[#This Row],[Open Interest Put]]</f>
        <v>12571</v>
      </c>
    </row>
    <row r="15" spans="1:22" x14ac:dyDescent="0.25">
      <c r="A15" s="2">
        <v>-1.1999999999999999E-3</v>
      </c>
      <c r="B15" s="2">
        <v>3.4799999999999998E-2</v>
      </c>
      <c r="C15" s="2">
        <v>3.3599999999999998E-2</v>
      </c>
      <c r="D15" s="2">
        <v>0.60499999999999998</v>
      </c>
      <c r="E15" s="2">
        <v>1.6999999999999999E-3</v>
      </c>
      <c r="F15" s="2">
        <v>1.6000000000000001E-3</v>
      </c>
      <c r="G15" s="2">
        <v>1E-4</v>
      </c>
      <c r="H15" s="2">
        <v>11.29</v>
      </c>
      <c r="I15" s="2">
        <v>11.27</v>
      </c>
      <c r="J15" s="2">
        <v>0.02</v>
      </c>
      <c r="K15" s="2">
        <v>0</v>
      </c>
      <c r="L15" s="2">
        <v>0</v>
      </c>
      <c r="M15" s="2">
        <v>0</v>
      </c>
      <c r="N15" s="2">
        <v>11.29</v>
      </c>
      <c r="O15" s="2">
        <v>11.27</v>
      </c>
      <c r="P15" s="2">
        <v>0.02</v>
      </c>
      <c r="Q15" s="2">
        <v>0</v>
      </c>
      <c r="R15" s="2">
        <v>0</v>
      </c>
      <c r="S15" s="2">
        <v>260</v>
      </c>
      <c r="T15" s="2">
        <v>-7</v>
      </c>
      <c r="U15" s="2">
        <f>Table_0__2[[#This Row],[Call Settle]]*10000*Table_0__2[[#This Row],[Open Interest Call]]</f>
        <v>0</v>
      </c>
      <c r="V15" s="2">
        <f>Table_0__2[[#This Row],[Put Settle]]*10000*Table_0__2[[#This Row],[Open Interest Put]]</f>
        <v>4420</v>
      </c>
    </row>
    <row r="16" spans="1:22" x14ac:dyDescent="0.25">
      <c r="A16" s="2">
        <v>-1.1999999999999999E-3</v>
      </c>
      <c r="B16" s="2">
        <v>3.04E-2</v>
      </c>
      <c r="C16" s="2">
        <v>2.92E-2</v>
      </c>
      <c r="D16" s="2">
        <v>0.61</v>
      </c>
      <c r="E16" s="2">
        <v>2.3E-3</v>
      </c>
      <c r="F16" s="2">
        <v>2.2000000000000001E-3</v>
      </c>
      <c r="G16" s="2">
        <v>1E-4</v>
      </c>
      <c r="H16" s="2">
        <v>11.05</v>
      </c>
      <c r="I16" s="2">
        <v>11.09</v>
      </c>
      <c r="J16" s="2">
        <v>-0.04</v>
      </c>
      <c r="K16" s="2">
        <v>0</v>
      </c>
      <c r="L16" s="2">
        <v>0</v>
      </c>
      <c r="M16" s="2">
        <v>0</v>
      </c>
      <c r="N16" s="2">
        <v>11.05</v>
      </c>
      <c r="O16" s="2">
        <v>11.09</v>
      </c>
      <c r="P16" s="2">
        <v>-0.04</v>
      </c>
      <c r="Q16" s="2">
        <v>0</v>
      </c>
      <c r="R16" s="2">
        <v>0</v>
      </c>
      <c r="S16" s="2">
        <v>308</v>
      </c>
      <c r="T16" s="2">
        <v>10</v>
      </c>
      <c r="U16" s="2">
        <f>Table_0__2[[#This Row],[Call Settle]]*10000*Table_0__2[[#This Row],[Open Interest Call]]</f>
        <v>0</v>
      </c>
      <c r="V16" s="2">
        <f>Table_0__2[[#This Row],[Put Settle]]*10000*Table_0__2[[#This Row],[Open Interest Put]]</f>
        <v>7084</v>
      </c>
    </row>
    <row r="17" spans="1:22" x14ac:dyDescent="0.25">
      <c r="A17" s="2">
        <v>-1E-3</v>
      </c>
      <c r="B17" s="2">
        <v>2.6100000000000002E-2</v>
      </c>
      <c r="C17" s="2">
        <v>2.5100000000000001E-2</v>
      </c>
      <c r="D17" s="2">
        <v>0.61499999999999999</v>
      </c>
      <c r="E17" s="2">
        <v>3.0999999999999999E-3</v>
      </c>
      <c r="F17" s="2">
        <v>2.8999999999999998E-3</v>
      </c>
      <c r="G17" s="2">
        <v>2.0000000000000001E-4</v>
      </c>
      <c r="H17" s="2">
        <v>10.84</v>
      </c>
      <c r="I17" s="2">
        <v>10.8</v>
      </c>
      <c r="J17" s="2">
        <v>0.05</v>
      </c>
      <c r="K17" s="2">
        <v>0</v>
      </c>
      <c r="L17" s="2">
        <v>0</v>
      </c>
      <c r="M17" s="2">
        <v>0</v>
      </c>
      <c r="N17" s="2">
        <v>10.84</v>
      </c>
      <c r="O17" s="2">
        <v>10.8</v>
      </c>
      <c r="P17" s="2">
        <v>0.05</v>
      </c>
      <c r="Q17" s="2">
        <v>3</v>
      </c>
      <c r="R17" s="2">
        <v>3</v>
      </c>
      <c r="S17" s="2">
        <v>192</v>
      </c>
      <c r="T17" s="2">
        <v>13</v>
      </c>
      <c r="U17" s="2">
        <f>Table_0__2[[#This Row],[Call Settle]]*10000*Table_0__2[[#This Row],[Open Interest Call]]</f>
        <v>753</v>
      </c>
      <c r="V17" s="2">
        <f>Table_0__2[[#This Row],[Put Settle]]*10000*Table_0__2[[#This Row],[Open Interest Put]]</f>
        <v>5952</v>
      </c>
    </row>
    <row r="18" spans="1:22" x14ac:dyDescent="0.25">
      <c r="A18" s="2">
        <v>-1E-3</v>
      </c>
      <c r="B18" s="2">
        <v>2.2100000000000002E-2</v>
      </c>
      <c r="C18" s="2">
        <v>2.1100000000000001E-2</v>
      </c>
      <c r="D18" s="2">
        <v>0.62</v>
      </c>
      <c r="E18" s="2">
        <v>4.1000000000000003E-3</v>
      </c>
      <c r="F18" s="2">
        <v>3.8999999999999998E-3</v>
      </c>
      <c r="G18" s="2">
        <v>2.0000000000000001E-4</v>
      </c>
      <c r="H18" s="2">
        <v>10.6</v>
      </c>
      <c r="I18" s="2">
        <v>10.63</v>
      </c>
      <c r="J18" s="2">
        <v>-0.03</v>
      </c>
      <c r="K18" s="2">
        <v>0</v>
      </c>
      <c r="L18" s="2">
        <v>0</v>
      </c>
      <c r="M18" s="2">
        <v>0</v>
      </c>
      <c r="N18" s="2">
        <v>10.6</v>
      </c>
      <c r="O18" s="2">
        <v>10.63</v>
      </c>
      <c r="P18" s="2">
        <v>-0.03</v>
      </c>
      <c r="Q18" s="2">
        <v>0</v>
      </c>
      <c r="R18" s="2">
        <v>0</v>
      </c>
      <c r="S18" s="2">
        <v>265</v>
      </c>
      <c r="T18" s="2">
        <v>4</v>
      </c>
      <c r="U18" s="2">
        <f>Table_0__2[[#This Row],[Call Settle]]*10000*Table_0__2[[#This Row],[Open Interest Call]]</f>
        <v>0</v>
      </c>
      <c r="V18" s="2">
        <f>Table_0__2[[#This Row],[Put Settle]]*10000*Table_0__2[[#This Row],[Open Interest Put]]</f>
        <v>10865</v>
      </c>
    </row>
    <row r="19" spans="1:22" x14ac:dyDescent="0.25">
      <c r="A19" s="2">
        <v>-1E-3</v>
      </c>
      <c r="B19" s="2">
        <v>1.84E-2</v>
      </c>
      <c r="C19" s="2">
        <v>1.7399999999999999E-2</v>
      </c>
      <c r="D19" s="2">
        <v>0.625</v>
      </c>
      <c r="E19" s="2">
        <v>5.4000000000000003E-3</v>
      </c>
      <c r="F19" s="2">
        <v>5.1000000000000004E-3</v>
      </c>
      <c r="G19" s="2">
        <v>2.9999999999999997E-4</v>
      </c>
      <c r="H19" s="2">
        <v>10.4</v>
      </c>
      <c r="I19" s="2">
        <v>10.39</v>
      </c>
      <c r="J19" s="2">
        <v>0.02</v>
      </c>
      <c r="K19" s="2">
        <v>0</v>
      </c>
      <c r="L19" s="2">
        <v>0</v>
      </c>
      <c r="M19" s="2">
        <v>0</v>
      </c>
      <c r="N19" s="2">
        <v>10.4</v>
      </c>
      <c r="O19" s="2">
        <v>10.39</v>
      </c>
      <c r="P19" s="2">
        <v>0.02</v>
      </c>
      <c r="Q19" s="2">
        <v>0</v>
      </c>
      <c r="R19" s="2">
        <v>0</v>
      </c>
      <c r="S19" s="2">
        <v>424</v>
      </c>
      <c r="T19" s="2">
        <v>5</v>
      </c>
      <c r="U19" s="2">
        <f>Table_0__2[[#This Row],[Call Settle]]*10000*Table_0__2[[#This Row],[Open Interest Call]]</f>
        <v>0</v>
      </c>
      <c r="V19" s="2">
        <f>Table_0__2[[#This Row],[Put Settle]]*10000*Table_0__2[[#This Row],[Open Interest Put]]</f>
        <v>22896</v>
      </c>
    </row>
    <row r="20" spans="1:22" x14ac:dyDescent="0.25">
      <c r="A20" s="2">
        <v>-8.9999999999999998E-4</v>
      </c>
      <c r="B20" s="2">
        <v>1.4999999999999999E-2</v>
      </c>
      <c r="C20" s="2">
        <v>1.41E-2</v>
      </c>
      <c r="D20" s="2">
        <v>0.63</v>
      </c>
      <c r="E20" s="2">
        <v>7.0000000000000001E-3</v>
      </c>
      <c r="F20" s="2">
        <v>6.7000000000000002E-3</v>
      </c>
      <c r="G20" s="2">
        <v>2.9999999999999997E-4</v>
      </c>
      <c r="H20" s="2">
        <v>10.19</v>
      </c>
      <c r="I20" s="2">
        <v>10.26</v>
      </c>
      <c r="J20" s="2">
        <v>-7.0000000000000007E-2</v>
      </c>
      <c r="K20" s="2">
        <v>0</v>
      </c>
      <c r="L20" s="2">
        <v>0</v>
      </c>
      <c r="M20" s="2">
        <v>0</v>
      </c>
      <c r="N20" s="2">
        <v>10.19</v>
      </c>
      <c r="O20" s="2">
        <v>10.26</v>
      </c>
      <c r="P20" s="2">
        <v>-7.0000000000000007E-2</v>
      </c>
      <c r="Q20" s="2">
        <v>5</v>
      </c>
      <c r="R20" s="2">
        <v>3</v>
      </c>
      <c r="S20" s="2">
        <v>408</v>
      </c>
      <c r="T20" s="2">
        <v>4</v>
      </c>
      <c r="U20" s="2">
        <f>Table_0__2[[#This Row],[Call Settle]]*10000*Table_0__2[[#This Row],[Open Interest Call]]</f>
        <v>705</v>
      </c>
      <c r="V20" s="2">
        <f>Table_0__2[[#This Row],[Put Settle]]*10000*Table_0__2[[#This Row],[Open Interest Put]]</f>
        <v>28560</v>
      </c>
    </row>
    <row r="21" spans="1:22" x14ac:dyDescent="0.25">
      <c r="A21" s="2">
        <v>-8.0000000000000004E-4</v>
      </c>
      <c r="B21" s="2">
        <v>1.1900000000000001E-2</v>
      </c>
      <c r="C21" s="2">
        <v>1.11E-2</v>
      </c>
      <c r="D21" s="2">
        <v>0.63500000000000001</v>
      </c>
      <c r="E21" s="2">
        <v>8.9999999999999993E-3</v>
      </c>
      <c r="F21" s="2">
        <v>8.6E-3</v>
      </c>
      <c r="G21" s="2">
        <v>4.0000000000000002E-4</v>
      </c>
      <c r="H21" s="2">
        <v>10.01</v>
      </c>
      <c r="I21" s="2">
        <v>10.07</v>
      </c>
      <c r="J21" s="2">
        <v>-7.0000000000000007E-2</v>
      </c>
      <c r="K21" s="2">
        <v>0</v>
      </c>
      <c r="L21" s="2">
        <v>0</v>
      </c>
      <c r="M21" s="2">
        <v>0</v>
      </c>
      <c r="N21" s="2">
        <v>10.02</v>
      </c>
      <c r="O21" s="2">
        <v>10.07</v>
      </c>
      <c r="P21" s="2">
        <v>-0.05</v>
      </c>
      <c r="Q21" s="2">
        <v>4</v>
      </c>
      <c r="R21" s="2">
        <v>1</v>
      </c>
      <c r="S21" s="2">
        <v>259</v>
      </c>
      <c r="T21" s="2">
        <v>-4</v>
      </c>
      <c r="U21" s="2">
        <f>Table_0__2[[#This Row],[Call Settle]]*10000*Table_0__2[[#This Row],[Open Interest Call]]</f>
        <v>444</v>
      </c>
      <c r="V21" s="2">
        <f>Table_0__2[[#This Row],[Put Settle]]*10000*Table_0__2[[#This Row],[Open Interest Put]]</f>
        <v>23310</v>
      </c>
    </row>
    <row r="22" spans="1:22" x14ac:dyDescent="0.25">
      <c r="A22" s="2">
        <v>-6.9999999999999999E-4</v>
      </c>
      <c r="B22" s="2">
        <v>9.1999999999999998E-3</v>
      </c>
      <c r="C22" s="2">
        <v>8.5000000000000006E-3</v>
      </c>
      <c r="D22" s="2">
        <v>0.64</v>
      </c>
      <c r="E22" s="2">
        <v>1.14E-2</v>
      </c>
      <c r="F22" s="2">
        <v>1.09E-2</v>
      </c>
      <c r="G22" s="2">
        <v>5.0000000000000001E-4</v>
      </c>
      <c r="H22" s="2">
        <v>9.8000000000000007</v>
      </c>
      <c r="I22" s="2">
        <v>9.89</v>
      </c>
      <c r="J22" s="2">
        <v>-0.08</v>
      </c>
      <c r="K22" s="2">
        <v>0</v>
      </c>
      <c r="L22" s="2">
        <v>0</v>
      </c>
      <c r="M22" s="2">
        <v>0</v>
      </c>
      <c r="N22" s="2">
        <v>9.8000000000000007</v>
      </c>
      <c r="O22" s="2">
        <v>9.86</v>
      </c>
      <c r="P22" s="2">
        <v>-0.05</v>
      </c>
      <c r="Q22" s="2">
        <v>54</v>
      </c>
      <c r="R22" s="2">
        <v>16</v>
      </c>
      <c r="S22" s="2">
        <v>734</v>
      </c>
      <c r="T22" s="2">
        <v>0</v>
      </c>
      <c r="U22" s="2">
        <f>Table_0__2[[#This Row],[Call Settle]]*10000*Table_0__2[[#This Row],[Open Interest Call]]</f>
        <v>4590</v>
      </c>
      <c r="V22" s="2">
        <f>Table_0__2[[#This Row],[Put Settle]]*10000*Table_0__2[[#This Row],[Open Interest Put]]</f>
        <v>83676</v>
      </c>
    </row>
    <row r="23" spans="1:22" x14ac:dyDescent="0.25">
      <c r="A23" s="2">
        <v>-5.9999999999999995E-4</v>
      </c>
      <c r="B23" s="2">
        <v>7.0000000000000001E-3</v>
      </c>
      <c r="C23" s="2">
        <v>6.4000000000000003E-3</v>
      </c>
      <c r="D23" s="2">
        <v>0.64500000000000002</v>
      </c>
      <c r="E23" s="2">
        <v>1.4200000000000001E-2</v>
      </c>
      <c r="F23" s="2">
        <v>1.3599999999999999E-2</v>
      </c>
      <c r="G23" s="2">
        <v>5.9999999999999995E-4</v>
      </c>
      <c r="H23" s="2">
        <v>9.73</v>
      </c>
      <c r="I23" s="2">
        <v>9.7799999999999994</v>
      </c>
      <c r="J23" s="2">
        <v>-0.05</v>
      </c>
      <c r="K23" s="2">
        <v>0</v>
      </c>
      <c r="L23" s="2">
        <v>0</v>
      </c>
      <c r="M23" s="2">
        <v>0</v>
      </c>
      <c r="N23" s="2">
        <v>9.73</v>
      </c>
      <c r="O23" s="2">
        <v>9.7799999999999994</v>
      </c>
      <c r="P23" s="2">
        <v>-0.05</v>
      </c>
      <c r="Q23" s="2">
        <v>169</v>
      </c>
      <c r="R23" s="2">
        <v>3</v>
      </c>
      <c r="S23" s="2">
        <v>183</v>
      </c>
      <c r="T23" s="2">
        <v>1</v>
      </c>
      <c r="U23" s="2">
        <f>Table_0__2[[#This Row],[Call Settle]]*10000*Table_0__2[[#This Row],[Open Interest Call]]</f>
        <v>10816</v>
      </c>
      <c r="V23" s="2">
        <f>Table_0__2[[#This Row],[Put Settle]]*10000*Table_0__2[[#This Row],[Open Interest Put]]</f>
        <v>25986</v>
      </c>
    </row>
    <row r="24" spans="1:22" x14ac:dyDescent="0.25">
      <c r="A24" s="2">
        <v>-5.9999999999999995E-4</v>
      </c>
      <c r="B24" s="2">
        <v>5.1999999999999998E-3</v>
      </c>
      <c r="C24" s="2">
        <v>4.5999999999999999E-3</v>
      </c>
      <c r="D24" s="2">
        <v>0.65</v>
      </c>
      <c r="E24" s="2">
        <v>1.7399999999999999E-2</v>
      </c>
      <c r="F24" s="2">
        <v>1.6799999999999999E-2</v>
      </c>
      <c r="G24" s="2">
        <v>5.9999999999999995E-4</v>
      </c>
      <c r="H24" s="2">
        <v>9.5500000000000007</v>
      </c>
      <c r="I24" s="2">
        <v>9.7200000000000006</v>
      </c>
      <c r="J24" s="2">
        <v>-0.17</v>
      </c>
      <c r="K24" s="2">
        <v>0</v>
      </c>
      <c r="L24" s="2">
        <v>0</v>
      </c>
      <c r="M24" s="2">
        <v>0</v>
      </c>
      <c r="N24" s="2">
        <v>9.5500000000000007</v>
      </c>
      <c r="O24" s="2">
        <v>9.7200000000000006</v>
      </c>
      <c r="P24" s="2">
        <v>-0.17</v>
      </c>
      <c r="Q24" s="2">
        <v>60</v>
      </c>
      <c r="R24" s="2">
        <v>2</v>
      </c>
      <c r="S24" s="2">
        <v>35</v>
      </c>
      <c r="T24" s="2">
        <v>0</v>
      </c>
      <c r="U24" s="2">
        <f>Table_0__2[[#This Row],[Call Settle]]*10000*Table_0__2[[#This Row],[Open Interest Call]]</f>
        <v>2760</v>
      </c>
      <c r="V24" s="2">
        <f>Table_0__2[[#This Row],[Put Settle]]*10000*Table_0__2[[#This Row],[Open Interest Put]]</f>
        <v>6090</v>
      </c>
    </row>
    <row r="25" spans="1:22" x14ac:dyDescent="0.25">
      <c r="A25" s="2">
        <v>-4.0000000000000002E-4</v>
      </c>
      <c r="B25" s="2">
        <v>3.7000000000000002E-3</v>
      </c>
      <c r="C25" s="2">
        <v>3.3E-3</v>
      </c>
      <c r="D25" s="2">
        <v>0.65500000000000003</v>
      </c>
      <c r="E25" s="2">
        <v>2.1000000000000001E-2</v>
      </c>
      <c r="F25" s="2">
        <v>2.0299999999999999E-2</v>
      </c>
      <c r="G25" s="2">
        <v>6.9999999999999999E-4</v>
      </c>
      <c r="H25" s="2">
        <v>9.5299999999999994</v>
      </c>
      <c r="I25" s="2">
        <v>9.58</v>
      </c>
      <c r="J25" s="2">
        <v>-0.05</v>
      </c>
      <c r="K25" s="2">
        <v>0</v>
      </c>
      <c r="L25" s="2">
        <v>0</v>
      </c>
      <c r="M25" s="2">
        <v>0</v>
      </c>
      <c r="N25" s="2">
        <v>9.5299999999999994</v>
      </c>
      <c r="O25" s="2">
        <v>9.58</v>
      </c>
      <c r="P25" s="2">
        <v>-0.05</v>
      </c>
      <c r="Q25" s="2">
        <v>137</v>
      </c>
      <c r="R25" s="2">
        <v>5</v>
      </c>
      <c r="S25" s="2">
        <v>9</v>
      </c>
      <c r="T25" s="2">
        <v>0</v>
      </c>
      <c r="U25" s="2">
        <f>Table_0__2[[#This Row],[Call Settle]]*10000*Table_0__2[[#This Row],[Open Interest Call]]</f>
        <v>4521</v>
      </c>
      <c r="V25" s="2">
        <f>Table_0__2[[#This Row],[Put Settle]]*10000*Table_0__2[[#This Row],[Open Interest Put]]</f>
        <v>1890</v>
      </c>
    </row>
    <row r="26" spans="1:22" x14ac:dyDescent="0.25">
      <c r="A26" s="2">
        <v>-4.0000000000000002E-4</v>
      </c>
      <c r="B26" s="2">
        <v>2.7000000000000001E-3</v>
      </c>
      <c r="C26" s="2">
        <v>2.3E-3</v>
      </c>
      <c r="D26" s="2">
        <v>0.66</v>
      </c>
      <c r="E26" s="2">
        <v>2.5000000000000001E-2</v>
      </c>
      <c r="F26" s="2">
        <v>2.41E-2</v>
      </c>
      <c r="G26" s="2">
        <v>8.9999999999999998E-4</v>
      </c>
      <c r="H26" s="2">
        <v>9.51</v>
      </c>
      <c r="I26" s="2">
        <v>9.68</v>
      </c>
      <c r="J26" s="2">
        <v>-0.17</v>
      </c>
      <c r="K26" s="2">
        <v>0</v>
      </c>
      <c r="L26" s="2">
        <v>0</v>
      </c>
      <c r="M26" s="2">
        <v>0</v>
      </c>
      <c r="N26" s="2">
        <v>9.51</v>
      </c>
      <c r="O26" s="2">
        <v>9.68</v>
      </c>
      <c r="P26" s="2">
        <v>-0.17</v>
      </c>
      <c r="Q26" s="2">
        <v>362</v>
      </c>
      <c r="R26" s="2">
        <v>-1</v>
      </c>
      <c r="S26" s="2">
        <v>51</v>
      </c>
      <c r="T26" s="2">
        <v>0</v>
      </c>
      <c r="U26" s="2">
        <f>Table_0__2[[#This Row],[Call Settle]]*10000*Table_0__2[[#This Row],[Open Interest Call]]</f>
        <v>8326</v>
      </c>
      <c r="V26" s="2">
        <f>Table_0__2[[#This Row],[Put Settle]]*10000*Table_0__2[[#This Row],[Open Interest Put]]</f>
        <v>12750</v>
      </c>
    </row>
    <row r="27" spans="1:22" x14ac:dyDescent="0.25">
      <c r="A27" s="2">
        <v>-2.9999999999999997E-4</v>
      </c>
      <c r="B27" s="2">
        <v>1.8E-3</v>
      </c>
      <c r="C27" s="2">
        <v>1.5E-3</v>
      </c>
      <c r="D27" s="2">
        <v>0.66500000000000004</v>
      </c>
      <c r="E27" s="2">
        <v>2.92E-2</v>
      </c>
      <c r="F27" s="2">
        <v>2.8299999999999999E-2</v>
      </c>
      <c r="G27" s="2">
        <v>8.9999999999999998E-4</v>
      </c>
      <c r="H27" s="2">
        <v>9.3800000000000008</v>
      </c>
      <c r="I27" s="2">
        <v>9.5399999999999991</v>
      </c>
      <c r="J27" s="2">
        <v>-0.16</v>
      </c>
      <c r="K27" s="2">
        <v>0</v>
      </c>
      <c r="L27" s="2">
        <v>0</v>
      </c>
      <c r="M27" s="2">
        <v>0</v>
      </c>
      <c r="N27" s="2">
        <v>9.3800000000000008</v>
      </c>
      <c r="O27" s="2">
        <v>9.5399999999999991</v>
      </c>
      <c r="P27" s="2">
        <v>-0.16</v>
      </c>
      <c r="Q27" s="2">
        <v>220</v>
      </c>
      <c r="R27" s="2">
        <v>-9</v>
      </c>
      <c r="S27" s="2">
        <v>135</v>
      </c>
      <c r="T27" s="2">
        <v>0</v>
      </c>
      <c r="U27" s="2">
        <f>Table_0__2[[#This Row],[Call Settle]]*10000*Table_0__2[[#This Row],[Open Interest Call]]</f>
        <v>3300</v>
      </c>
      <c r="V27" s="2">
        <f>Table_0__2[[#This Row],[Put Settle]]*10000*Table_0__2[[#This Row],[Open Interest Put]]</f>
        <v>39420</v>
      </c>
    </row>
    <row r="28" spans="1:22" x14ac:dyDescent="0.25">
      <c r="A28" s="2">
        <v>-2.9999999999999997E-4</v>
      </c>
      <c r="B28" s="2">
        <v>1.2999999999999999E-3</v>
      </c>
      <c r="C28" s="2">
        <v>1E-3</v>
      </c>
      <c r="D28" s="2">
        <v>0.67</v>
      </c>
      <c r="E28" s="2">
        <v>3.3700000000000001E-2</v>
      </c>
      <c r="F28" s="2">
        <v>3.27E-2</v>
      </c>
      <c r="G28" s="2">
        <v>1E-3</v>
      </c>
      <c r="H28" s="2">
        <v>9.4</v>
      </c>
      <c r="I28" s="2">
        <v>9.7200000000000006</v>
      </c>
      <c r="J28" s="2">
        <v>-0.32</v>
      </c>
      <c r="K28" s="2">
        <v>0</v>
      </c>
      <c r="L28" s="2">
        <v>0</v>
      </c>
      <c r="M28" s="2">
        <v>0</v>
      </c>
      <c r="N28" s="2">
        <v>9.4</v>
      </c>
      <c r="O28" s="2">
        <v>9.7200000000000006</v>
      </c>
      <c r="P28" s="2">
        <v>-0.32</v>
      </c>
      <c r="Q28" s="2">
        <v>363</v>
      </c>
      <c r="R28" s="2">
        <v>19</v>
      </c>
      <c r="S28" s="2">
        <v>213</v>
      </c>
      <c r="T28" s="2">
        <v>0</v>
      </c>
      <c r="U28" s="2">
        <f>Table_0__2[[#This Row],[Call Settle]]*10000*Table_0__2[[#This Row],[Open Interest Call]]</f>
        <v>3630</v>
      </c>
      <c r="V28" s="2">
        <f>Table_0__2[[#This Row],[Put Settle]]*10000*Table_0__2[[#This Row],[Open Interest Put]]</f>
        <v>71781</v>
      </c>
    </row>
    <row r="29" spans="1:22" x14ac:dyDescent="0.25">
      <c r="A29" s="2">
        <v>-2.0000000000000001E-4</v>
      </c>
      <c r="B29" s="2">
        <v>8.9999999999999998E-4</v>
      </c>
      <c r="C29" s="2">
        <v>6.9999999999999999E-4</v>
      </c>
      <c r="D29" s="2">
        <v>0.67500000000000004</v>
      </c>
      <c r="E29" s="2">
        <v>3.8300000000000001E-2</v>
      </c>
      <c r="F29" s="2">
        <v>3.73E-2</v>
      </c>
      <c r="G29" s="2">
        <v>1E-3</v>
      </c>
      <c r="H29" s="2">
        <v>9.58</v>
      </c>
      <c r="I29" s="2">
        <v>9.82</v>
      </c>
      <c r="J29" s="2">
        <v>-0.23</v>
      </c>
      <c r="K29" s="2">
        <v>0</v>
      </c>
      <c r="L29" s="2">
        <v>0</v>
      </c>
      <c r="M29" s="2">
        <v>0</v>
      </c>
      <c r="N29" s="2">
        <v>9.58</v>
      </c>
      <c r="O29" s="2">
        <v>9.82</v>
      </c>
      <c r="P29" s="2">
        <v>-0.23</v>
      </c>
      <c r="Q29" s="2">
        <v>143</v>
      </c>
      <c r="R29" s="2">
        <v>1</v>
      </c>
      <c r="S29" s="2">
        <v>51</v>
      </c>
      <c r="T29" s="2">
        <v>0</v>
      </c>
      <c r="U29" s="2">
        <f>Table_0__2[[#This Row],[Call Settle]]*10000*Table_0__2[[#This Row],[Open Interest Call]]</f>
        <v>1001</v>
      </c>
      <c r="V29" s="2">
        <f>Table_0__2[[#This Row],[Put Settle]]*10000*Table_0__2[[#This Row],[Open Interest Put]]</f>
        <v>19533</v>
      </c>
    </row>
    <row r="30" spans="1:22" x14ac:dyDescent="0.25">
      <c r="A30" s="2">
        <v>-1E-4</v>
      </c>
      <c r="B30" s="2">
        <v>5.9999999999999995E-4</v>
      </c>
      <c r="C30" s="2">
        <v>5.0000000000000001E-4</v>
      </c>
      <c r="D30" s="2">
        <v>0.68</v>
      </c>
      <c r="E30" s="2">
        <v>4.2999999999999997E-2</v>
      </c>
      <c r="F30" s="2">
        <v>4.2000000000000003E-2</v>
      </c>
      <c r="G30" s="2">
        <v>1E-3</v>
      </c>
      <c r="H30" s="2">
        <v>9.81</v>
      </c>
      <c r="I30" s="2">
        <v>9.86</v>
      </c>
      <c r="J30" s="2">
        <v>-0.05</v>
      </c>
      <c r="K30" s="2">
        <v>0</v>
      </c>
      <c r="L30" s="2">
        <v>0</v>
      </c>
      <c r="M30" s="2">
        <v>0</v>
      </c>
      <c r="N30" s="2">
        <v>9.81</v>
      </c>
      <c r="O30" s="2">
        <v>9.86</v>
      </c>
      <c r="P30" s="2">
        <v>-0.05</v>
      </c>
      <c r="Q30" s="2">
        <v>272</v>
      </c>
      <c r="R30" s="2">
        <v>0</v>
      </c>
      <c r="S30" s="2">
        <v>0</v>
      </c>
      <c r="T30" s="2">
        <v>0</v>
      </c>
      <c r="U30" s="2">
        <f>Table_0__2[[#This Row],[Call Settle]]*10000*Table_0__2[[#This Row],[Open Interest Call]]</f>
        <v>1360</v>
      </c>
      <c r="V30" s="2">
        <f>Table_0__2[[#This Row],[Put Settle]]*10000*Table_0__2[[#This Row],[Open Interest Put]]</f>
        <v>0</v>
      </c>
    </row>
    <row r="31" spans="1:22" x14ac:dyDescent="0.25">
      <c r="A31" s="2">
        <v>-1E-4</v>
      </c>
      <c r="B31" s="2">
        <v>5.0000000000000001E-4</v>
      </c>
      <c r="C31" s="2">
        <v>4.0000000000000002E-4</v>
      </c>
      <c r="D31" s="2">
        <v>0.68500000000000005</v>
      </c>
      <c r="E31" s="2">
        <v>4.7899999999999998E-2</v>
      </c>
      <c r="F31" s="2">
        <v>4.6699999999999998E-2</v>
      </c>
      <c r="G31" s="2">
        <v>1.1999999999999999E-3</v>
      </c>
      <c r="H31" s="2">
        <v>10</v>
      </c>
      <c r="I31" s="2">
        <v>10.16</v>
      </c>
      <c r="J31" s="2">
        <v>-0.16</v>
      </c>
      <c r="K31" s="2">
        <v>0</v>
      </c>
      <c r="L31" s="2">
        <v>0</v>
      </c>
      <c r="M31" s="2">
        <v>0</v>
      </c>
      <c r="N31" s="2">
        <v>10</v>
      </c>
      <c r="O31" s="2">
        <v>10.16</v>
      </c>
      <c r="P31" s="2">
        <v>-0.16</v>
      </c>
      <c r="Q31" s="2">
        <v>121</v>
      </c>
      <c r="R31" s="2">
        <v>-1</v>
      </c>
      <c r="S31" s="2">
        <v>0</v>
      </c>
      <c r="T31" s="2">
        <v>0</v>
      </c>
      <c r="U31" s="2">
        <f>Table_0__2[[#This Row],[Call Settle]]*10000*Table_0__2[[#This Row],[Open Interest Call]]</f>
        <v>484</v>
      </c>
      <c r="V31" s="2">
        <f>Table_0__2[[#This Row],[Put Settle]]*10000*Table_0__2[[#This Row],[Open Interest Put]]</f>
        <v>0</v>
      </c>
    </row>
    <row r="32" spans="1:22" x14ac:dyDescent="0.25">
      <c r="A32" s="2">
        <v>-1E-4</v>
      </c>
      <c r="B32" s="2">
        <v>2.9999999999999997E-4</v>
      </c>
      <c r="C32" s="2">
        <v>2.9999999999999997E-4</v>
      </c>
      <c r="D32" s="2">
        <v>0.69</v>
      </c>
      <c r="E32" s="2">
        <v>5.2699999999999997E-2</v>
      </c>
      <c r="F32" s="2">
        <v>5.16E-2</v>
      </c>
      <c r="G32" s="2">
        <v>1.1000000000000001E-3</v>
      </c>
      <c r="H32" s="2">
        <v>10.220000000000001</v>
      </c>
      <c r="I32" s="2">
        <v>10.24</v>
      </c>
      <c r="J32" s="2">
        <v>-0.01</v>
      </c>
      <c r="K32" s="2">
        <v>0</v>
      </c>
      <c r="L32" s="2">
        <v>0</v>
      </c>
      <c r="M32" s="2">
        <v>0</v>
      </c>
      <c r="N32" s="2">
        <v>10.220000000000001</v>
      </c>
      <c r="O32" s="2">
        <v>10.24</v>
      </c>
      <c r="P32" s="2">
        <v>-0.01</v>
      </c>
      <c r="Q32" s="2">
        <v>303</v>
      </c>
      <c r="R32" s="2">
        <v>15</v>
      </c>
      <c r="S32" s="2">
        <v>0</v>
      </c>
      <c r="T32" s="2">
        <v>0</v>
      </c>
      <c r="U32" s="2">
        <f>Table_0__2[[#This Row],[Call Settle]]*10000*Table_0__2[[#This Row],[Open Interest Call]]</f>
        <v>908.99999999999989</v>
      </c>
      <c r="V32" s="2">
        <f>Table_0__2[[#This Row],[Put Settle]]*10000*Table_0__2[[#This Row],[Open Interest Put]]</f>
        <v>0</v>
      </c>
    </row>
    <row r="33" spans="1:22" x14ac:dyDescent="0.25">
      <c r="A33" s="2">
        <v>-1E-4</v>
      </c>
      <c r="B33" s="2">
        <v>2.9999999999999997E-4</v>
      </c>
      <c r="C33" s="2">
        <v>2.0000000000000001E-4</v>
      </c>
      <c r="D33" s="2">
        <v>0.69499999999999995</v>
      </c>
      <c r="E33" s="2">
        <v>5.7599999999999998E-2</v>
      </c>
      <c r="F33" s="2">
        <v>5.6500000000000002E-2</v>
      </c>
      <c r="G33" s="2">
        <v>1.1000000000000001E-3</v>
      </c>
      <c r="H33" s="2">
        <v>10.62</v>
      </c>
      <c r="I33" s="2">
        <v>10.69</v>
      </c>
      <c r="J33" s="2">
        <v>-0.08</v>
      </c>
      <c r="K33" s="2">
        <v>0</v>
      </c>
      <c r="L33" s="2">
        <v>0</v>
      </c>
      <c r="M33" s="2">
        <v>0</v>
      </c>
      <c r="N33" s="2">
        <v>10.62</v>
      </c>
      <c r="O33" s="2">
        <v>10.69</v>
      </c>
      <c r="P33" s="2">
        <v>-0.08</v>
      </c>
      <c r="Q33" s="2">
        <v>560</v>
      </c>
      <c r="R33" s="2">
        <v>0</v>
      </c>
      <c r="S33" s="2">
        <v>0</v>
      </c>
      <c r="T33" s="2">
        <v>0</v>
      </c>
      <c r="U33" s="2">
        <f>Table_0__2[[#This Row],[Call Settle]]*10000*Table_0__2[[#This Row],[Open Interest Call]]</f>
        <v>1120</v>
      </c>
      <c r="V33" s="2">
        <f>Table_0__2[[#This Row],[Put Settle]]*10000*Table_0__2[[#This Row],[Open Interest Put]]</f>
        <v>0</v>
      </c>
    </row>
    <row r="34" spans="1:22" x14ac:dyDescent="0.25">
      <c r="A34" s="2">
        <v>-1E-4</v>
      </c>
      <c r="B34" s="2">
        <v>2.0000000000000001E-4</v>
      </c>
      <c r="C34" s="2">
        <v>2.0000000000000001E-4</v>
      </c>
      <c r="D34" s="2">
        <v>0.7</v>
      </c>
      <c r="E34" s="2">
        <v>6.2600000000000003E-2</v>
      </c>
      <c r="F34" s="2">
        <v>6.1400000000000003E-2</v>
      </c>
      <c r="G34" s="2">
        <v>1.1999999999999999E-3</v>
      </c>
      <c r="H34" s="2">
        <v>10.89</v>
      </c>
      <c r="I34" s="2">
        <v>11.06</v>
      </c>
      <c r="J34" s="2">
        <v>-0.17</v>
      </c>
      <c r="K34" s="2">
        <v>0</v>
      </c>
      <c r="L34" s="2">
        <v>0</v>
      </c>
      <c r="M34" s="2">
        <v>0</v>
      </c>
      <c r="N34" s="2">
        <v>10.89</v>
      </c>
      <c r="O34" s="2">
        <v>11.06</v>
      </c>
      <c r="P34" s="2">
        <v>-0.17</v>
      </c>
      <c r="Q34" s="2">
        <v>675</v>
      </c>
      <c r="R34" s="2">
        <v>4</v>
      </c>
      <c r="S34" s="2">
        <v>0</v>
      </c>
      <c r="T34" s="2">
        <v>0</v>
      </c>
      <c r="U34" s="2">
        <f>Table_0__2[[#This Row],[Call Settle]]*10000*Table_0__2[[#This Row],[Open Interest Call]]</f>
        <v>1350</v>
      </c>
      <c r="V34" s="2">
        <f>Table_0__2[[#This Row],[Put Settle]]*10000*Table_0__2[[#This Row],[Open Interest Put]]</f>
        <v>0</v>
      </c>
    </row>
    <row r="35" spans="1:22" x14ac:dyDescent="0.25">
      <c r="A35" s="2">
        <v>0</v>
      </c>
      <c r="B35" s="2">
        <v>2.0000000000000001E-4</v>
      </c>
      <c r="C35" s="2">
        <v>2.0000000000000001E-4</v>
      </c>
      <c r="D35" s="2">
        <v>0.70499999999999996</v>
      </c>
      <c r="E35" s="2">
        <v>6.7500000000000004E-2</v>
      </c>
      <c r="F35" s="2">
        <v>6.6299999999999998E-2</v>
      </c>
      <c r="G35" s="2">
        <v>1.1999999999999999E-3</v>
      </c>
      <c r="H35" s="2">
        <v>11.59</v>
      </c>
      <c r="I35" s="2">
        <v>11.31</v>
      </c>
      <c r="J35" s="2">
        <v>0.28000000000000003</v>
      </c>
      <c r="K35" s="2">
        <v>0</v>
      </c>
      <c r="L35" s="2">
        <v>0</v>
      </c>
      <c r="M35" s="2">
        <v>0</v>
      </c>
      <c r="N35" s="2">
        <v>11.59</v>
      </c>
      <c r="O35" s="2">
        <v>11.31</v>
      </c>
      <c r="P35" s="2">
        <v>0.28000000000000003</v>
      </c>
      <c r="Q35" s="2">
        <v>193</v>
      </c>
      <c r="R35" s="2">
        <v>0</v>
      </c>
      <c r="S35" s="2">
        <v>0</v>
      </c>
      <c r="T35" s="2">
        <v>0</v>
      </c>
      <c r="U35" s="2">
        <f>Table_0__2[[#This Row],[Call Settle]]*10000*Table_0__2[[#This Row],[Open Interest Call]]</f>
        <v>386</v>
      </c>
      <c r="V35" s="2">
        <f>Table_0__2[[#This Row],[Put Settle]]*10000*Table_0__2[[#This Row],[Open Interest Put]]</f>
        <v>0</v>
      </c>
    </row>
    <row r="36" spans="1:22" x14ac:dyDescent="0.25">
      <c r="A36" s="2">
        <v>0</v>
      </c>
      <c r="B36" s="2">
        <v>1E-4</v>
      </c>
      <c r="C36" s="2">
        <v>1E-4</v>
      </c>
      <c r="D36" s="2">
        <v>0.71</v>
      </c>
      <c r="E36" s="2">
        <v>7.2499999999999995E-2</v>
      </c>
      <c r="F36" s="2">
        <v>7.1300000000000002E-2</v>
      </c>
      <c r="G36" s="2">
        <v>1.1999999999999999E-3</v>
      </c>
      <c r="H36" s="2">
        <v>11.65</v>
      </c>
      <c r="I36" s="2">
        <v>11.37</v>
      </c>
      <c r="J36" s="2">
        <v>0.28000000000000003</v>
      </c>
      <c r="K36" s="2">
        <v>0</v>
      </c>
      <c r="L36" s="2">
        <v>0</v>
      </c>
      <c r="M36" s="2">
        <v>0</v>
      </c>
      <c r="N36" s="2">
        <v>11.65</v>
      </c>
      <c r="O36" s="2">
        <v>11.37</v>
      </c>
      <c r="P36" s="2">
        <v>0.28000000000000003</v>
      </c>
      <c r="Q36" s="2">
        <v>203</v>
      </c>
      <c r="R36" s="2">
        <v>-6</v>
      </c>
      <c r="S36" s="2">
        <v>0</v>
      </c>
      <c r="T36" s="2">
        <v>0</v>
      </c>
      <c r="U36" s="2">
        <f>Table_0__2[[#This Row],[Call Settle]]*10000*Table_0__2[[#This Row],[Open Interest Call]]</f>
        <v>203</v>
      </c>
      <c r="V36" s="2">
        <f>Table_0__2[[#This Row],[Put Settle]]*10000*Table_0__2[[#This Row],[Open Interest Put]]</f>
        <v>0</v>
      </c>
    </row>
    <row r="37" spans="1:22" x14ac:dyDescent="0.25">
      <c r="A37" s="2">
        <v>0</v>
      </c>
      <c r="B37" s="2">
        <v>1E-4</v>
      </c>
      <c r="C37" s="2">
        <v>1E-4</v>
      </c>
      <c r="D37" s="2">
        <v>0.71499999999999997</v>
      </c>
      <c r="E37" s="2">
        <v>7.7399999999999997E-2</v>
      </c>
      <c r="F37" s="2">
        <v>7.6200000000000004E-2</v>
      </c>
      <c r="G37" s="2">
        <v>1.1999999999999999E-3</v>
      </c>
      <c r="H37" s="2">
        <v>12.3</v>
      </c>
      <c r="I37" s="2">
        <v>12.02</v>
      </c>
      <c r="J37" s="2">
        <v>0.28000000000000003</v>
      </c>
      <c r="K37" s="2">
        <v>0</v>
      </c>
      <c r="L37" s="2">
        <v>0</v>
      </c>
      <c r="M37" s="2">
        <v>0</v>
      </c>
      <c r="N37" s="2">
        <v>12.3</v>
      </c>
      <c r="O37" s="2">
        <v>12.02</v>
      </c>
      <c r="P37" s="2">
        <v>0.28000000000000003</v>
      </c>
      <c r="Q37" s="2">
        <v>444</v>
      </c>
      <c r="R37" s="2">
        <v>0</v>
      </c>
      <c r="S37" s="2">
        <v>0</v>
      </c>
      <c r="T37" s="2">
        <v>0</v>
      </c>
      <c r="U37" s="2">
        <f>Table_0__2[[#This Row],[Call Settle]]*10000*Table_0__2[[#This Row],[Open Interest Call]]</f>
        <v>444</v>
      </c>
      <c r="V37" s="2">
        <f>Table_0__2[[#This Row],[Put Settle]]*10000*Table_0__2[[#This Row],[Open Interest Put]]</f>
        <v>0</v>
      </c>
    </row>
    <row r="38" spans="1:22" x14ac:dyDescent="0.25">
      <c r="A38" s="2">
        <v>0</v>
      </c>
      <c r="B38" s="2">
        <v>1E-4</v>
      </c>
      <c r="C38" s="2">
        <v>1E-4</v>
      </c>
      <c r="D38" s="2">
        <v>0.72</v>
      </c>
      <c r="E38" s="2">
        <v>8.2400000000000001E-2</v>
      </c>
      <c r="F38" s="2">
        <v>8.1100000000000005E-2</v>
      </c>
      <c r="G38" s="2">
        <v>1.2999999999999999E-3</v>
      </c>
      <c r="H38" s="2">
        <v>12.94</v>
      </c>
      <c r="I38" s="2">
        <v>12.66</v>
      </c>
      <c r="J38" s="2">
        <v>0.28999999999999998</v>
      </c>
      <c r="K38" s="2">
        <v>0</v>
      </c>
      <c r="L38" s="2">
        <v>0</v>
      </c>
      <c r="M38" s="2">
        <v>0</v>
      </c>
      <c r="N38" s="2">
        <v>12.94</v>
      </c>
      <c r="O38" s="2">
        <v>12.66</v>
      </c>
      <c r="P38" s="2">
        <v>0.28999999999999998</v>
      </c>
      <c r="Q38" s="2">
        <v>70</v>
      </c>
      <c r="R38" s="2">
        <v>0</v>
      </c>
      <c r="S38" s="2">
        <v>0</v>
      </c>
      <c r="T38" s="2">
        <v>0</v>
      </c>
      <c r="U38" s="2">
        <f>Table_0__2[[#This Row],[Call Settle]]*10000*Table_0__2[[#This Row],[Open Interest Call]]</f>
        <v>70</v>
      </c>
      <c r="V38" s="2">
        <f>Table_0__2[[#This Row],[Put Settle]]*10000*Table_0__2[[#This Row],[Open Interest Put]]</f>
        <v>0</v>
      </c>
    </row>
    <row r="39" spans="1:22" x14ac:dyDescent="0.25">
      <c r="A39" s="2">
        <v>1E-4</v>
      </c>
      <c r="B39" s="2">
        <v>1E-4</v>
      </c>
      <c r="C39" s="2">
        <v>1E-4</v>
      </c>
      <c r="D39" s="2">
        <v>0.72499999999999998</v>
      </c>
      <c r="E39" s="2">
        <v>8.7300000000000003E-2</v>
      </c>
      <c r="F39" s="2">
        <v>8.6099999999999996E-2</v>
      </c>
      <c r="G39" s="2">
        <v>1.1999999999999999E-3</v>
      </c>
      <c r="H39" s="2">
        <v>13.58</v>
      </c>
      <c r="I39" s="2">
        <v>12.27</v>
      </c>
      <c r="J39" s="2">
        <v>1.31</v>
      </c>
      <c r="K39" s="2">
        <v>0</v>
      </c>
      <c r="L39" s="2">
        <v>0</v>
      </c>
      <c r="M39" s="2">
        <v>0</v>
      </c>
      <c r="N39" s="2">
        <v>13.58</v>
      </c>
      <c r="O39" s="2">
        <v>12.27</v>
      </c>
      <c r="P39" s="2">
        <v>1.31</v>
      </c>
      <c r="Q39" s="2">
        <v>74</v>
      </c>
      <c r="R39" s="2">
        <v>-3</v>
      </c>
      <c r="S39" s="2">
        <v>0</v>
      </c>
      <c r="T39" s="2">
        <v>0</v>
      </c>
      <c r="U39" s="2">
        <f>Table_0__2[[#This Row],[Call Settle]]*10000*Table_0__2[[#This Row],[Open Interest Call]]</f>
        <v>74</v>
      </c>
      <c r="V39" s="2">
        <f>Table_0__2[[#This Row],[Put Settle]]*10000*Table_0__2[[#This Row],[Open Interest Put]]</f>
        <v>0</v>
      </c>
    </row>
    <row r="40" spans="1:22" x14ac:dyDescent="0.25">
      <c r="A40" s="2">
        <v>0</v>
      </c>
      <c r="B40" s="2">
        <v>1E-4</v>
      </c>
      <c r="C40" s="2">
        <v>1E-4</v>
      </c>
      <c r="D40" s="2">
        <v>0.73</v>
      </c>
      <c r="E40" s="2">
        <v>9.2299999999999993E-2</v>
      </c>
      <c r="F40" s="2">
        <v>9.11E-2</v>
      </c>
      <c r="G40" s="2">
        <v>1.1999999999999999E-3</v>
      </c>
      <c r="H40" s="2">
        <v>13.13</v>
      </c>
      <c r="I40" s="2">
        <v>12.86</v>
      </c>
      <c r="J40" s="2">
        <v>0.27</v>
      </c>
      <c r="K40" s="2">
        <v>0</v>
      </c>
      <c r="L40" s="2">
        <v>0</v>
      </c>
      <c r="M40" s="2">
        <v>0</v>
      </c>
      <c r="N40" s="2">
        <v>13.13</v>
      </c>
      <c r="O40" s="2">
        <v>12.86</v>
      </c>
      <c r="P40" s="2">
        <v>0.27</v>
      </c>
      <c r="Q40" s="2">
        <v>58</v>
      </c>
      <c r="R40" s="2">
        <v>0</v>
      </c>
      <c r="S40" s="2">
        <v>0</v>
      </c>
      <c r="T40" s="2">
        <v>0</v>
      </c>
      <c r="U40" s="2">
        <f>Table_0__2[[#This Row],[Call Settle]]*10000*Table_0__2[[#This Row],[Open Interest Call]]</f>
        <v>58</v>
      </c>
      <c r="V40" s="2">
        <f>Table_0__2[[#This Row],[Put Settle]]*10000*Table_0__2[[#This Row],[Open Interest Put]]</f>
        <v>0</v>
      </c>
    </row>
    <row r="41" spans="1:22" x14ac:dyDescent="0.25">
      <c r="A41" s="2">
        <v>0</v>
      </c>
      <c r="B41" s="2">
        <v>1E-4</v>
      </c>
      <c r="C41" s="2">
        <v>1E-4</v>
      </c>
      <c r="D41" s="2">
        <v>0.73499999999999999</v>
      </c>
      <c r="E41" s="2">
        <v>9.7199999999999995E-2</v>
      </c>
      <c r="F41" s="2">
        <v>9.6000000000000002E-2</v>
      </c>
      <c r="G41" s="2">
        <v>1.1999999999999999E-3</v>
      </c>
      <c r="H41" s="2">
        <v>13.72</v>
      </c>
      <c r="I41" s="2">
        <v>13.44</v>
      </c>
      <c r="J41" s="2">
        <v>0.28000000000000003</v>
      </c>
      <c r="K41" s="2">
        <v>0</v>
      </c>
      <c r="L41" s="2">
        <v>0</v>
      </c>
      <c r="M41" s="2">
        <v>0</v>
      </c>
      <c r="N41" s="2">
        <v>13.72</v>
      </c>
      <c r="O41" s="2">
        <v>13.44</v>
      </c>
      <c r="P41" s="2">
        <v>0.28000000000000003</v>
      </c>
      <c r="Q41" s="2">
        <v>29</v>
      </c>
      <c r="R41" s="2">
        <v>0</v>
      </c>
      <c r="S41" s="2">
        <v>0</v>
      </c>
      <c r="T41" s="2">
        <v>0</v>
      </c>
      <c r="U41" s="2">
        <f>Table_0__2[[#This Row],[Call Settle]]*10000*Table_0__2[[#This Row],[Open Interest Call]]</f>
        <v>29</v>
      </c>
      <c r="V41" s="2">
        <f>Table_0__2[[#This Row],[Put Settle]]*10000*Table_0__2[[#This Row],[Open Interest Put]]</f>
        <v>0</v>
      </c>
    </row>
    <row r="42" spans="1:22" x14ac:dyDescent="0.25">
      <c r="A42" s="2">
        <v>0</v>
      </c>
      <c r="B42" s="2">
        <v>1E-4</v>
      </c>
      <c r="C42" s="2">
        <v>1E-4</v>
      </c>
      <c r="D42" s="2">
        <v>0.74</v>
      </c>
      <c r="E42" s="2">
        <v>0.1022</v>
      </c>
      <c r="F42" s="2">
        <v>0.10100000000000001</v>
      </c>
      <c r="G42" s="2">
        <v>1.1999999999999999E-3</v>
      </c>
      <c r="H42" s="2">
        <v>14.29</v>
      </c>
      <c r="I42" s="2">
        <v>14.01</v>
      </c>
      <c r="J42" s="2">
        <v>0.28000000000000003</v>
      </c>
      <c r="K42" s="2">
        <v>0</v>
      </c>
      <c r="L42" s="2">
        <v>0</v>
      </c>
      <c r="M42" s="2">
        <v>0</v>
      </c>
      <c r="N42" s="2">
        <v>14.29</v>
      </c>
      <c r="O42" s="2">
        <v>14.01</v>
      </c>
      <c r="P42" s="2">
        <v>0.28000000000000003</v>
      </c>
      <c r="Q42" s="2">
        <v>161</v>
      </c>
      <c r="R42" s="2">
        <v>0</v>
      </c>
      <c r="S42" s="2">
        <v>0</v>
      </c>
      <c r="T42" s="2">
        <v>0</v>
      </c>
      <c r="U42" s="2">
        <f>Table_0__2[[#This Row],[Call Settle]]*10000*Table_0__2[[#This Row],[Open Interest Call]]</f>
        <v>161</v>
      </c>
      <c r="V42" s="2">
        <f>Table_0__2[[#This Row],[Put Settle]]*10000*Table_0__2[[#This Row],[Open Interest Put]]</f>
        <v>0</v>
      </c>
    </row>
    <row r="43" spans="1:22" x14ac:dyDescent="0.25">
      <c r="A43" s="2">
        <v>0</v>
      </c>
      <c r="B43" s="2">
        <v>1E-4</v>
      </c>
      <c r="C43" s="2">
        <v>1E-4</v>
      </c>
      <c r="D43" s="2">
        <v>0.75</v>
      </c>
      <c r="E43" s="2">
        <v>0.11210000000000001</v>
      </c>
      <c r="F43" s="2">
        <v>0.1109</v>
      </c>
      <c r="G43" s="2">
        <v>1.1999999999999999E-3</v>
      </c>
      <c r="H43" s="2">
        <v>15.42</v>
      </c>
      <c r="I43" s="2">
        <v>15.13</v>
      </c>
      <c r="J43" s="2">
        <v>0.28999999999999998</v>
      </c>
      <c r="K43" s="2">
        <v>0</v>
      </c>
      <c r="L43" s="2">
        <v>0</v>
      </c>
      <c r="M43" s="2">
        <v>0</v>
      </c>
      <c r="N43" s="2">
        <v>15.42</v>
      </c>
      <c r="O43" s="2">
        <v>15.13</v>
      </c>
      <c r="P43" s="2">
        <v>0.28999999999999998</v>
      </c>
      <c r="Q43" s="2">
        <v>3</v>
      </c>
      <c r="R43" s="2">
        <v>0</v>
      </c>
      <c r="S43" s="2">
        <v>0</v>
      </c>
      <c r="T43" s="2">
        <v>0</v>
      </c>
      <c r="U43" s="2">
        <f>Table_0__2[[#This Row],[Call Settle]]*10000*Table_0__2[[#This Row],[Open Interest Call]]</f>
        <v>3</v>
      </c>
      <c r="V43" s="2">
        <f>Table_0__2[[#This Row],[Put Settle]]*10000*Table_0__2[[#This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0.76</v>
      </c>
      <c r="E44" s="2">
        <v>0.122</v>
      </c>
      <c r="F44" s="2">
        <v>0.1208</v>
      </c>
      <c r="G44" s="2">
        <v>1.1999999999999999E-3</v>
      </c>
      <c r="H44" s="2">
        <v>16.55</v>
      </c>
      <c r="I44" s="2">
        <v>16.25</v>
      </c>
      <c r="J44" s="2">
        <v>0.3</v>
      </c>
      <c r="K44" s="2">
        <v>0</v>
      </c>
      <c r="L44" s="2">
        <v>0</v>
      </c>
      <c r="M44" s="2">
        <v>0</v>
      </c>
      <c r="N44" s="2">
        <v>16.55</v>
      </c>
      <c r="O44" s="2">
        <v>16.25</v>
      </c>
      <c r="P44" s="2">
        <v>0.3</v>
      </c>
      <c r="Q44" s="2">
        <v>0</v>
      </c>
      <c r="R44" s="2">
        <v>0</v>
      </c>
      <c r="S44" s="2">
        <v>0</v>
      </c>
      <c r="T44" s="2">
        <v>0</v>
      </c>
      <c r="U44" s="2">
        <f>Table_0__2[[#This Row],[Call Settle]]*10000*Table_0__2[[#This Row],[Open Interest Call]]</f>
        <v>0</v>
      </c>
      <c r="V44" s="2">
        <f>Table_0__2[[#This Row],[Put Settle]]*10000*Table_0__2[[#This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0.77</v>
      </c>
      <c r="E45" s="2">
        <v>0.13189999999999999</v>
      </c>
      <c r="F45" s="2">
        <v>0.13070000000000001</v>
      </c>
      <c r="G45" s="2">
        <v>1.1999999999999999E-3</v>
      </c>
      <c r="H45" s="2">
        <v>17.690000000000001</v>
      </c>
      <c r="I45" s="2">
        <v>17.38</v>
      </c>
      <c r="J45" s="2">
        <v>0.31</v>
      </c>
      <c r="K45" s="2">
        <v>0</v>
      </c>
      <c r="L45" s="2">
        <v>0</v>
      </c>
      <c r="M45" s="2">
        <v>0</v>
      </c>
      <c r="N45" s="2">
        <v>17.690000000000001</v>
      </c>
      <c r="O45" s="2">
        <v>17.38</v>
      </c>
      <c r="P45" s="2">
        <v>0.31</v>
      </c>
      <c r="Q45" s="2">
        <v>0</v>
      </c>
      <c r="R45" s="2">
        <v>0</v>
      </c>
      <c r="S45" s="2">
        <v>0</v>
      </c>
      <c r="T45" s="2">
        <v>0</v>
      </c>
      <c r="U45" s="2">
        <f>Table_0__2[[#This Row],[Call Settle]]*10000*Table_0__2[[#This Row],[Open Interest Call]]</f>
        <v>0</v>
      </c>
      <c r="V45" s="2">
        <f>Table_0__2[[#This Row],[Put Settle]]*10000*Table_0__2[[#This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0.78</v>
      </c>
      <c r="E46" s="2">
        <v>0.1419</v>
      </c>
      <c r="F46" s="2">
        <v>0.1406</v>
      </c>
      <c r="G46" s="2">
        <v>1.2999999999999999E-3</v>
      </c>
      <c r="H46" s="2">
        <v>18.82</v>
      </c>
      <c r="I46" s="2">
        <v>18.5</v>
      </c>
      <c r="J46" s="2">
        <v>0.32</v>
      </c>
      <c r="K46" s="2">
        <v>0</v>
      </c>
      <c r="L46" s="2">
        <v>0</v>
      </c>
      <c r="M46" s="2">
        <v>0</v>
      </c>
      <c r="N46" s="2">
        <v>18.82</v>
      </c>
      <c r="O46" s="2">
        <v>18.5</v>
      </c>
      <c r="P46" s="2">
        <v>0.32</v>
      </c>
      <c r="Q46" s="2">
        <v>0</v>
      </c>
      <c r="R46" s="2">
        <v>0</v>
      </c>
      <c r="S46" s="2">
        <v>20</v>
      </c>
      <c r="T46" s="2">
        <v>0</v>
      </c>
      <c r="U46" s="2">
        <f>Table_0__2[[#This Row],[Call Settle]]*10000*Table_0__2[[#This Row],[Open Interest Call]]</f>
        <v>0</v>
      </c>
      <c r="V46" s="2">
        <f>Table_0__2[[#This Row],[Put Settle]]*10000*Table_0__2[[#This Row],[Open Interest Put]]</f>
        <v>28380</v>
      </c>
    </row>
    <row r="47" spans="1:22" x14ac:dyDescent="0.25">
      <c r="A47" s="2">
        <v>0</v>
      </c>
      <c r="B47" s="2">
        <v>0</v>
      </c>
      <c r="C47" s="2">
        <v>0</v>
      </c>
      <c r="D47" s="2">
        <v>0.79</v>
      </c>
      <c r="E47" s="2">
        <v>0.15179999999999999</v>
      </c>
      <c r="F47" s="2">
        <v>0.15060000000000001</v>
      </c>
      <c r="G47" s="2">
        <v>1.1999999999999999E-3</v>
      </c>
      <c r="H47" s="2">
        <v>19.95</v>
      </c>
      <c r="I47" s="2">
        <v>19.63</v>
      </c>
      <c r="J47" s="2">
        <v>0.33</v>
      </c>
      <c r="K47" s="2">
        <v>0</v>
      </c>
      <c r="L47" s="2">
        <v>0</v>
      </c>
      <c r="M47" s="2">
        <v>0</v>
      </c>
      <c r="N47" s="2">
        <v>19.95</v>
      </c>
      <c r="O47" s="2">
        <v>19.63</v>
      </c>
      <c r="P47" s="2">
        <v>0.33</v>
      </c>
      <c r="Q47" s="2">
        <v>0</v>
      </c>
      <c r="R47" s="2">
        <v>0</v>
      </c>
      <c r="S47" s="2">
        <v>0</v>
      </c>
      <c r="T47" s="2">
        <v>0</v>
      </c>
      <c r="U47" s="2">
        <f>Table_0__2[[#This Row],[Call Settle]]*10000*Table_0__2[[#This Row],[Open Interest Call]]</f>
        <v>0</v>
      </c>
      <c r="V47" s="2">
        <f>Table_0__2[[#This Row],[Put Settle]]*10000*Table_0__2[[#This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</v>
      </c>
      <c r="E48" s="2">
        <v>0.16170000000000001</v>
      </c>
      <c r="F48" s="2">
        <v>0.1605</v>
      </c>
      <c r="G48" s="2">
        <v>1.1999999999999999E-3</v>
      </c>
      <c r="H48" s="2">
        <v>21.08</v>
      </c>
      <c r="I48" s="2">
        <v>20.75</v>
      </c>
      <c r="J48" s="2">
        <v>0.33</v>
      </c>
      <c r="K48" s="2">
        <v>0</v>
      </c>
      <c r="L48" s="2">
        <v>0</v>
      </c>
      <c r="M48" s="2">
        <v>0</v>
      </c>
      <c r="N48" s="2">
        <v>21.08</v>
      </c>
      <c r="O48" s="2">
        <v>20.75</v>
      </c>
      <c r="P48" s="2">
        <v>0.33</v>
      </c>
      <c r="Q48" s="2">
        <v>0</v>
      </c>
      <c r="R48" s="2">
        <v>0</v>
      </c>
      <c r="S48" s="2">
        <v>0</v>
      </c>
      <c r="T48" s="2">
        <v>0</v>
      </c>
      <c r="U48" s="2">
        <f>Table_0__2[[#This Row],[Call Settle]]*10000*Table_0__2[[#This Row],[Open Interest Call]]</f>
        <v>0</v>
      </c>
      <c r="V48" s="2">
        <f>Table_0__2[[#This Row],[Put Settle]]*10000*Table_0__2[[#This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0.81</v>
      </c>
      <c r="E49" s="2">
        <v>0.1716</v>
      </c>
      <c r="F49" s="2">
        <v>0.1704</v>
      </c>
      <c r="G49" s="2">
        <v>1.1999999999999999E-3</v>
      </c>
      <c r="H49" s="2">
        <v>22.22</v>
      </c>
      <c r="I49" s="2">
        <v>21.87</v>
      </c>
      <c r="J49" s="2">
        <v>0.34</v>
      </c>
      <c r="K49" s="2">
        <v>0</v>
      </c>
      <c r="L49" s="2">
        <v>0</v>
      </c>
      <c r="M49" s="2">
        <v>0</v>
      </c>
      <c r="N49" s="2">
        <v>22.22</v>
      </c>
      <c r="O49" s="2">
        <v>21.87</v>
      </c>
      <c r="P49" s="2">
        <v>0.34</v>
      </c>
      <c r="Q49" s="2">
        <v>0</v>
      </c>
      <c r="R49" s="2">
        <v>0</v>
      </c>
      <c r="S49" s="2">
        <v>0</v>
      </c>
      <c r="T49" s="2">
        <v>0</v>
      </c>
      <c r="U49" s="2">
        <f>Table_0__2[[#This Row],[Call Settle]]*10000*Table_0__2[[#This Row],[Open Interest Call]]</f>
        <v>0</v>
      </c>
      <c r="V49" s="2">
        <f>Table_0__2[[#This Row],[Put Settle]]*10000*Table_0__2[[#This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0.82</v>
      </c>
      <c r="E50" s="2">
        <v>0.18160000000000001</v>
      </c>
      <c r="F50" s="2">
        <v>0.1804</v>
      </c>
      <c r="G50" s="2">
        <v>1.1999999999999999E-3</v>
      </c>
      <c r="H50" s="2">
        <v>23.35</v>
      </c>
      <c r="I50" s="2">
        <v>23</v>
      </c>
      <c r="J50" s="2">
        <v>0.35</v>
      </c>
      <c r="K50" s="2">
        <v>0</v>
      </c>
      <c r="L50" s="2">
        <v>0</v>
      </c>
      <c r="M50" s="2">
        <v>0</v>
      </c>
      <c r="N50" s="2">
        <v>23.35</v>
      </c>
      <c r="O50" s="2">
        <v>23</v>
      </c>
      <c r="P50" s="2">
        <v>0.35</v>
      </c>
      <c r="Q50" s="2">
        <v>0</v>
      </c>
      <c r="R50" s="2">
        <v>0</v>
      </c>
      <c r="S50" s="2">
        <v>0</v>
      </c>
      <c r="T50" s="2">
        <v>0</v>
      </c>
      <c r="U50" s="2">
        <f>Table_0__2[[#This Row],[Call Settle]]*10000*Table_0__2[[#This Row],[Open Interest Call]]</f>
        <v>0</v>
      </c>
      <c r="V50" s="2">
        <f>Table_0__2[[#This Row],[Put Settle]]*10000*Table_0__2[[#This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0.83</v>
      </c>
      <c r="E51" s="2">
        <v>0.1915</v>
      </c>
      <c r="F51" s="2">
        <v>0.1903</v>
      </c>
      <c r="G51" s="2">
        <v>1.1999999999999999E-3</v>
      </c>
      <c r="H51" s="2">
        <v>24.48</v>
      </c>
      <c r="I51" s="2">
        <v>24.12</v>
      </c>
      <c r="J51" s="2">
        <v>0.36</v>
      </c>
      <c r="K51" s="2">
        <v>0</v>
      </c>
      <c r="L51" s="2">
        <v>0</v>
      </c>
      <c r="M51" s="2">
        <v>0</v>
      </c>
      <c r="N51" s="2">
        <v>24.48</v>
      </c>
      <c r="O51" s="2">
        <v>24.12</v>
      </c>
      <c r="P51" s="2">
        <v>0.36</v>
      </c>
      <c r="Q51" s="2">
        <v>0</v>
      </c>
      <c r="R51" s="2">
        <v>0</v>
      </c>
      <c r="S51" s="2">
        <v>0</v>
      </c>
      <c r="T51" s="2">
        <v>0</v>
      </c>
      <c r="U51" s="2">
        <f>Table_0__2[[#This Row],[Call Settle]]*10000*Table_0__2[[#This Row],[Open Interest Call]]</f>
        <v>0</v>
      </c>
      <c r="V51" s="2">
        <f>Table_0__2[[#This Row],[Put Settle]]*10000*Table_0__2[[#This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0.84</v>
      </c>
      <c r="E52" s="2">
        <v>0.2014</v>
      </c>
      <c r="F52" s="2">
        <v>0.20019999999999999</v>
      </c>
      <c r="G52" s="2">
        <v>1.1999999999999999E-3</v>
      </c>
      <c r="H52" s="2">
        <v>25.61</v>
      </c>
      <c r="I52" s="2">
        <v>25.24</v>
      </c>
      <c r="J52" s="2">
        <v>0.37</v>
      </c>
      <c r="K52" s="2">
        <v>0</v>
      </c>
      <c r="L52" s="2">
        <v>0</v>
      </c>
      <c r="M52" s="2">
        <v>0</v>
      </c>
      <c r="N52" s="2">
        <v>25.61</v>
      </c>
      <c r="O52" s="2">
        <v>25.24</v>
      </c>
      <c r="P52" s="2">
        <v>0.37</v>
      </c>
      <c r="Q52" s="2">
        <v>0</v>
      </c>
      <c r="R52" s="2">
        <v>0</v>
      </c>
      <c r="S52" s="2">
        <v>0</v>
      </c>
      <c r="T52" s="2">
        <v>0</v>
      </c>
      <c r="U52" s="2">
        <f>Table_0__2[[#This Row],[Call Settle]]*10000*Table_0__2[[#This Row],[Open Interest Call]]</f>
        <v>0</v>
      </c>
      <c r="V52" s="2">
        <f>Table_0__2[[#This Row],[Put Settle]]*10000*Table_0__2[[#This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-3.1999999999999999E-5</v>
      </c>
      <c r="B2" s="2">
        <v>1.6969999999999999E-3</v>
      </c>
      <c r="C2" s="2">
        <v>1.665E-3</v>
      </c>
      <c r="D2" s="2">
        <v>5.0000000000000001E-3</v>
      </c>
      <c r="E2" s="2">
        <v>0</v>
      </c>
      <c r="F2" s="2">
        <v>0</v>
      </c>
      <c r="G2" s="2">
        <v>0</v>
      </c>
      <c r="H2" s="2">
        <v>16.39</v>
      </c>
      <c r="I2" s="2">
        <v>12.24</v>
      </c>
      <c r="J2" s="2">
        <v>4.1399999999999997</v>
      </c>
      <c r="K2" s="2">
        <v>0</v>
      </c>
      <c r="L2" s="2">
        <v>0</v>
      </c>
      <c r="M2" s="2">
        <v>0</v>
      </c>
      <c r="N2" s="2">
        <v>16.39</v>
      </c>
      <c r="O2" s="2">
        <v>12.24</v>
      </c>
      <c r="P2" s="2">
        <v>4.1399999999999997</v>
      </c>
      <c r="Q2" s="2">
        <v>0</v>
      </c>
      <c r="R2" s="2">
        <v>0</v>
      </c>
      <c r="S2" s="2">
        <v>0</v>
      </c>
      <c r="T2" s="2">
        <v>0</v>
      </c>
      <c r="U2" s="2">
        <f>Table_0__29[[#This Row],[Call Settle]]*1000000*Table_0__29[[#This Row],[Open Interest Call]]</f>
        <v>0</v>
      </c>
      <c r="V2" s="2">
        <f>Table_0__29[[#This Row],[Put Settle]]*1000000*Table_0__29[[#This Row],[Open Interest Put]]</f>
        <v>0</v>
      </c>
    </row>
    <row r="3" spans="1:22" x14ac:dyDescent="0.25">
      <c r="A3" s="2">
        <v>-3.1999999999999999E-5</v>
      </c>
      <c r="B3" s="2">
        <v>1.5989999999999999E-3</v>
      </c>
      <c r="C3" s="2">
        <v>1.567E-3</v>
      </c>
      <c r="D3" s="2">
        <v>5.1000000000000004E-3</v>
      </c>
      <c r="E3" s="2">
        <v>0</v>
      </c>
      <c r="F3" s="2">
        <v>0</v>
      </c>
      <c r="G3" s="2">
        <v>0</v>
      </c>
      <c r="H3" s="2">
        <v>15.41</v>
      </c>
      <c r="I3" s="2">
        <v>12.14</v>
      </c>
      <c r="J3" s="2">
        <v>3.27</v>
      </c>
      <c r="K3" s="2">
        <v>0</v>
      </c>
      <c r="L3" s="2">
        <v>0</v>
      </c>
      <c r="M3" s="2">
        <v>0</v>
      </c>
      <c r="N3" s="2">
        <v>15.41</v>
      </c>
      <c r="O3" s="2">
        <v>12.14</v>
      </c>
      <c r="P3" s="2">
        <v>3.27</v>
      </c>
      <c r="Q3" s="2">
        <v>0</v>
      </c>
      <c r="R3" s="2">
        <v>0</v>
      </c>
      <c r="S3" s="2">
        <v>0</v>
      </c>
      <c r="T3" s="2">
        <v>0</v>
      </c>
      <c r="U3" s="2">
        <f>Table_0__29[[#This Row],[Call Settle]]*1000000*Table_0__29[[#This Row],[Open Interest Call]]</f>
        <v>0</v>
      </c>
      <c r="V3" s="2">
        <f>Table_0__29[[#This Row],[Put Settle]]*1000000*Table_0__29[[#This Row],[Open Interest Put]]</f>
        <v>0</v>
      </c>
    </row>
    <row r="4" spans="1:22" x14ac:dyDescent="0.25">
      <c r="A4" s="2">
        <v>-3.1999999999999999E-5</v>
      </c>
      <c r="B4" s="2">
        <v>1.5009999999999999E-3</v>
      </c>
      <c r="C4" s="2">
        <v>1.469E-3</v>
      </c>
      <c r="D4" s="2">
        <v>5.1999999999999998E-3</v>
      </c>
      <c r="E4" s="2">
        <v>0</v>
      </c>
      <c r="F4" s="2">
        <v>0</v>
      </c>
      <c r="G4" s="2">
        <v>0</v>
      </c>
      <c r="H4" s="2">
        <v>14.44</v>
      </c>
      <c r="I4" s="2">
        <v>12.04</v>
      </c>
      <c r="J4" s="2">
        <v>2.4</v>
      </c>
      <c r="K4" s="2">
        <v>0</v>
      </c>
      <c r="L4" s="2">
        <v>0</v>
      </c>
      <c r="M4" s="2">
        <v>0</v>
      </c>
      <c r="N4" s="2">
        <v>14.44</v>
      </c>
      <c r="O4" s="2">
        <v>12.04</v>
      </c>
      <c r="P4" s="2">
        <v>2.4</v>
      </c>
      <c r="Q4" s="2">
        <v>0</v>
      </c>
      <c r="R4" s="2">
        <v>0</v>
      </c>
      <c r="S4" s="2">
        <v>0</v>
      </c>
      <c r="T4" s="2">
        <v>0</v>
      </c>
      <c r="U4" s="2">
        <f>Table_0__29[[#This Row],[Call Settle]]*1000000*Table_0__29[[#This Row],[Open Interest Call]]</f>
        <v>0</v>
      </c>
      <c r="V4" s="2">
        <f>Table_0__29[[#This Row],[Put Settle]]*1000000*Table_0__29[[#This Row],[Open Interest Put]]</f>
        <v>0</v>
      </c>
    </row>
    <row r="5" spans="1:22" x14ac:dyDescent="0.25">
      <c r="A5" s="2">
        <v>-3.3000000000000003E-5</v>
      </c>
      <c r="B5" s="2">
        <v>1.403E-3</v>
      </c>
      <c r="C5" s="2">
        <v>1.3699999999999999E-3</v>
      </c>
      <c r="D5" s="2">
        <v>5.3E-3</v>
      </c>
      <c r="E5" s="2">
        <v>0</v>
      </c>
      <c r="F5" s="2">
        <v>0</v>
      </c>
      <c r="G5" s="2">
        <v>0</v>
      </c>
      <c r="H5" s="2">
        <v>13.47</v>
      </c>
      <c r="I5" s="2">
        <v>11.94</v>
      </c>
      <c r="J5" s="2">
        <v>1.53</v>
      </c>
      <c r="K5" s="2">
        <v>0</v>
      </c>
      <c r="L5" s="2">
        <v>0</v>
      </c>
      <c r="M5" s="2">
        <v>0</v>
      </c>
      <c r="N5" s="2">
        <v>13.47</v>
      </c>
      <c r="O5" s="2">
        <v>11.94</v>
      </c>
      <c r="P5" s="2">
        <v>1.53</v>
      </c>
      <c r="Q5" s="2">
        <v>0</v>
      </c>
      <c r="R5" s="2">
        <v>0</v>
      </c>
      <c r="S5" s="2">
        <v>0</v>
      </c>
      <c r="T5" s="2">
        <v>0</v>
      </c>
      <c r="U5" s="2">
        <f>Table_0__29[[#This Row],[Call Settle]]*1000000*Table_0__29[[#This Row],[Open Interest Call]]</f>
        <v>0</v>
      </c>
      <c r="V5" s="2">
        <f>Table_0__29[[#This Row],[Put Settle]]*1000000*Table_0__29[[#This Row],[Open Interest Put]]</f>
        <v>0</v>
      </c>
    </row>
    <row r="6" spans="1:22" x14ac:dyDescent="0.25">
      <c r="A6" s="2">
        <v>-3.1999999999999999E-5</v>
      </c>
      <c r="B6" s="2">
        <v>1.304E-3</v>
      </c>
      <c r="C6" s="2">
        <v>1.2719999999999999E-3</v>
      </c>
      <c r="D6" s="2">
        <v>5.4000000000000003E-3</v>
      </c>
      <c r="E6" s="2">
        <v>9.9999999999999995E-7</v>
      </c>
      <c r="F6" s="2">
        <v>0</v>
      </c>
      <c r="G6" s="2">
        <v>9.9999999999999995E-7</v>
      </c>
      <c r="H6" s="2">
        <v>12.49</v>
      </c>
      <c r="I6" s="2">
        <v>11.84</v>
      </c>
      <c r="J6" s="2">
        <v>0.66</v>
      </c>
      <c r="K6" s="2">
        <v>0</v>
      </c>
      <c r="L6" s="2">
        <v>0</v>
      </c>
      <c r="M6" s="2">
        <v>0</v>
      </c>
      <c r="N6" s="2">
        <v>12.49</v>
      </c>
      <c r="O6" s="2">
        <v>11.84</v>
      </c>
      <c r="P6" s="2">
        <v>0.66</v>
      </c>
      <c r="Q6" s="2">
        <v>0</v>
      </c>
      <c r="R6" s="2">
        <v>0</v>
      </c>
      <c r="S6" s="2">
        <v>0</v>
      </c>
      <c r="T6" s="2">
        <v>0</v>
      </c>
      <c r="U6" s="2">
        <f>Table_0__29[[#This Row],[Call Settle]]*1000000*Table_0__29[[#This Row],[Open Interest Call]]</f>
        <v>0</v>
      </c>
      <c r="V6" s="2">
        <f>Table_0__29[[#This Row],[Put Settle]]*1000000*Table_0__29[[#This Row],[Open Interest Put]]</f>
        <v>0</v>
      </c>
    </row>
    <row r="7" spans="1:22" x14ac:dyDescent="0.25">
      <c r="A7" s="2">
        <v>-3.3000000000000003E-5</v>
      </c>
      <c r="B7" s="2">
        <v>1.207E-3</v>
      </c>
      <c r="C7" s="2">
        <v>1.1739999999999999E-3</v>
      </c>
      <c r="D7" s="2">
        <v>5.4999999999999997E-3</v>
      </c>
      <c r="E7" s="2">
        <v>9.9999999999999995E-7</v>
      </c>
      <c r="F7" s="2">
        <v>9.9999999999999995E-7</v>
      </c>
      <c r="G7" s="2">
        <v>0</v>
      </c>
      <c r="H7" s="2">
        <v>11.52</v>
      </c>
      <c r="I7" s="2">
        <v>11.74</v>
      </c>
      <c r="J7" s="2">
        <v>-0.22</v>
      </c>
      <c r="K7" s="2">
        <v>0</v>
      </c>
      <c r="L7" s="2">
        <v>0</v>
      </c>
      <c r="M7" s="2">
        <v>0</v>
      </c>
      <c r="N7" s="2">
        <v>11.52</v>
      </c>
      <c r="O7" s="2">
        <v>11.74</v>
      </c>
      <c r="P7" s="2">
        <v>-0.22</v>
      </c>
      <c r="Q7" s="2">
        <v>0</v>
      </c>
      <c r="R7" s="2">
        <v>0</v>
      </c>
      <c r="S7" s="2">
        <v>0</v>
      </c>
      <c r="T7" s="2">
        <v>0</v>
      </c>
      <c r="U7" s="2">
        <f>Table_0__29[[#This Row],[Call Settle]]*1000000*Table_0__29[[#This Row],[Open Interest Call]]</f>
        <v>0</v>
      </c>
      <c r="V7" s="2">
        <f>Table_0__29[[#This Row],[Put Settle]]*1000000*Table_0__29[[#This Row],[Open Interest Put]]</f>
        <v>0</v>
      </c>
    </row>
    <row r="8" spans="1:22" x14ac:dyDescent="0.25">
      <c r="A8" s="2">
        <v>-3.1999999999999999E-5</v>
      </c>
      <c r="B8" s="2">
        <v>1.109E-3</v>
      </c>
      <c r="C8" s="2">
        <v>1.077E-3</v>
      </c>
      <c r="D8" s="2">
        <v>5.5999999999999999E-3</v>
      </c>
      <c r="E8" s="2">
        <v>9.9999999999999995E-7</v>
      </c>
      <c r="F8" s="2">
        <v>9.9999999999999995E-7</v>
      </c>
      <c r="G8" s="2">
        <v>0</v>
      </c>
      <c r="H8" s="2">
        <v>11.4</v>
      </c>
      <c r="I8" s="2">
        <v>11.64</v>
      </c>
      <c r="J8" s="2">
        <v>-0.23</v>
      </c>
      <c r="K8" s="2">
        <v>0</v>
      </c>
      <c r="L8" s="2">
        <v>0</v>
      </c>
      <c r="M8" s="2">
        <v>0</v>
      </c>
      <c r="N8" s="2">
        <v>11.4</v>
      </c>
      <c r="O8" s="2">
        <v>11.64</v>
      </c>
      <c r="P8" s="2">
        <v>-0.23</v>
      </c>
      <c r="Q8" s="2">
        <v>0</v>
      </c>
      <c r="R8" s="2">
        <v>0</v>
      </c>
      <c r="S8" s="2">
        <v>0</v>
      </c>
      <c r="T8" s="2">
        <v>0</v>
      </c>
      <c r="U8" s="2">
        <f>Table_0__29[[#This Row],[Call Settle]]*1000000*Table_0__29[[#This Row],[Open Interest Call]]</f>
        <v>0</v>
      </c>
      <c r="V8" s="2">
        <f>Table_0__29[[#This Row],[Put Settle]]*1000000*Table_0__29[[#This Row],[Open Interest Put]]</f>
        <v>0</v>
      </c>
    </row>
    <row r="9" spans="1:22" x14ac:dyDescent="0.25">
      <c r="A9" s="2">
        <v>-3.1999999999999999E-5</v>
      </c>
      <c r="B9" s="2">
        <v>1.011E-3</v>
      </c>
      <c r="C9" s="2">
        <v>9.7900000000000005E-4</v>
      </c>
      <c r="D9" s="2">
        <v>5.7000000000000002E-3</v>
      </c>
      <c r="E9" s="2">
        <v>1.9999999999999999E-6</v>
      </c>
      <c r="F9" s="2">
        <v>1.9999999999999999E-6</v>
      </c>
      <c r="G9" s="2">
        <v>9.9999999999999995E-7</v>
      </c>
      <c r="H9" s="2">
        <v>11.34</v>
      </c>
      <c r="I9" s="2">
        <v>11.17</v>
      </c>
      <c r="J9" s="2">
        <v>0.17</v>
      </c>
      <c r="K9" s="2">
        <v>0</v>
      </c>
      <c r="L9" s="2">
        <v>0</v>
      </c>
      <c r="M9" s="2">
        <v>0</v>
      </c>
      <c r="N9" s="2">
        <v>11.34</v>
      </c>
      <c r="O9" s="2">
        <v>11.17</v>
      </c>
      <c r="P9" s="2">
        <v>0.17</v>
      </c>
      <c r="Q9" s="2">
        <v>0</v>
      </c>
      <c r="R9" s="2">
        <v>0</v>
      </c>
      <c r="S9" s="2">
        <v>0</v>
      </c>
      <c r="T9" s="2">
        <v>0</v>
      </c>
      <c r="U9" s="2">
        <f>Table_0__29[[#This Row],[Call Settle]]*1000000*Table_0__29[[#This Row],[Open Interest Call]]</f>
        <v>0</v>
      </c>
      <c r="V9" s="2">
        <f>Table_0__29[[#This Row],[Put Settle]]*1000000*Table_0__29[[#This Row],[Open Interest Put]]</f>
        <v>0</v>
      </c>
    </row>
    <row r="10" spans="1:22" x14ac:dyDescent="0.25">
      <c r="A10" s="2">
        <v>-3.1999999999999999E-5</v>
      </c>
      <c r="B10" s="2">
        <v>9.1399999999999999E-4</v>
      </c>
      <c r="C10" s="2">
        <v>8.8199999999999997E-4</v>
      </c>
      <c r="D10" s="2">
        <v>5.7999999999999996E-3</v>
      </c>
      <c r="E10" s="2">
        <v>3.9999999999999998E-6</v>
      </c>
      <c r="F10" s="2">
        <v>3.0000000000000001E-6</v>
      </c>
      <c r="G10" s="2">
        <v>9.9999999999999995E-7</v>
      </c>
      <c r="H10" s="2">
        <v>11.14</v>
      </c>
      <c r="I10" s="2">
        <v>11.16</v>
      </c>
      <c r="J10" s="2">
        <v>-0.02</v>
      </c>
      <c r="K10" s="2">
        <v>0</v>
      </c>
      <c r="L10" s="2">
        <v>0</v>
      </c>
      <c r="M10" s="2">
        <v>0</v>
      </c>
      <c r="N10" s="2">
        <v>11.14</v>
      </c>
      <c r="O10" s="2">
        <v>11.16</v>
      </c>
      <c r="P10" s="2">
        <v>-0.02</v>
      </c>
      <c r="Q10" s="2">
        <v>0</v>
      </c>
      <c r="R10" s="2">
        <v>0</v>
      </c>
      <c r="S10" s="2">
        <v>0</v>
      </c>
      <c r="T10" s="2">
        <v>0</v>
      </c>
      <c r="U10" s="2">
        <f>Table_0__29[[#This Row],[Call Settle]]*1000000*Table_0__29[[#This Row],[Open Interest Call]]</f>
        <v>0</v>
      </c>
      <c r="V10" s="2">
        <f>Table_0__29[[#This Row],[Put Settle]]*1000000*Table_0__29[[#This Row],[Open Interest Put]]</f>
        <v>0</v>
      </c>
    </row>
    <row r="11" spans="1:22" x14ac:dyDescent="0.25">
      <c r="A11" s="2">
        <v>-3.1999999999999999E-5</v>
      </c>
      <c r="B11" s="2">
        <v>8.1800000000000004E-4</v>
      </c>
      <c r="C11" s="2">
        <v>7.8600000000000002E-4</v>
      </c>
      <c r="D11" s="2">
        <v>5.8999999999999999E-3</v>
      </c>
      <c r="E11" s="2">
        <v>6.0000000000000002E-6</v>
      </c>
      <c r="F11" s="2">
        <v>5.0000000000000004E-6</v>
      </c>
      <c r="G11" s="2">
        <v>9.9999999999999995E-7</v>
      </c>
      <c r="H11" s="2">
        <v>10.95</v>
      </c>
      <c r="I11" s="2">
        <v>10.9</v>
      </c>
      <c r="J11" s="2">
        <v>0.04</v>
      </c>
      <c r="K11" s="2">
        <v>0</v>
      </c>
      <c r="L11" s="2">
        <v>0</v>
      </c>
      <c r="M11" s="2">
        <v>0</v>
      </c>
      <c r="N11" s="2">
        <v>10.95</v>
      </c>
      <c r="O11" s="2">
        <v>10.9</v>
      </c>
      <c r="P11" s="2">
        <v>0.04</v>
      </c>
      <c r="Q11" s="2">
        <v>0</v>
      </c>
      <c r="R11" s="2">
        <v>0</v>
      </c>
      <c r="S11" s="2">
        <v>0</v>
      </c>
      <c r="T11" s="2">
        <v>0</v>
      </c>
      <c r="U11" s="2">
        <f>Table_0__29[[#This Row],[Call Settle]]*1000000*Table_0__29[[#This Row],[Open Interest Call]]</f>
        <v>0</v>
      </c>
      <c r="V11" s="2">
        <f>Table_0__29[[#This Row],[Put Settle]]*1000000*Table_0__29[[#This Row],[Open Interest Put]]</f>
        <v>0</v>
      </c>
    </row>
    <row r="12" spans="1:22" x14ac:dyDescent="0.25">
      <c r="A12" s="2">
        <v>-3.1999999999999999E-5</v>
      </c>
      <c r="B12" s="2">
        <v>7.2300000000000001E-4</v>
      </c>
      <c r="C12" s="2">
        <v>6.9099999999999999E-4</v>
      </c>
      <c r="D12" s="2">
        <v>6.0000000000000001E-3</v>
      </c>
      <c r="E12" s="2">
        <v>9.0000000000000002E-6</v>
      </c>
      <c r="F12" s="2">
        <v>7.9999999999999996E-6</v>
      </c>
      <c r="G12" s="2">
        <v>9.9999999999999995E-7</v>
      </c>
      <c r="H12" s="2">
        <v>10.52</v>
      </c>
      <c r="I12" s="2">
        <v>10.61</v>
      </c>
      <c r="J12" s="2">
        <v>-0.08</v>
      </c>
      <c r="K12" s="2">
        <v>0</v>
      </c>
      <c r="L12" s="2">
        <v>0</v>
      </c>
      <c r="M12" s="2">
        <v>0</v>
      </c>
      <c r="N12" s="2">
        <v>10.52</v>
      </c>
      <c r="O12" s="2">
        <v>10.61</v>
      </c>
      <c r="P12" s="2">
        <v>-0.08</v>
      </c>
      <c r="Q12" s="2">
        <v>0</v>
      </c>
      <c r="R12" s="2">
        <v>0</v>
      </c>
      <c r="S12" s="2">
        <v>0</v>
      </c>
      <c r="T12" s="2">
        <v>0</v>
      </c>
      <c r="U12" s="2">
        <f>Table_0__29[[#This Row],[Call Settle]]*1000000*Table_0__29[[#This Row],[Open Interest Call]]</f>
        <v>0</v>
      </c>
      <c r="V12" s="2">
        <f>Table_0__29[[#This Row],[Put Settle]]*1000000*Table_0__29[[#This Row],[Open Interest Put]]</f>
        <v>0</v>
      </c>
    </row>
    <row r="13" spans="1:22" x14ac:dyDescent="0.25">
      <c r="A13" s="2">
        <v>-3.1000000000000001E-5</v>
      </c>
      <c r="B13" s="2">
        <v>6.7599999999999995E-4</v>
      </c>
      <c r="C13" s="2">
        <v>6.4499999999999996E-4</v>
      </c>
      <c r="D13" s="2">
        <v>6.0499999999999998E-3</v>
      </c>
      <c r="E13" s="2">
        <v>1.2E-5</v>
      </c>
      <c r="F13" s="2">
        <v>1.0000000000000001E-5</v>
      </c>
      <c r="G13" s="2">
        <v>1.9999999999999999E-6</v>
      </c>
      <c r="H13" s="2">
        <v>10.51</v>
      </c>
      <c r="I13" s="2">
        <v>10.44</v>
      </c>
      <c r="J13" s="2">
        <v>7.0000000000000007E-2</v>
      </c>
      <c r="K13" s="2">
        <v>0</v>
      </c>
      <c r="L13" s="2">
        <v>0</v>
      </c>
      <c r="M13" s="2">
        <v>0</v>
      </c>
      <c r="N13" s="2">
        <v>10.51</v>
      </c>
      <c r="O13" s="2">
        <v>10.44</v>
      </c>
      <c r="P13" s="2">
        <v>7.0000000000000007E-2</v>
      </c>
      <c r="Q13" s="2">
        <v>0</v>
      </c>
      <c r="R13" s="2">
        <v>0</v>
      </c>
      <c r="S13" s="2">
        <v>1</v>
      </c>
      <c r="T13" s="2">
        <v>0</v>
      </c>
      <c r="U13" s="2">
        <f>Table_0__29[[#This Row],[Call Settle]]*1000000*Table_0__29[[#This Row],[Open Interest Call]]</f>
        <v>0</v>
      </c>
      <c r="V13" s="2">
        <f>Table_0__29[[#This Row],[Put Settle]]*1000000*Table_0__29[[#This Row],[Open Interest Put]]</f>
        <v>12</v>
      </c>
    </row>
    <row r="14" spans="1:22" x14ac:dyDescent="0.25">
      <c r="A14" s="2">
        <v>-3.0000000000000001E-5</v>
      </c>
      <c r="B14" s="2">
        <v>6.3000000000000003E-4</v>
      </c>
      <c r="C14" s="2">
        <v>5.9999999999999995E-4</v>
      </c>
      <c r="D14" s="2">
        <v>6.1000000000000004E-3</v>
      </c>
      <c r="E14" s="2">
        <v>1.5999999999999999E-5</v>
      </c>
      <c r="F14" s="2">
        <v>1.4E-5</v>
      </c>
      <c r="G14" s="2">
        <v>1.9999999999999999E-6</v>
      </c>
      <c r="H14" s="2">
        <v>10.53</v>
      </c>
      <c r="I14" s="2">
        <v>10.56</v>
      </c>
      <c r="J14" s="2">
        <v>-0.03</v>
      </c>
      <c r="K14" s="2">
        <v>0</v>
      </c>
      <c r="L14" s="2">
        <v>0</v>
      </c>
      <c r="M14" s="2">
        <v>0</v>
      </c>
      <c r="N14" s="2">
        <v>10.53</v>
      </c>
      <c r="O14" s="2">
        <v>10.56</v>
      </c>
      <c r="P14" s="2">
        <v>-0.03</v>
      </c>
      <c r="Q14" s="2">
        <v>0</v>
      </c>
      <c r="R14" s="2">
        <v>0</v>
      </c>
      <c r="S14" s="2">
        <v>1</v>
      </c>
      <c r="T14" s="2">
        <v>0</v>
      </c>
      <c r="U14" s="2">
        <f>Table_0__29[[#This Row],[Call Settle]]*1000000*Table_0__29[[#This Row],[Open Interest Call]]</f>
        <v>0</v>
      </c>
      <c r="V14" s="2">
        <f>Table_0__29[[#This Row],[Put Settle]]*1000000*Table_0__29[[#This Row],[Open Interest Put]]</f>
        <v>16</v>
      </c>
    </row>
    <row r="15" spans="1:22" x14ac:dyDescent="0.25">
      <c r="A15" s="2">
        <v>-3.0000000000000001E-5</v>
      </c>
      <c r="B15" s="2">
        <v>5.8500000000000002E-4</v>
      </c>
      <c r="C15" s="2">
        <v>5.5500000000000005E-4</v>
      </c>
      <c r="D15" s="2">
        <v>6.1500000000000001E-3</v>
      </c>
      <c r="E15" s="2">
        <v>2.0000000000000002E-5</v>
      </c>
      <c r="F15" s="2">
        <v>1.7E-5</v>
      </c>
      <c r="G15" s="2">
        <v>3.0000000000000001E-6</v>
      </c>
      <c r="H15" s="2">
        <v>10.41</v>
      </c>
      <c r="I15" s="2">
        <v>10.36</v>
      </c>
      <c r="J15" s="2">
        <v>0.05</v>
      </c>
      <c r="K15" s="2">
        <v>0</v>
      </c>
      <c r="L15" s="2">
        <v>0</v>
      </c>
      <c r="M15" s="2">
        <v>0</v>
      </c>
      <c r="N15" s="2">
        <v>10.41</v>
      </c>
      <c r="O15" s="2">
        <v>10.36</v>
      </c>
      <c r="P15" s="2">
        <v>0.05</v>
      </c>
      <c r="Q15" s="2">
        <v>2</v>
      </c>
      <c r="R15" s="2">
        <v>0</v>
      </c>
      <c r="S15" s="2">
        <v>0</v>
      </c>
      <c r="T15" s="2">
        <v>0</v>
      </c>
      <c r="U15" s="2">
        <f>Table_0__29[[#This Row],[Call Settle]]*1000000*Table_0__29[[#This Row],[Open Interest Call]]</f>
        <v>1110</v>
      </c>
      <c r="V15" s="2">
        <f>Table_0__29[[#This Row],[Put Settle]]*1000000*Table_0__29[[#This Row],[Open Interest Put]]</f>
        <v>0</v>
      </c>
    </row>
    <row r="16" spans="1:22" x14ac:dyDescent="0.25">
      <c r="A16" s="2">
        <v>-3.0000000000000001E-5</v>
      </c>
      <c r="B16" s="2">
        <v>5.4100000000000003E-4</v>
      </c>
      <c r="C16" s="2">
        <v>5.1099999999999995E-4</v>
      </c>
      <c r="D16" s="2">
        <v>6.1999999999999998E-3</v>
      </c>
      <c r="E16" s="2">
        <v>2.5000000000000001E-5</v>
      </c>
      <c r="F16" s="2">
        <v>2.1999999999999999E-5</v>
      </c>
      <c r="G16" s="2">
        <v>3.0000000000000001E-6</v>
      </c>
      <c r="H16" s="2">
        <v>10.31</v>
      </c>
      <c r="I16" s="2">
        <v>10.34</v>
      </c>
      <c r="J16" s="2">
        <v>-0.03</v>
      </c>
      <c r="K16" s="2">
        <v>0</v>
      </c>
      <c r="L16" s="2">
        <v>0</v>
      </c>
      <c r="M16" s="2">
        <v>0</v>
      </c>
      <c r="N16" s="2">
        <v>10.31</v>
      </c>
      <c r="O16" s="2">
        <v>10.34</v>
      </c>
      <c r="P16" s="2">
        <v>-0.03</v>
      </c>
      <c r="Q16" s="2">
        <v>0</v>
      </c>
      <c r="R16" s="2">
        <v>0</v>
      </c>
      <c r="S16" s="2">
        <v>1</v>
      </c>
      <c r="T16" s="2">
        <v>0</v>
      </c>
      <c r="U16" s="2">
        <f>Table_0__29[[#This Row],[Call Settle]]*1000000*Table_0__29[[#This Row],[Open Interest Call]]</f>
        <v>0</v>
      </c>
      <c r="V16" s="2">
        <f>Table_0__29[[#This Row],[Put Settle]]*1000000*Table_0__29[[#This Row],[Open Interest Put]]</f>
        <v>25</v>
      </c>
    </row>
    <row r="17" spans="1:22" x14ac:dyDescent="0.25">
      <c r="A17" s="2">
        <v>-2.9E-5</v>
      </c>
      <c r="B17" s="2">
        <v>4.9700000000000005E-4</v>
      </c>
      <c r="C17" s="2">
        <v>4.6799999999999999E-4</v>
      </c>
      <c r="D17" s="2">
        <v>6.2500000000000003E-3</v>
      </c>
      <c r="E17" s="2">
        <v>3.1000000000000001E-5</v>
      </c>
      <c r="F17" s="2">
        <v>2.8E-5</v>
      </c>
      <c r="G17" s="2">
        <v>3.0000000000000001E-6</v>
      </c>
      <c r="H17" s="2">
        <v>10.210000000000001</v>
      </c>
      <c r="I17" s="2">
        <v>10.31</v>
      </c>
      <c r="J17" s="2">
        <v>-0.11</v>
      </c>
      <c r="K17" s="2">
        <v>0</v>
      </c>
      <c r="L17" s="2">
        <v>0</v>
      </c>
      <c r="M17" s="2">
        <v>0</v>
      </c>
      <c r="N17" s="2">
        <v>10.210000000000001</v>
      </c>
      <c r="O17" s="2">
        <v>10.31</v>
      </c>
      <c r="P17" s="2">
        <v>-0.11</v>
      </c>
      <c r="Q17" s="2">
        <v>0</v>
      </c>
      <c r="R17" s="2">
        <v>0</v>
      </c>
      <c r="S17" s="2">
        <v>0</v>
      </c>
      <c r="T17" s="2">
        <v>0</v>
      </c>
      <c r="U17" s="2">
        <f>Table_0__29[[#This Row],[Call Settle]]*1000000*Table_0__29[[#This Row],[Open Interest Call]]</f>
        <v>0</v>
      </c>
      <c r="V17" s="2">
        <f>Table_0__29[[#This Row],[Put Settle]]*1000000*Table_0__29[[#This Row],[Open Interest Put]]</f>
        <v>0</v>
      </c>
    </row>
    <row r="18" spans="1:22" x14ac:dyDescent="0.25">
      <c r="A18" s="2">
        <v>-2.8E-5</v>
      </c>
      <c r="B18" s="2">
        <v>4.55E-4</v>
      </c>
      <c r="C18" s="2">
        <v>4.2700000000000002E-4</v>
      </c>
      <c r="D18" s="2">
        <v>6.3E-3</v>
      </c>
      <c r="E18" s="2">
        <v>3.8999999999999999E-5</v>
      </c>
      <c r="F18" s="2">
        <v>3.4999999999999997E-5</v>
      </c>
      <c r="G18" s="2">
        <v>3.9999999999999998E-6</v>
      </c>
      <c r="H18" s="2">
        <v>10.18</v>
      </c>
      <c r="I18" s="2">
        <v>10.26</v>
      </c>
      <c r="J18" s="2">
        <v>-0.08</v>
      </c>
      <c r="K18" s="2">
        <v>0</v>
      </c>
      <c r="L18" s="2">
        <v>0</v>
      </c>
      <c r="M18" s="2">
        <v>0</v>
      </c>
      <c r="N18" s="2">
        <v>10.18</v>
      </c>
      <c r="O18" s="2">
        <v>10.26</v>
      </c>
      <c r="P18" s="2">
        <v>-0.08</v>
      </c>
      <c r="Q18" s="2">
        <v>0</v>
      </c>
      <c r="R18" s="2">
        <v>0</v>
      </c>
      <c r="S18" s="2">
        <v>0</v>
      </c>
      <c r="T18" s="2">
        <v>0</v>
      </c>
      <c r="U18" s="2">
        <f>Table_0__29[[#This Row],[Call Settle]]*1000000*Table_0__29[[#This Row],[Open Interest Call]]</f>
        <v>0</v>
      </c>
      <c r="V18" s="2">
        <f>Table_0__29[[#This Row],[Put Settle]]*1000000*Table_0__29[[#This Row],[Open Interest Put]]</f>
        <v>0</v>
      </c>
    </row>
    <row r="19" spans="1:22" x14ac:dyDescent="0.25">
      <c r="A19" s="2">
        <v>-2.8E-5</v>
      </c>
      <c r="B19" s="2">
        <v>4.15E-4</v>
      </c>
      <c r="C19" s="2">
        <v>3.8699999999999997E-4</v>
      </c>
      <c r="D19" s="2">
        <v>6.3499999999999997E-3</v>
      </c>
      <c r="E19" s="2">
        <v>4.8999999999999998E-5</v>
      </c>
      <c r="F19" s="2">
        <v>4.3999999999999999E-5</v>
      </c>
      <c r="G19" s="2">
        <v>5.0000000000000004E-6</v>
      </c>
      <c r="H19" s="2">
        <v>10.19</v>
      </c>
      <c r="I19" s="2">
        <v>10.26</v>
      </c>
      <c r="J19" s="2">
        <v>-7.0000000000000007E-2</v>
      </c>
      <c r="K19" s="2">
        <v>0</v>
      </c>
      <c r="L19" s="2">
        <v>0</v>
      </c>
      <c r="M19" s="2">
        <v>0</v>
      </c>
      <c r="N19" s="2">
        <v>10.19</v>
      </c>
      <c r="O19" s="2">
        <v>10.26</v>
      </c>
      <c r="P19" s="2">
        <v>-7.0000000000000007E-2</v>
      </c>
      <c r="Q19" s="2">
        <v>0</v>
      </c>
      <c r="R19" s="2">
        <v>0</v>
      </c>
      <c r="S19" s="2">
        <v>1</v>
      </c>
      <c r="T19" s="2">
        <v>0</v>
      </c>
      <c r="U19" s="2">
        <f>Table_0__29[[#This Row],[Call Settle]]*1000000*Table_0__29[[#This Row],[Open Interest Call]]</f>
        <v>0</v>
      </c>
      <c r="V19" s="2">
        <f>Table_0__29[[#This Row],[Put Settle]]*1000000*Table_0__29[[#This Row],[Open Interest Put]]</f>
        <v>49</v>
      </c>
    </row>
    <row r="20" spans="1:22" x14ac:dyDescent="0.25">
      <c r="A20" s="2">
        <v>-2.6999999999999999E-5</v>
      </c>
      <c r="B20" s="2">
        <v>3.7599999999999998E-4</v>
      </c>
      <c r="C20" s="2">
        <v>3.4900000000000003E-4</v>
      </c>
      <c r="D20" s="2">
        <v>6.4000000000000003E-3</v>
      </c>
      <c r="E20" s="2">
        <v>6.0000000000000002E-5</v>
      </c>
      <c r="F20" s="2">
        <v>5.5000000000000002E-5</v>
      </c>
      <c r="G20" s="2">
        <v>5.0000000000000004E-6</v>
      </c>
      <c r="H20" s="2">
        <v>10.15</v>
      </c>
      <c r="I20" s="2">
        <v>10.29</v>
      </c>
      <c r="J20" s="2">
        <v>-0.15</v>
      </c>
      <c r="K20" s="2">
        <v>0</v>
      </c>
      <c r="L20" s="2">
        <v>0</v>
      </c>
      <c r="M20" s="2">
        <v>0</v>
      </c>
      <c r="N20" s="2">
        <v>10.15</v>
      </c>
      <c r="O20" s="2">
        <v>10.29</v>
      </c>
      <c r="P20" s="2">
        <v>-0.15</v>
      </c>
      <c r="Q20" s="2">
        <v>0</v>
      </c>
      <c r="R20" s="2">
        <v>0</v>
      </c>
      <c r="S20" s="2">
        <v>0</v>
      </c>
      <c r="T20" s="2">
        <v>0</v>
      </c>
      <c r="U20" s="2">
        <f>Table_0__29[[#This Row],[Call Settle]]*1000000*Table_0__29[[#This Row],[Open Interest Call]]</f>
        <v>0</v>
      </c>
      <c r="V20" s="2">
        <f>Table_0__29[[#This Row],[Put Settle]]*1000000*Table_0__29[[#This Row],[Open Interest Put]]</f>
        <v>0</v>
      </c>
    </row>
    <row r="21" spans="1:22" x14ac:dyDescent="0.25">
      <c r="A21" s="2">
        <v>-2.5000000000000001E-5</v>
      </c>
      <c r="B21" s="2">
        <v>3.39E-4</v>
      </c>
      <c r="C21" s="2">
        <v>3.1399999999999999E-4</v>
      </c>
      <c r="D21" s="2">
        <v>6.45E-3</v>
      </c>
      <c r="E21" s="2">
        <v>7.2999999999999999E-5</v>
      </c>
      <c r="F21" s="2">
        <v>6.7000000000000002E-5</v>
      </c>
      <c r="G21" s="2">
        <v>6.0000000000000002E-6</v>
      </c>
      <c r="H21" s="2">
        <v>10.119999999999999</v>
      </c>
      <c r="I21" s="2">
        <v>10.26</v>
      </c>
      <c r="J21" s="2">
        <v>-0.15</v>
      </c>
      <c r="K21" s="2">
        <v>0</v>
      </c>
      <c r="L21" s="2">
        <v>0</v>
      </c>
      <c r="M21" s="2">
        <v>0</v>
      </c>
      <c r="N21" s="2">
        <v>10.119999999999999</v>
      </c>
      <c r="O21" s="2">
        <v>10.26</v>
      </c>
      <c r="P21" s="2">
        <v>-0.15</v>
      </c>
      <c r="Q21" s="2">
        <v>28</v>
      </c>
      <c r="R21" s="2">
        <v>0</v>
      </c>
      <c r="S21" s="2">
        <v>0</v>
      </c>
      <c r="T21" s="2">
        <v>0</v>
      </c>
      <c r="U21" s="2">
        <f>Table_0__29[[#This Row],[Call Settle]]*1000000*Table_0__29[[#This Row],[Open Interest Call]]</f>
        <v>8792</v>
      </c>
      <c r="V21" s="2">
        <f>Table_0__29[[#This Row],[Put Settle]]*1000000*Table_0__29[[#This Row],[Open Interest Put]]</f>
        <v>0</v>
      </c>
    </row>
    <row r="22" spans="1:22" x14ac:dyDescent="0.25">
      <c r="A22" s="2">
        <v>-2.5000000000000001E-5</v>
      </c>
      <c r="B22" s="2">
        <v>3.0499999999999999E-4</v>
      </c>
      <c r="C22" s="2">
        <v>2.7999999999999998E-4</v>
      </c>
      <c r="D22" s="2">
        <v>6.4999999999999997E-3</v>
      </c>
      <c r="E22" s="2">
        <v>8.8999999999999995E-5</v>
      </c>
      <c r="F22" s="2">
        <v>8.1000000000000004E-5</v>
      </c>
      <c r="G22" s="2">
        <v>7.9999999999999996E-6</v>
      </c>
      <c r="H22" s="2">
        <v>10.16</v>
      </c>
      <c r="I22" s="2">
        <v>10.24</v>
      </c>
      <c r="J22" s="2">
        <v>-0.09</v>
      </c>
      <c r="K22" s="2">
        <v>0</v>
      </c>
      <c r="L22" s="2">
        <v>0</v>
      </c>
      <c r="M22" s="2">
        <v>0</v>
      </c>
      <c r="N22" s="2">
        <v>10.16</v>
      </c>
      <c r="O22" s="2">
        <v>10.24</v>
      </c>
      <c r="P22" s="2">
        <v>-0.09</v>
      </c>
      <c r="Q22" s="2">
        <v>0</v>
      </c>
      <c r="R22" s="2">
        <v>0</v>
      </c>
      <c r="S22" s="2">
        <v>0</v>
      </c>
      <c r="T22" s="2">
        <v>0</v>
      </c>
      <c r="U22" s="2">
        <f>Table_0__29[[#This Row],[Call Settle]]*1000000*Table_0__29[[#This Row],[Open Interest Call]]</f>
        <v>0</v>
      </c>
      <c r="V22" s="2">
        <f>Table_0__29[[#This Row],[Put Settle]]*1000000*Table_0__29[[#This Row],[Open Interest Put]]</f>
        <v>0</v>
      </c>
    </row>
    <row r="23" spans="1:22" x14ac:dyDescent="0.25">
      <c r="A23" s="2">
        <v>-2.3E-5</v>
      </c>
      <c r="B23" s="2">
        <v>2.72E-4</v>
      </c>
      <c r="C23" s="2">
        <v>2.4899999999999998E-4</v>
      </c>
      <c r="D23" s="2">
        <v>6.5500000000000003E-3</v>
      </c>
      <c r="E23" s="2">
        <v>1.07E-4</v>
      </c>
      <c r="F23" s="2">
        <v>9.7999999999999997E-5</v>
      </c>
      <c r="G23" s="2">
        <v>9.0000000000000002E-6</v>
      </c>
      <c r="H23" s="2">
        <v>10.19</v>
      </c>
      <c r="I23" s="2">
        <v>10.29</v>
      </c>
      <c r="J23" s="2">
        <v>-0.1</v>
      </c>
      <c r="K23" s="2">
        <v>0</v>
      </c>
      <c r="L23" s="2">
        <v>0</v>
      </c>
      <c r="M23" s="2">
        <v>0</v>
      </c>
      <c r="N23" s="2">
        <v>10.19</v>
      </c>
      <c r="O23" s="2">
        <v>10.29</v>
      </c>
      <c r="P23" s="2">
        <v>-0.1</v>
      </c>
      <c r="Q23" s="2">
        <v>0</v>
      </c>
      <c r="R23" s="2">
        <v>0</v>
      </c>
      <c r="S23" s="2">
        <v>0</v>
      </c>
      <c r="T23" s="2">
        <v>0</v>
      </c>
      <c r="U23" s="2">
        <f>Table_0__29[[#This Row],[Call Settle]]*1000000*Table_0__29[[#This Row],[Open Interest Call]]</f>
        <v>0</v>
      </c>
      <c r="V23" s="2">
        <f>Table_0__29[[#This Row],[Put Settle]]*1000000*Table_0__29[[#This Row],[Open Interest Put]]</f>
        <v>0</v>
      </c>
    </row>
    <row r="24" spans="1:22" x14ac:dyDescent="0.25">
      <c r="A24" s="2">
        <v>-2.0999999999999999E-5</v>
      </c>
      <c r="B24" s="2">
        <v>2.42E-4</v>
      </c>
      <c r="C24" s="2">
        <v>2.2100000000000001E-4</v>
      </c>
      <c r="D24" s="2">
        <v>6.6E-3</v>
      </c>
      <c r="E24" s="2">
        <v>1.2799999999999999E-4</v>
      </c>
      <c r="F24" s="2">
        <v>1.17E-4</v>
      </c>
      <c r="G24" s="2">
        <v>1.1E-5</v>
      </c>
      <c r="H24" s="2">
        <v>10.26</v>
      </c>
      <c r="I24" s="2">
        <v>10.32</v>
      </c>
      <c r="J24" s="2">
        <v>-0.06</v>
      </c>
      <c r="K24" s="2">
        <v>0</v>
      </c>
      <c r="L24" s="2">
        <v>0</v>
      </c>
      <c r="M24" s="2">
        <v>0</v>
      </c>
      <c r="N24" s="2">
        <v>10.26</v>
      </c>
      <c r="O24" s="2">
        <v>10.32</v>
      </c>
      <c r="P24" s="2">
        <v>-0.06</v>
      </c>
      <c r="Q24" s="2">
        <v>10</v>
      </c>
      <c r="R24" s="2">
        <v>0</v>
      </c>
      <c r="S24" s="2">
        <v>97</v>
      </c>
      <c r="T24" s="2">
        <v>0</v>
      </c>
      <c r="U24" s="2">
        <f>Table_0__29[[#This Row],[Call Settle]]*1000000*Table_0__29[[#This Row],[Open Interest Call]]</f>
        <v>2210</v>
      </c>
      <c r="V24" s="2">
        <f>Table_0__29[[#This Row],[Put Settle]]*1000000*Table_0__29[[#This Row],[Open Interest Put]]</f>
        <v>12416</v>
      </c>
    </row>
    <row r="25" spans="1:22" x14ac:dyDescent="0.25">
      <c r="A25" s="2">
        <v>-1.9000000000000001E-5</v>
      </c>
      <c r="B25" s="2">
        <v>2.14E-4</v>
      </c>
      <c r="C25" s="2">
        <v>1.95E-4</v>
      </c>
      <c r="D25" s="2">
        <v>6.6499999999999997E-3</v>
      </c>
      <c r="E25" s="2">
        <v>1.5100000000000001E-4</v>
      </c>
      <c r="F25" s="2">
        <v>1.3799999999999999E-4</v>
      </c>
      <c r="G25" s="2">
        <v>1.2999999999999999E-5</v>
      </c>
      <c r="H25" s="2">
        <v>10.31</v>
      </c>
      <c r="I25" s="2">
        <v>10.34</v>
      </c>
      <c r="J25" s="2">
        <v>-0.03</v>
      </c>
      <c r="K25" s="2">
        <v>0</v>
      </c>
      <c r="L25" s="2">
        <v>0</v>
      </c>
      <c r="M25" s="2">
        <v>0</v>
      </c>
      <c r="N25" s="2">
        <v>10.31</v>
      </c>
      <c r="O25" s="2">
        <v>10.34</v>
      </c>
      <c r="P25" s="2">
        <v>-0.03</v>
      </c>
      <c r="Q25" s="2">
        <v>0</v>
      </c>
      <c r="R25" s="2">
        <v>0</v>
      </c>
      <c r="S25" s="2">
        <v>0</v>
      </c>
      <c r="T25" s="2">
        <v>0</v>
      </c>
      <c r="U25" s="2">
        <f>Table_0__29[[#This Row],[Call Settle]]*1000000*Table_0__29[[#This Row],[Open Interest Call]]</f>
        <v>0</v>
      </c>
      <c r="V25" s="2">
        <f>Table_0__29[[#This Row],[Put Settle]]*1000000*Table_0__29[[#This Row],[Open Interest Put]]</f>
        <v>0</v>
      </c>
    </row>
    <row r="26" spans="1:22" x14ac:dyDescent="0.25">
      <c r="A26" s="2">
        <v>-1.8E-5</v>
      </c>
      <c r="B26" s="2">
        <v>1.8900000000000001E-4</v>
      </c>
      <c r="C26" s="2">
        <v>1.7100000000000001E-4</v>
      </c>
      <c r="D26" s="2">
        <v>6.7000000000000002E-3</v>
      </c>
      <c r="E26" s="2">
        <v>1.76E-4</v>
      </c>
      <c r="F26" s="2">
        <v>1.6200000000000001E-4</v>
      </c>
      <c r="G26" s="2">
        <v>1.4E-5</v>
      </c>
      <c r="H26" s="2">
        <v>10.36</v>
      </c>
      <c r="I26" s="2">
        <v>10.41</v>
      </c>
      <c r="J26" s="2">
        <v>-0.04</v>
      </c>
      <c r="K26" s="2">
        <v>0</v>
      </c>
      <c r="L26" s="2">
        <v>0</v>
      </c>
      <c r="M26" s="2">
        <v>0</v>
      </c>
      <c r="N26" s="2">
        <v>10.37</v>
      </c>
      <c r="O26" s="2">
        <v>10.41</v>
      </c>
      <c r="P26" s="2">
        <v>-0.03</v>
      </c>
      <c r="Q26" s="2">
        <v>0</v>
      </c>
      <c r="R26" s="2">
        <v>0</v>
      </c>
      <c r="S26" s="2">
        <v>0</v>
      </c>
      <c r="T26" s="2">
        <v>0</v>
      </c>
      <c r="U26" s="2">
        <f>Table_0__29[[#This Row],[Call Settle]]*1000000*Table_0__29[[#This Row],[Open Interest Call]]</f>
        <v>0</v>
      </c>
      <c r="V26" s="2">
        <f>Table_0__29[[#This Row],[Put Settle]]*1000000*Table_0__29[[#This Row],[Open Interest Put]]</f>
        <v>0</v>
      </c>
    </row>
    <row r="27" spans="1:22" x14ac:dyDescent="0.25">
      <c r="A27" s="2">
        <v>-1.5999999999999999E-5</v>
      </c>
      <c r="B27" s="2">
        <v>1.66E-4</v>
      </c>
      <c r="C27" s="2">
        <v>1.4999999999999999E-4</v>
      </c>
      <c r="D27" s="2">
        <v>6.7499999999999999E-3</v>
      </c>
      <c r="E27" s="2">
        <v>2.04E-4</v>
      </c>
      <c r="F27" s="2">
        <v>1.8900000000000001E-4</v>
      </c>
      <c r="G27" s="2">
        <v>1.5E-5</v>
      </c>
      <c r="H27" s="2">
        <v>10.47</v>
      </c>
      <c r="I27" s="2">
        <v>10.49</v>
      </c>
      <c r="J27" s="2">
        <v>-0.02</v>
      </c>
      <c r="K27" s="2">
        <v>0</v>
      </c>
      <c r="L27" s="2">
        <v>0</v>
      </c>
      <c r="M27" s="2">
        <v>0</v>
      </c>
      <c r="N27" s="2">
        <v>10.47</v>
      </c>
      <c r="O27" s="2">
        <v>10.46</v>
      </c>
      <c r="P27" s="2">
        <v>0.01</v>
      </c>
      <c r="Q27" s="2">
        <v>0</v>
      </c>
      <c r="R27" s="2">
        <v>0</v>
      </c>
      <c r="S27" s="2">
        <v>1</v>
      </c>
      <c r="T27" s="2">
        <v>0</v>
      </c>
      <c r="U27" s="2">
        <f>Table_0__29[[#This Row],[Call Settle]]*1000000*Table_0__29[[#This Row],[Open Interest Call]]</f>
        <v>0</v>
      </c>
      <c r="V27" s="2">
        <f>Table_0__29[[#This Row],[Put Settle]]*1000000*Table_0__29[[#This Row],[Open Interest Put]]</f>
        <v>204</v>
      </c>
    </row>
    <row r="28" spans="1:22" x14ac:dyDescent="0.25">
      <c r="A28" s="2">
        <v>-1.5E-5</v>
      </c>
      <c r="B28" s="2">
        <v>1.46E-4</v>
      </c>
      <c r="C28" s="2">
        <v>1.3100000000000001E-4</v>
      </c>
      <c r="D28" s="2">
        <v>6.7999999999999996E-3</v>
      </c>
      <c r="E28" s="2">
        <v>2.3499999999999999E-4</v>
      </c>
      <c r="F28" s="2">
        <v>2.1800000000000001E-4</v>
      </c>
      <c r="G28" s="2">
        <v>1.7E-5</v>
      </c>
      <c r="H28" s="2">
        <v>10.56</v>
      </c>
      <c r="I28" s="2">
        <v>10.58</v>
      </c>
      <c r="J28" s="2">
        <v>-0.02</v>
      </c>
      <c r="K28" s="2">
        <v>0</v>
      </c>
      <c r="L28" s="2">
        <v>0</v>
      </c>
      <c r="M28" s="2">
        <v>0</v>
      </c>
      <c r="N28" s="2">
        <v>10.56</v>
      </c>
      <c r="O28" s="2">
        <v>10.58</v>
      </c>
      <c r="P28" s="2">
        <v>-0.02</v>
      </c>
      <c r="Q28" s="2">
        <v>0</v>
      </c>
      <c r="R28" s="2">
        <v>0</v>
      </c>
      <c r="S28" s="2">
        <v>0</v>
      </c>
      <c r="T28" s="2">
        <v>0</v>
      </c>
      <c r="U28" s="2">
        <f>Table_0__29[[#This Row],[Call Settle]]*1000000*Table_0__29[[#This Row],[Open Interest Call]]</f>
        <v>0</v>
      </c>
      <c r="V28" s="2">
        <f>Table_0__29[[#This Row],[Put Settle]]*1000000*Table_0__29[[#This Row],[Open Interest Put]]</f>
        <v>0</v>
      </c>
    </row>
    <row r="29" spans="1:22" x14ac:dyDescent="0.25">
      <c r="A29" s="2">
        <v>-1.2999999999999999E-5</v>
      </c>
      <c r="B29" s="2">
        <v>1.2799999999999999E-4</v>
      </c>
      <c r="C29" s="2">
        <v>1.15E-4</v>
      </c>
      <c r="D29" s="2">
        <v>6.8500000000000002E-3</v>
      </c>
      <c r="E29" s="2">
        <v>2.6699999999999998E-4</v>
      </c>
      <c r="F29" s="2">
        <v>2.4899999999999998E-4</v>
      </c>
      <c r="G29" s="2">
        <v>1.8E-5</v>
      </c>
      <c r="H29" s="2">
        <v>10.71</v>
      </c>
      <c r="I29" s="2">
        <v>10.69</v>
      </c>
      <c r="J29" s="2">
        <v>0.02</v>
      </c>
      <c r="K29" s="2">
        <v>0</v>
      </c>
      <c r="L29" s="2">
        <v>0</v>
      </c>
      <c r="M29" s="2">
        <v>0</v>
      </c>
      <c r="N29" s="2">
        <v>10.71</v>
      </c>
      <c r="O29" s="2">
        <v>10.69</v>
      </c>
      <c r="P29" s="2">
        <v>0.02</v>
      </c>
      <c r="Q29" s="2">
        <v>0</v>
      </c>
      <c r="R29" s="2">
        <v>0</v>
      </c>
      <c r="S29" s="2">
        <v>0</v>
      </c>
      <c r="T29" s="2">
        <v>0</v>
      </c>
      <c r="U29" s="2">
        <f>Table_0__29[[#This Row],[Call Settle]]*1000000*Table_0__29[[#This Row],[Open Interest Call]]</f>
        <v>0</v>
      </c>
      <c r="V29" s="2">
        <f>Table_0__29[[#This Row],[Put Settle]]*1000000*Table_0__29[[#This Row],[Open Interest Put]]</f>
        <v>0</v>
      </c>
    </row>
    <row r="30" spans="1:22" x14ac:dyDescent="0.25">
      <c r="A30" s="2">
        <v>-1.2999999999999999E-5</v>
      </c>
      <c r="B30" s="2">
        <v>1.13E-4</v>
      </c>
      <c r="C30" s="2">
        <v>1E-4</v>
      </c>
      <c r="D30" s="2">
        <v>6.8999999999999999E-3</v>
      </c>
      <c r="E30" s="2">
        <v>3.0200000000000002E-4</v>
      </c>
      <c r="F30" s="2">
        <v>2.8200000000000002E-4</v>
      </c>
      <c r="G30" s="2">
        <v>2.0000000000000002E-5</v>
      </c>
      <c r="H30" s="2">
        <v>10.81</v>
      </c>
      <c r="I30" s="2">
        <v>10.86</v>
      </c>
      <c r="J30" s="2">
        <v>-0.06</v>
      </c>
      <c r="K30" s="2">
        <v>0</v>
      </c>
      <c r="L30" s="2">
        <v>0</v>
      </c>
      <c r="M30" s="2">
        <v>0</v>
      </c>
      <c r="N30" s="2">
        <v>10.81</v>
      </c>
      <c r="O30" s="2">
        <v>10.86</v>
      </c>
      <c r="P30" s="2">
        <v>-0.06</v>
      </c>
      <c r="Q30" s="2">
        <v>1</v>
      </c>
      <c r="R30" s="2">
        <v>0</v>
      </c>
      <c r="S30" s="2">
        <v>0</v>
      </c>
      <c r="T30" s="2">
        <v>0</v>
      </c>
      <c r="U30" s="2">
        <f>Table_0__29[[#This Row],[Call Settle]]*1000000*Table_0__29[[#This Row],[Open Interest Call]]</f>
        <v>100</v>
      </c>
      <c r="V30" s="2">
        <f>Table_0__29[[#This Row],[Put Settle]]*1000000*Table_0__29[[#This Row],[Open Interest Put]]</f>
        <v>0</v>
      </c>
    </row>
    <row r="31" spans="1:22" x14ac:dyDescent="0.25">
      <c r="A31" s="2">
        <v>-1.2E-5</v>
      </c>
      <c r="B31" s="2">
        <v>9.8999999999999994E-5</v>
      </c>
      <c r="C31" s="2">
        <v>8.7000000000000001E-5</v>
      </c>
      <c r="D31" s="2">
        <v>6.9499999999999996E-3</v>
      </c>
      <c r="E31" s="2">
        <v>3.3799999999999998E-4</v>
      </c>
      <c r="F31" s="2">
        <v>3.1700000000000001E-4</v>
      </c>
      <c r="G31" s="2">
        <v>2.0999999999999999E-5</v>
      </c>
      <c r="H31" s="2">
        <v>10.92</v>
      </c>
      <c r="I31" s="2">
        <v>10.99</v>
      </c>
      <c r="J31" s="2">
        <v>-7.0000000000000007E-2</v>
      </c>
      <c r="K31" s="2">
        <v>0</v>
      </c>
      <c r="L31" s="2">
        <v>0</v>
      </c>
      <c r="M31" s="2">
        <v>0</v>
      </c>
      <c r="N31" s="2">
        <v>10.92</v>
      </c>
      <c r="O31" s="2">
        <v>10.99</v>
      </c>
      <c r="P31" s="2">
        <v>-7.0000000000000007E-2</v>
      </c>
      <c r="Q31" s="2">
        <v>0</v>
      </c>
      <c r="R31" s="2">
        <v>0</v>
      </c>
      <c r="S31" s="2">
        <v>0</v>
      </c>
      <c r="T31" s="2">
        <v>0</v>
      </c>
      <c r="U31" s="2">
        <f>Table_0__29[[#This Row],[Call Settle]]*1000000*Table_0__29[[#This Row],[Open Interest Call]]</f>
        <v>0</v>
      </c>
      <c r="V31" s="2">
        <f>Table_0__29[[#This Row],[Put Settle]]*1000000*Table_0__29[[#This Row],[Open Interest Put]]</f>
        <v>0</v>
      </c>
    </row>
    <row r="32" spans="1:22" x14ac:dyDescent="0.25">
      <c r="A32" s="2">
        <v>-1.0000000000000001E-5</v>
      </c>
      <c r="B32" s="2">
        <v>8.6000000000000003E-5</v>
      </c>
      <c r="C32" s="2">
        <v>7.6000000000000004E-5</v>
      </c>
      <c r="D32" s="2">
        <v>7.0000000000000001E-3</v>
      </c>
      <c r="E32" s="2">
        <v>3.7599999999999998E-4</v>
      </c>
      <c r="F32" s="2">
        <v>3.5399999999999999E-4</v>
      </c>
      <c r="G32" s="2">
        <v>2.1999999999999999E-5</v>
      </c>
      <c r="H32" s="2">
        <v>11.07</v>
      </c>
      <c r="I32" s="2">
        <v>11.08</v>
      </c>
      <c r="J32" s="2">
        <v>-0.01</v>
      </c>
      <c r="K32" s="2">
        <v>0</v>
      </c>
      <c r="L32" s="2">
        <v>0</v>
      </c>
      <c r="M32" s="2">
        <v>0</v>
      </c>
      <c r="N32" s="2">
        <v>11.07</v>
      </c>
      <c r="O32" s="2">
        <v>11.08</v>
      </c>
      <c r="P32" s="2">
        <v>-0.01</v>
      </c>
      <c r="Q32" s="2">
        <v>6</v>
      </c>
      <c r="R32" s="2">
        <v>0</v>
      </c>
      <c r="S32" s="2">
        <v>2</v>
      </c>
      <c r="T32" s="2">
        <v>0</v>
      </c>
      <c r="U32" s="2">
        <f>Table_0__29[[#This Row],[Call Settle]]*1000000*Table_0__29[[#This Row],[Open Interest Call]]</f>
        <v>456</v>
      </c>
      <c r="V32" s="2">
        <f>Table_0__29[[#This Row],[Put Settle]]*1000000*Table_0__29[[#This Row],[Open Interest Put]]</f>
        <v>752</v>
      </c>
    </row>
    <row r="33" spans="1:22" x14ac:dyDescent="0.25">
      <c r="A33" s="2">
        <v>-9.0000000000000002E-6</v>
      </c>
      <c r="B33" s="2">
        <v>7.6000000000000004E-5</v>
      </c>
      <c r="C33" s="2">
        <v>6.7000000000000002E-5</v>
      </c>
      <c r="D33" s="2">
        <v>7.0499999999999998E-3</v>
      </c>
      <c r="E33" s="2">
        <v>4.1599999999999997E-4</v>
      </c>
      <c r="F33" s="2">
        <v>3.9300000000000001E-4</v>
      </c>
      <c r="G33" s="2">
        <v>2.3E-5</v>
      </c>
      <c r="H33" s="2">
        <v>11.27</v>
      </c>
      <c r="I33" s="2">
        <v>11.28</v>
      </c>
      <c r="J33" s="2">
        <v>-0.01</v>
      </c>
      <c r="K33" s="2">
        <v>0</v>
      </c>
      <c r="L33" s="2">
        <v>0</v>
      </c>
      <c r="M33" s="2">
        <v>0</v>
      </c>
      <c r="N33" s="2">
        <v>11.27</v>
      </c>
      <c r="O33" s="2">
        <v>11.28</v>
      </c>
      <c r="P33" s="2">
        <v>-0.01</v>
      </c>
      <c r="Q33" s="2">
        <v>0</v>
      </c>
      <c r="R33" s="2">
        <v>0</v>
      </c>
      <c r="S33" s="2">
        <v>0</v>
      </c>
      <c r="T33" s="2">
        <v>0</v>
      </c>
      <c r="U33" s="2">
        <f>Table_0__29[[#This Row],[Call Settle]]*1000000*Table_0__29[[#This Row],[Open Interest Call]]</f>
        <v>0</v>
      </c>
      <c r="V33" s="2">
        <f>Table_0__29[[#This Row],[Put Settle]]*1000000*Table_0__29[[#This Row],[Open Interest Put]]</f>
        <v>0</v>
      </c>
    </row>
    <row r="34" spans="1:22" x14ac:dyDescent="0.25">
      <c r="A34" s="2">
        <v>-7.9999999999999996E-6</v>
      </c>
      <c r="B34" s="2">
        <v>6.6000000000000005E-5</v>
      </c>
      <c r="C34" s="2">
        <v>5.8E-5</v>
      </c>
      <c r="D34" s="2">
        <v>7.1000000000000004E-3</v>
      </c>
      <c r="E34" s="2">
        <v>4.5600000000000003E-4</v>
      </c>
      <c r="F34" s="2">
        <v>4.3199999999999998E-4</v>
      </c>
      <c r="G34" s="2">
        <v>2.4000000000000001E-5</v>
      </c>
      <c r="H34" s="2">
        <v>11.38</v>
      </c>
      <c r="I34" s="2">
        <v>11.38</v>
      </c>
      <c r="J34" s="2">
        <v>-0.01</v>
      </c>
      <c r="K34" s="2">
        <v>0</v>
      </c>
      <c r="L34" s="2">
        <v>0</v>
      </c>
      <c r="M34" s="2">
        <v>0</v>
      </c>
      <c r="N34" s="2">
        <v>11.38</v>
      </c>
      <c r="O34" s="2">
        <v>11.38</v>
      </c>
      <c r="P34" s="2">
        <v>-0.01</v>
      </c>
      <c r="Q34" s="2">
        <v>3</v>
      </c>
      <c r="R34" s="2">
        <v>0</v>
      </c>
      <c r="S34" s="2">
        <v>0</v>
      </c>
      <c r="T34" s="2">
        <v>0</v>
      </c>
      <c r="U34" s="2">
        <f>Table_0__29[[#This Row],[Call Settle]]*1000000*Table_0__29[[#This Row],[Open Interest Call]]</f>
        <v>174</v>
      </c>
      <c r="V34" s="2">
        <f>Table_0__29[[#This Row],[Put Settle]]*1000000*Table_0__29[[#This Row],[Open Interest Put]]</f>
        <v>0</v>
      </c>
    </row>
    <row r="35" spans="1:22" x14ac:dyDescent="0.25">
      <c r="A35" s="2">
        <v>-6.9999999999999999E-6</v>
      </c>
      <c r="B35" s="2">
        <v>5.8E-5</v>
      </c>
      <c r="C35" s="2">
        <v>5.1E-5</v>
      </c>
      <c r="D35" s="2">
        <v>7.1500000000000001E-3</v>
      </c>
      <c r="E35" s="2">
        <v>4.9799999999999996E-4</v>
      </c>
      <c r="F35" s="2">
        <v>4.73E-4</v>
      </c>
      <c r="G35" s="2">
        <v>2.5000000000000001E-5</v>
      </c>
      <c r="H35" s="2">
        <v>11.56</v>
      </c>
      <c r="I35" s="2">
        <v>11.55</v>
      </c>
      <c r="J35" s="2">
        <v>0.01</v>
      </c>
      <c r="K35" s="2">
        <v>0</v>
      </c>
      <c r="L35" s="2">
        <v>0</v>
      </c>
      <c r="M35" s="2">
        <v>0</v>
      </c>
      <c r="N35" s="2">
        <v>11.56</v>
      </c>
      <c r="O35" s="2">
        <v>11.55</v>
      </c>
      <c r="P35" s="2">
        <v>0.01</v>
      </c>
      <c r="Q35" s="2">
        <v>0</v>
      </c>
      <c r="R35" s="2">
        <v>0</v>
      </c>
      <c r="S35" s="2">
        <v>0</v>
      </c>
      <c r="T35" s="2">
        <v>0</v>
      </c>
      <c r="U35" s="2">
        <f>Table_0__29[[#This Row],[Call Settle]]*1000000*Table_0__29[[#This Row],[Open Interest Call]]</f>
        <v>0</v>
      </c>
      <c r="V35" s="2">
        <f>Table_0__29[[#This Row],[Put Settle]]*1000000*Table_0__29[[#This Row],[Open Interest Put]]</f>
        <v>0</v>
      </c>
    </row>
    <row r="36" spans="1:22" x14ac:dyDescent="0.25">
      <c r="A36" s="2">
        <v>-6.9999999999999999E-6</v>
      </c>
      <c r="B36" s="2">
        <v>5.1E-5</v>
      </c>
      <c r="C36" s="2">
        <v>4.3999999999999999E-5</v>
      </c>
      <c r="D36" s="2">
        <v>7.1999999999999998E-3</v>
      </c>
      <c r="E36" s="2">
        <v>5.4100000000000003E-4</v>
      </c>
      <c r="F36" s="2">
        <v>5.1500000000000005E-4</v>
      </c>
      <c r="G36" s="2">
        <v>2.5999999999999998E-5</v>
      </c>
      <c r="H36" s="2">
        <v>11.66</v>
      </c>
      <c r="I36" s="2">
        <v>11.72</v>
      </c>
      <c r="J36" s="2">
        <v>-0.06</v>
      </c>
      <c r="K36" s="2">
        <v>0</v>
      </c>
      <c r="L36" s="2">
        <v>0</v>
      </c>
      <c r="M36" s="2">
        <v>0</v>
      </c>
      <c r="N36" s="2">
        <v>11.66</v>
      </c>
      <c r="O36" s="2">
        <v>11.72</v>
      </c>
      <c r="P36" s="2">
        <v>-0.06</v>
      </c>
      <c r="Q36" s="2">
        <v>0</v>
      </c>
      <c r="R36" s="2">
        <v>0</v>
      </c>
      <c r="S36" s="2">
        <v>0</v>
      </c>
      <c r="T36" s="2">
        <v>0</v>
      </c>
      <c r="U36" s="2">
        <f>Table_0__29[[#This Row],[Call Settle]]*1000000*Table_0__29[[#This Row],[Open Interest Call]]</f>
        <v>0</v>
      </c>
      <c r="V36" s="2">
        <f>Table_0__29[[#This Row],[Put Settle]]*1000000*Table_0__29[[#This Row],[Open Interest Put]]</f>
        <v>0</v>
      </c>
    </row>
    <row r="37" spans="1:22" x14ac:dyDescent="0.25">
      <c r="A37" s="2">
        <v>-6.0000000000000002E-6</v>
      </c>
      <c r="B37" s="2">
        <v>4.5000000000000003E-5</v>
      </c>
      <c r="C37" s="2">
        <v>3.8999999999999999E-5</v>
      </c>
      <c r="D37" s="2">
        <v>7.2500000000000004E-3</v>
      </c>
      <c r="E37" s="2">
        <v>5.8399999999999999E-4</v>
      </c>
      <c r="F37" s="2">
        <v>5.5800000000000001E-4</v>
      </c>
      <c r="G37" s="2">
        <v>2.5999999999999998E-5</v>
      </c>
      <c r="H37" s="2">
        <v>11.87</v>
      </c>
      <c r="I37" s="2">
        <v>11.9</v>
      </c>
      <c r="J37" s="2">
        <v>-0.03</v>
      </c>
      <c r="K37" s="2">
        <v>0</v>
      </c>
      <c r="L37" s="2">
        <v>0</v>
      </c>
      <c r="M37" s="2">
        <v>0</v>
      </c>
      <c r="N37" s="2">
        <v>11.87</v>
      </c>
      <c r="O37" s="2">
        <v>11.9</v>
      </c>
      <c r="P37" s="2">
        <v>-0.03</v>
      </c>
      <c r="Q37" s="2">
        <v>0</v>
      </c>
      <c r="R37" s="2">
        <v>0</v>
      </c>
      <c r="S37" s="2">
        <v>0</v>
      </c>
      <c r="T37" s="2">
        <v>0</v>
      </c>
      <c r="U37" s="2">
        <f>Table_0__29[[#This Row],[Call Settle]]*1000000*Table_0__29[[#This Row],[Open Interest Call]]</f>
        <v>0</v>
      </c>
      <c r="V37" s="2">
        <f>Table_0__29[[#This Row],[Put Settle]]*1000000*Table_0__29[[#This Row],[Open Interest Put]]</f>
        <v>0</v>
      </c>
    </row>
    <row r="38" spans="1:22" x14ac:dyDescent="0.25">
      <c r="A38" s="2">
        <v>-5.0000000000000004E-6</v>
      </c>
      <c r="B38" s="2">
        <v>3.8999999999999999E-5</v>
      </c>
      <c r="C38" s="2">
        <v>3.4E-5</v>
      </c>
      <c r="D38" s="2">
        <v>7.3000000000000001E-3</v>
      </c>
      <c r="E38" s="2">
        <v>6.29E-4</v>
      </c>
      <c r="F38" s="2">
        <v>6.02E-4</v>
      </c>
      <c r="G38" s="2">
        <v>2.6999999999999999E-5</v>
      </c>
      <c r="H38" s="2">
        <v>12.01</v>
      </c>
      <c r="I38" s="2">
        <v>12</v>
      </c>
      <c r="J38" s="2">
        <v>0.01</v>
      </c>
      <c r="K38" s="2">
        <v>0</v>
      </c>
      <c r="L38" s="2">
        <v>0</v>
      </c>
      <c r="M38" s="2">
        <v>0</v>
      </c>
      <c r="N38" s="2">
        <v>12.01</v>
      </c>
      <c r="O38" s="2">
        <v>12</v>
      </c>
      <c r="P38" s="2">
        <v>0.01</v>
      </c>
      <c r="Q38" s="2">
        <v>32</v>
      </c>
      <c r="R38" s="2">
        <v>0</v>
      </c>
      <c r="S38" s="2">
        <v>0</v>
      </c>
      <c r="T38" s="2">
        <v>0</v>
      </c>
      <c r="U38" s="2">
        <f>Table_0__29[[#This Row],[Call Settle]]*1000000*Table_0__29[[#This Row],[Open Interest Call]]</f>
        <v>1088</v>
      </c>
      <c r="V38" s="2">
        <f>Table_0__29[[#This Row],[Put Settle]]*1000000*Table_0__29[[#This Row],[Open Interest Put]]</f>
        <v>0</v>
      </c>
    </row>
    <row r="39" spans="1:22" x14ac:dyDescent="0.25">
      <c r="A39" s="2">
        <v>-6.0000000000000002E-6</v>
      </c>
      <c r="B39" s="2">
        <v>3.4999999999999997E-5</v>
      </c>
      <c r="C39" s="2">
        <v>2.9E-5</v>
      </c>
      <c r="D39" s="2">
        <v>7.3499999999999998E-3</v>
      </c>
      <c r="E39" s="2">
        <v>6.7400000000000001E-4</v>
      </c>
      <c r="F39" s="2">
        <v>6.4599999999999998E-4</v>
      </c>
      <c r="G39" s="2">
        <v>2.8E-5</v>
      </c>
      <c r="H39" s="2">
        <v>12.07</v>
      </c>
      <c r="I39" s="2">
        <v>12.24</v>
      </c>
      <c r="J39" s="2">
        <v>-0.16</v>
      </c>
      <c r="K39" s="2">
        <v>0</v>
      </c>
      <c r="L39" s="2">
        <v>0</v>
      </c>
      <c r="M39" s="2">
        <v>0</v>
      </c>
      <c r="N39" s="2">
        <v>12.07</v>
      </c>
      <c r="O39" s="2">
        <v>12.24</v>
      </c>
      <c r="P39" s="2">
        <v>-0.16</v>
      </c>
      <c r="Q39" s="2">
        <v>0</v>
      </c>
      <c r="R39" s="2">
        <v>0</v>
      </c>
      <c r="S39" s="2">
        <v>0</v>
      </c>
      <c r="T39" s="2">
        <v>0</v>
      </c>
      <c r="U39" s="2">
        <f>Table_0__29[[#This Row],[Call Settle]]*1000000*Table_0__29[[#This Row],[Open Interest Call]]</f>
        <v>0</v>
      </c>
      <c r="V39" s="2">
        <f>Table_0__29[[#This Row],[Put Settle]]*1000000*Table_0__29[[#This Row],[Open Interest Put]]</f>
        <v>0</v>
      </c>
    </row>
    <row r="40" spans="1:22" x14ac:dyDescent="0.25">
      <c r="A40" s="2">
        <v>-5.0000000000000004E-6</v>
      </c>
      <c r="B40" s="2">
        <v>3.1000000000000001E-5</v>
      </c>
      <c r="C40" s="2">
        <v>2.5999999999999998E-5</v>
      </c>
      <c r="D40" s="2">
        <v>7.4000000000000003E-3</v>
      </c>
      <c r="E40" s="2">
        <v>7.1900000000000002E-4</v>
      </c>
      <c r="F40" s="2">
        <v>6.9099999999999999E-4</v>
      </c>
      <c r="G40" s="2">
        <v>2.8E-5</v>
      </c>
      <c r="H40" s="2">
        <v>12.31</v>
      </c>
      <c r="I40" s="2">
        <v>12.42</v>
      </c>
      <c r="J40" s="2">
        <v>-0.11</v>
      </c>
      <c r="K40" s="2">
        <v>0</v>
      </c>
      <c r="L40" s="2">
        <v>0</v>
      </c>
      <c r="M40" s="2">
        <v>0</v>
      </c>
      <c r="N40" s="2">
        <v>12.31</v>
      </c>
      <c r="O40" s="2">
        <v>12.42</v>
      </c>
      <c r="P40" s="2">
        <v>-0.11</v>
      </c>
      <c r="Q40" s="2">
        <v>0</v>
      </c>
      <c r="R40" s="2">
        <v>0</v>
      </c>
      <c r="S40" s="2">
        <v>0</v>
      </c>
      <c r="T40" s="2">
        <v>0</v>
      </c>
      <c r="U40" s="2">
        <f>Table_0__29[[#This Row],[Call Settle]]*1000000*Table_0__29[[#This Row],[Open Interest Call]]</f>
        <v>0</v>
      </c>
      <c r="V40" s="2">
        <f>Table_0__29[[#This Row],[Put Settle]]*1000000*Table_0__29[[#This Row],[Open Interest Put]]</f>
        <v>0</v>
      </c>
    </row>
    <row r="41" spans="1:22" x14ac:dyDescent="0.25">
      <c r="A41" s="2">
        <v>-3.9999999999999998E-6</v>
      </c>
      <c r="B41" s="2">
        <v>2.6999999999999999E-5</v>
      </c>
      <c r="C41" s="2">
        <v>2.3E-5</v>
      </c>
      <c r="D41" s="2">
        <v>7.45E-3</v>
      </c>
      <c r="E41" s="2">
        <v>7.6499999999999995E-4</v>
      </c>
      <c r="F41" s="2">
        <v>7.3700000000000002E-4</v>
      </c>
      <c r="G41" s="2">
        <v>2.8E-5</v>
      </c>
      <c r="H41" s="2">
        <v>12.49</v>
      </c>
      <c r="I41" s="2">
        <v>12.54</v>
      </c>
      <c r="J41" s="2">
        <v>-0.05</v>
      </c>
      <c r="K41" s="2">
        <v>0</v>
      </c>
      <c r="L41" s="2">
        <v>0</v>
      </c>
      <c r="M41" s="2">
        <v>0</v>
      </c>
      <c r="N41" s="2">
        <v>12.49</v>
      </c>
      <c r="O41" s="2">
        <v>12.54</v>
      </c>
      <c r="P41" s="2">
        <v>-0.05</v>
      </c>
      <c r="Q41" s="2">
        <v>0</v>
      </c>
      <c r="R41" s="2">
        <v>0</v>
      </c>
      <c r="S41" s="2">
        <v>0</v>
      </c>
      <c r="T41" s="2">
        <v>0</v>
      </c>
      <c r="U41" s="2">
        <f>Table_0__29[[#This Row],[Call Settle]]*1000000*Table_0__29[[#This Row],[Open Interest Call]]</f>
        <v>0</v>
      </c>
      <c r="V41" s="2">
        <f>Table_0__29[[#This Row],[Put Settle]]*1000000*Table_0__29[[#This Row],[Open Interest Put]]</f>
        <v>0</v>
      </c>
    </row>
    <row r="42" spans="1:22" x14ac:dyDescent="0.25">
      <c r="A42" s="2">
        <v>-3.9999999999999998E-6</v>
      </c>
      <c r="B42" s="2">
        <v>2.4000000000000001E-5</v>
      </c>
      <c r="C42" s="2">
        <v>2.0000000000000002E-5</v>
      </c>
      <c r="D42" s="2">
        <v>7.4999999999999997E-3</v>
      </c>
      <c r="E42" s="2">
        <v>8.1099999999999998E-4</v>
      </c>
      <c r="F42" s="2">
        <v>7.8299999999999995E-4</v>
      </c>
      <c r="G42" s="2">
        <v>2.8E-5</v>
      </c>
      <c r="H42" s="2">
        <v>12.62</v>
      </c>
      <c r="I42" s="2">
        <v>12.72</v>
      </c>
      <c r="J42" s="2">
        <v>-0.11</v>
      </c>
      <c r="K42" s="2">
        <v>0</v>
      </c>
      <c r="L42" s="2">
        <v>0</v>
      </c>
      <c r="M42" s="2">
        <v>0</v>
      </c>
      <c r="N42" s="2">
        <v>12.62</v>
      </c>
      <c r="O42" s="2">
        <v>12.72</v>
      </c>
      <c r="P42" s="2">
        <v>-0.11</v>
      </c>
      <c r="Q42" s="2">
        <v>26</v>
      </c>
      <c r="R42" s="2">
        <v>0</v>
      </c>
      <c r="S42" s="2">
        <v>0</v>
      </c>
      <c r="T42" s="2">
        <v>0</v>
      </c>
      <c r="U42" s="2">
        <f>Table_0__29[[#This Row],[Call Settle]]*1000000*Table_0__29[[#This Row],[Open Interest Call]]</f>
        <v>520</v>
      </c>
      <c r="V42" s="2">
        <f>Table_0__29[[#This Row],[Put Settle]]*1000000*Table_0__29[[#This Row],[Open Interest Put]]</f>
        <v>0</v>
      </c>
    </row>
    <row r="43" spans="1:22" x14ac:dyDescent="0.25">
      <c r="A43" s="2">
        <v>-3.9999999999999998E-6</v>
      </c>
      <c r="B43" s="2">
        <v>2.0999999999999999E-5</v>
      </c>
      <c r="C43" s="2">
        <v>1.7E-5</v>
      </c>
      <c r="D43" s="2">
        <v>7.5500000000000003E-3</v>
      </c>
      <c r="E43" s="2">
        <v>8.5800000000000004E-4</v>
      </c>
      <c r="F43" s="2">
        <v>8.2899999999999998E-4</v>
      </c>
      <c r="G43" s="2">
        <v>2.9E-5</v>
      </c>
      <c r="H43" s="2">
        <v>12.67</v>
      </c>
      <c r="I43" s="2">
        <v>12.85</v>
      </c>
      <c r="J43" s="2">
        <v>-0.18</v>
      </c>
      <c r="K43" s="2">
        <v>0</v>
      </c>
      <c r="L43" s="2">
        <v>0</v>
      </c>
      <c r="M43" s="2">
        <v>0</v>
      </c>
      <c r="N43" s="2">
        <v>12.67</v>
      </c>
      <c r="O43" s="2">
        <v>12.85</v>
      </c>
      <c r="P43" s="2">
        <v>-0.18</v>
      </c>
      <c r="Q43" s="2">
        <v>0</v>
      </c>
      <c r="R43" s="2">
        <v>0</v>
      </c>
      <c r="S43" s="2">
        <v>0</v>
      </c>
      <c r="T43" s="2">
        <v>0</v>
      </c>
      <c r="U43" s="2">
        <f>Table_0__29[[#This Row],[Call Settle]]*1000000*Table_0__29[[#This Row],[Open Interest Call]]</f>
        <v>0</v>
      </c>
      <c r="V43" s="2">
        <f>Table_0__29[[#This Row],[Put Settle]]*1000000*Table_0__29[[#This Row],[Open Interest Put]]</f>
        <v>0</v>
      </c>
    </row>
    <row r="44" spans="1:22" x14ac:dyDescent="0.25">
      <c r="A44" s="2">
        <v>-3.0000000000000001E-6</v>
      </c>
      <c r="B44" s="2">
        <v>1.8E-5</v>
      </c>
      <c r="C44" s="2">
        <v>1.5E-5</v>
      </c>
      <c r="D44" s="2">
        <v>7.6E-3</v>
      </c>
      <c r="E44" s="2">
        <v>9.0499999999999999E-4</v>
      </c>
      <c r="F44" s="2">
        <v>8.7600000000000004E-4</v>
      </c>
      <c r="G44" s="2">
        <v>2.9E-5</v>
      </c>
      <c r="H44" s="2">
        <v>12.84</v>
      </c>
      <c r="I44" s="2">
        <v>12.92</v>
      </c>
      <c r="J44" s="2">
        <v>-0.08</v>
      </c>
      <c r="K44" s="2">
        <v>0</v>
      </c>
      <c r="L44" s="2">
        <v>0</v>
      </c>
      <c r="M44" s="2">
        <v>0</v>
      </c>
      <c r="N44" s="2">
        <v>12.84</v>
      </c>
      <c r="O44" s="2">
        <v>12.92</v>
      </c>
      <c r="P44" s="2">
        <v>-0.08</v>
      </c>
      <c r="Q44" s="2">
        <v>0</v>
      </c>
      <c r="R44" s="2">
        <v>0</v>
      </c>
      <c r="S44" s="2">
        <v>0</v>
      </c>
      <c r="T44" s="2">
        <v>0</v>
      </c>
      <c r="U44" s="2">
        <f>Table_0__29[[#This Row],[Call Settle]]*1000000*Table_0__29[[#This Row],[Open Interest Call]]</f>
        <v>0</v>
      </c>
      <c r="V44" s="2">
        <f>Table_0__29[[#This Row],[Put Settle]]*1000000*Table_0__29[[#This Row],[Open Interest Put]]</f>
        <v>0</v>
      </c>
    </row>
    <row r="45" spans="1:22" x14ac:dyDescent="0.25">
      <c r="A45" s="2">
        <v>-1.9999999999999999E-6</v>
      </c>
      <c r="B45" s="2">
        <v>1.5999999999999999E-5</v>
      </c>
      <c r="C45" s="2">
        <v>1.4E-5</v>
      </c>
      <c r="D45" s="2">
        <v>7.6499999999999997E-3</v>
      </c>
      <c r="E45" s="2">
        <v>9.5200000000000005E-4</v>
      </c>
      <c r="F45" s="2">
        <v>9.2299999999999999E-4</v>
      </c>
      <c r="G45" s="2">
        <v>2.9E-5</v>
      </c>
      <c r="H45" s="2">
        <v>13.15</v>
      </c>
      <c r="I45" s="2">
        <v>13.09</v>
      </c>
      <c r="J45" s="2">
        <v>0.06</v>
      </c>
      <c r="K45" s="2">
        <v>0</v>
      </c>
      <c r="L45" s="2">
        <v>0</v>
      </c>
      <c r="M45" s="2">
        <v>0</v>
      </c>
      <c r="N45" s="2">
        <v>13.15</v>
      </c>
      <c r="O45" s="2">
        <v>13.09</v>
      </c>
      <c r="P45" s="2">
        <v>0.06</v>
      </c>
      <c r="Q45" s="2">
        <v>0</v>
      </c>
      <c r="R45" s="2">
        <v>0</v>
      </c>
      <c r="S45" s="2">
        <v>0</v>
      </c>
      <c r="T45" s="2">
        <v>0</v>
      </c>
      <c r="U45" s="2">
        <f>Table_0__29[[#This Row],[Call Settle]]*1000000*Table_0__29[[#This Row],[Open Interest Call]]</f>
        <v>0</v>
      </c>
      <c r="V45" s="2">
        <f>Table_0__29[[#This Row],[Put Settle]]*1000000*Table_0__29[[#This Row],[Open Interest Put]]</f>
        <v>0</v>
      </c>
    </row>
    <row r="46" spans="1:22" x14ac:dyDescent="0.25">
      <c r="A46" s="2">
        <v>-3.0000000000000001E-6</v>
      </c>
      <c r="B46" s="2">
        <v>1.5E-5</v>
      </c>
      <c r="C46" s="2">
        <v>1.2E-5</v>
      </c>
      <c r="D46" s="2">
        <v>7.7000000000000002E-3</v>
      </c>
      <c r="E46" s="2">
        <v>1E-3</v>
      </c>
      <c r="F46" s="2">
        <v>9.7000000000000005E-4</v>
      </c>
      <c r="G46" s="2">
        <v>3.0000000000000001E-5</v>
      </c>
      <c r="H46" s="2">
        <v>13.22</v>
      </c>
      <c r="I46" s="2">
        <v>13.41</v>
      </c>
      <c r="J46" s="2">
        <v>-0.19</v>
      </c>
      <c r="K46" s="2">
        <v>0</v>
      </c>
      <c r="L46" s="2">
        <v>0</v>
      </c>
      <c r="M46" s="2">
        <v>0</v>
      </c>
      <c r="N46" s="2">
        <v>13.22</v>
      </c>
      <c r="O46" s="2">
        <v>13.41</v>
      </c>
      <c r="P46" s="2">
        <v>-0.19</v>
      </c>
      <c r="Q46" s="2">
        <v>30</v>
      </c>
      <c r="R46" s="2">
        <v>0</v>
      </c>
      <c r="S46" s="2">
        <v>0</v>
      </c>
      <c r="T46" s="2">
        <v>0</v>
      </c>
      <c r="U46" s="2">
        <f>Table_0__29[[#This Row],[Call Settle]]*1000000*Table_0__29[[#This Row],[Open Interest Call]]</f>
        <v>360</v>
      </c>
      <c r="V46" s="2">
        <f>Table_0__29[[#This Row],[Put Settle]]*1000000*Table_0__29[[#This Row],[Open Interest Put]]</f>
        <v>0</v>
      </c>
    </row>
    <row r="47" spans="1:22" x14ac:dyDescent="0.25">
      <c r="A47" s="2">
        <v>-1.9999999999999999E-6</v>
      </c>
      <c r="B47" s="2">
        <v>1.2999999999999999E-5</v>
      </c>
      <c r="C47" s="2">
        <v>1.1E-5</v>
      </c>
      <c r="D47" s="2">
        <v>7.7499999999999999E-3</v>
      </c>
      <c r="E47" s="2">
        <v>1.0480000000000001E-3</v>
      </c>
      <c r="F47" s="2">
        <v>1.018E-3</v>
      </c>
      <c r="G47" s="2">
        <v>3.0000000000000001E-5</v>
      </c>
      <c r="H47" s="2">
        <v>13.47</v>
      </c>
      <c r="I47" s="2">
        <v>13.5</v>
      </c>
      <c r="J47" s="2">
        <v>-0.03</v>
      </c>
      <c r="K47" s="2">
        <v>0</v>
      </c>
      <c r="L47" s="2">
        <v>0</v>
      </c>
      <c r="M47" s="2">
        <v>0</v>
      </c>
      <c r="N47" s="2">
        <v>13.47</v>
      </c>
      <c r="O47" s="2">
        <v>13.5</v>
      </c>
      <c r="P47" s="2">
        <v>-0.03</v>
      </c>
      <c r="Q47" s="2">
        <v>0</v>
      </c>
      <c r="R47" s="2">
        <v>0</v>
      </c>
      <c r="S47" s="2">
        <v>0</v>
      </c>
      <c r="T47" s="2">
        <v>0</v>
      </c>
      <c r="U47" s="2">
        <f>Table_0__29[[#This Row],[Call Settle]]*1000000*Table_0__29[[#This Row],[Open Interest Call]]</f>
        <v>0</v>
      </c>
      <c r="V47" s="2">
        <f>Table_0__29[[#This Row],[Put Settle]]*1000000*Table_0__29[[#This Row],[Open Interest Put]]</f>
        <v>0</v>
      </c>
    </row>
    <row r="48" spans="1:22" x14ac:dyDescent="0.25">
      <c r="A48" s="2">
        <v>-1.9999999999999999E-6</v>
      </c>
      <c r="B48" s="2">
        <v>1.2E-5</v>
      </c>
      <c r="C48" s="2">
        <v>1.0000000000000001E-5</v>
      </c>
      <c r="D48" s="2">
        <v>7.7999999999999996E-3</v>
      </c>
      <c r="E48" s="2">
        <v>1.096E-3</v>
      </c>
      <c r="F48" s="2">
        <v>1.065E-3</v>
      </c>
      <c r="G48" s="2">
        <v>3.1000000000000001E-5</v>
      </c>
      <c r="H48" s="2">
        <v>13.69</v>
      </c>
      <c r="I48" s="2">
        <v>13.76</v>
      </c>
      <c r="J48" s="2">
        <v>-7.0000000000000007E-2</v>
      </c>
      <c r="K48" s="2">
        <v>0</v>
      </c>
      <c r="L48" s="2">
        <v>0</v>
      </c>
      <c r="M48" s="2">
        <v>0</v>
      </c>
      <c r="N48" s="2">
        <v>13.69</v>
      </c>
      <c r="O48" s="2">
        <v>13.76</v>
      </c>
      <c r="P48" s="2">
        <v>-7.0000000000000007E-2</v>
      </c>
      <c r="Q48" s="2">
        <v>0</v>
      </c>
      <c r="R48" s="2">
        <v>0</v>
      </c>
      <c r="S48" s="2">
        <v>0</v>
      </c>
      <c r="T48" s="2">
        <v>0</v>
      </c>
      <c r="U48" s="2">
        <f>Table_0__29[[#This Row],[Call Settle]]*1000000*Table_0__29[[#This Row],[Open Interest Call]]</f>
        <v>0</v>
      </c>
      <c r="V48" s="2">
        <f>Table_0__29[[#This Row],[Put Settle]]*1000000*Table_0__29[[#This Row],[Open Interest Put]]</f>
        <v>0</v>
      </c>
    </row>
    <row r="49" spans="1:22" x14ac:dyDescent="0.25">
      <c r="A49" s="2">
        <v>-9.9999999999999995E-7</v>
      </c>
      <c r="B49" s="2">
        <v>1.0000000000000001E-5</v>
      </c>
      <c r="C49" s="2">
        <v>9.0000000000000002E-6</v>
      </c>
      <c r="D49" s="2">
        <v>7.8499999999999993E-3</v>
      </c>
      <c r="E49" s="2">
        <v>1.1440000000000001E-3</v>
      </c>
      <c r="F49" s="2">
        <v>1.1130000000000001E-3</v>
      </c>
      <c r="G49" s="2">
        <v>3.1000000000000001E-5</v>
      </c>
      <c r="H49" s="2">
        <v>13.88</v>
      </c>
      <c r="I49" s="2">
        <v>13.74</v>
      </c>
      <c r="J49" s="2">
        <v>0.14000000000000001</v>
      </c>
      <c r="K49" s="2">
        <v>0</v>
      </c>
      <c r="L49" s="2">
        <v>0</v>
      </c>
      <c r="M49" s="2">
        <v>0</v>
      </c>
      <c r="N49" s="2">
        <v>13.88</v>
      </c>
      <c r="O49" s="2">
        <v>13.74</v>
      </c>
      <c r="P49" s="2">
        <v>0.14000000000000001</v>
      </c>
      <c r="Q49" s="2">
        <v>0</v>
      </c>
      <c r="R49" s="2">
        <v>0</v>
      </c>
      <c r="S49" s="2">
        <v>0</v>
      </c>
      <c r="T49" s="2">
        <v>0</v>
      </c>
      <c r="U49" s="2">
        <f>Table_0__29[[#This Row],[Call Settle]]*1000000*Table_0__29[[#This Row],[Open Interest Call]]</f>
        <v>0</v>
      </c>
      <c r="V49" s="2">
        <f>Table_0__29[[#This Row],[Put Settle]]*1000000*Table_0__29[[#This Row],[Open Interest Put]]</f>
        <v>0</v>
      </c>
    </row>
    <row r="50" spans="1:22" x14ac:dyDescent="0.25">
      <c r="A50" s="2">
        <v>-9.9999999999999995E-7</v>
      </c>
      <c r="B50" s="2">
        <v>9.0000000000000002E-6</v>
      </c>
      <c r="C50" s="2">
        <v>7.9999999999999996E-6</v>
      </c>
      <c r="D50" s="2">
        <v>7.9000000000000008E-3</v>
      </c>
      <c r="E50" s="2">
        <v>1.193E-3</v>
      </c>
      <c r="F50" s="2">
        <v>1.1609999999999999E-3</v>
      </c>
      <c r="G50" s="2">
        <v>3.1999999999999999E-5</v>
      </c>
      <c r="H50" s="2">
        <v>14.03</v>
      </c>
      <c r="I50" s="2">
        <v>13.92</v>
      </c>
      <c r="J50" s="2">
        <v>0.11</v>
      </c>
      <c r="K50" s="2">
        <v>0</v>
      </c>
      <c r="L50" s="2">
        <v>0</v>
      </c>
      <c r="M50" s="2">
        <v>0</v>
      </c>
      <c r="N50" s="2">
        <v>14.03</v>
      </c>
      <c r="O50" s="2">
        <v>13.92</v>
      </c>
      <c r="P50" s="2">
        <v>0.11</v>
      </c>
      <c r="Q50" s="2">
        <v>0</v>
      </c>
      <c r="R50" s="2">
        <v>0</v>
      </c>
      <c r="S50" s="2">
        <v>0</v>
      </c>
      <c r="T50" s="2">
        <v>0</v>
      </c>
      <c r="U50" s="2">
        <f>Table_0__29[[#This Row],[Call Settle]]*1000000*Table_0__29[[#This Row],[Open Interest Call]]</f>
        <v>0</v>
      </c>
      <c r="V50" s="2">
        <f>Table_0__29[[#This Row],[Put Settle]]*1000000*Table_0__29[[#This Row],[Open Interest Put]]</f>
        <v>0</v>
      </c>
    </row>
    <row r="51" spans="1:22" x14ac:dyDescent="0.25">
      <c r="A51" s="2">
        <v>-9.9999999999999995E-7</v>
      </c>
      <c r="B51" s="2">
        <v>7.9999999999999996E-6</v>
      </c>
      <c r="C51" s="2">
        <v>6.9999999999999999E-6</v>
      </c>
      <c r="D51" s="2">
        <v>8.0000000000000002E-3</v>
      </c>
      <c r="E51" s="2">
        <v>1.2899999999999999E-3</v>
      </c>
      <c r="F51" s="2">
        <v>1.258E-3</v>
      </c>
      <c r="G51" s="2">
        <v>3.1999999999999999E-5</v>
      </c>
      <c r="H51" s="2">
        <v>14.55</v>
      </c>
      <c r="I51" s="2">
        <v>14.49</v>
      </c>
      <c r="J51" s="2">
        <v>0.06</v>
      </c>
      <c r="K51" s="2">
        <v>0</v>
      </c>
      <c r="L51" s="2">
        <v>0</v>
      </c>
      <c r="M51" s="2">
        <v>0</v>
      </c>
      <c r="N51" s="2">
        <v>14.55</v>
      </c>
      <c r="O51" s="2">
        <v>14.49</v>
      </c>
      <c r="P51" s="2">
        <v>0.06</v>
      </c>
      <c r="Q51" s="2">
        <v>8</v>
      </c>
      <c r="R51" s="2">
        <v>0</v>
      </c>
      <c r="S51" s="2">
        <v>0</v>
      </c>
      <c r="T51" s="2">
        <v>0</v>
      </c>
      <c r="U51" s="2">
        <f>Table_0__29[[#This Row],[Call Settle]]*1000000*Table_0__29[[#This Row],[Open Interest Call]]</f>
        <v>56</v>
      </c>
      <c r="V51" s="2">
        <f>Table_0__29[[#This Row],[Put Settle]]*1000000*Table_0__29[[#This Row],[Open Interest Put]]</f>
        <v>0</v>
      </c>
    </row>
    <row r="52" spans="1:22" x14ac:dyDescent="0.25">
      <c r="A52" s="2">
        <v>-9.9999999999999995E-7</v>
      </c>
      <c r="B52" s="2">
        <v>6.9999999999999999E-6</v>
      </c>
      <c r="C52" s="2">
        <v>6.0000000000000002E-6</v>
      </c>
      <c r="D52" s="2">
        <v>8.0999999999999996E-3</v>
      </c>
      <c r="E52" s="2">
        <v>1.387E-3</v>
      </c>
      <c r="F52" s="2">
        <v>1.3550000000000001E-3</v>
      </c>
      <c r="G52" s="2">
        <v>3.1999999999999999E-5</v>
      </c>
      <c r="H52" s="2">
        <v>15.01</v>
      </c>
      <c r="I52" s="2">
        <v>14.99</v>
      </c>
      <c r="J52" s="2">
        <v>0.01</v>
      </c>
      <c r="K52" s="2">
        <v>0</v>
      </c>
      <c r="L52" s="2">
        <v>0</v>
      </c>
      <c r="M52" s="2">
        <v>0</v>
      </c>
      <c r="N52" s="2">
        <v>15.01</v>
      </c>
      <c r="O52" s="2">
        <v>14.99</v>
      </c>
      <c r="P52" s="2">
        <v>0.01</v>
      </c>
      <c r="Q52" s="2">
        <v>0</v>
      </c>
      <c r="R52" s="2">
        <v>0</v>
      </c>
      <c r="S52" s="2">
        <v>0</v>
      </c>
      <c r="T52" s="2">
        <v>0</v>
      </c>
      <c r="U52" s="2">
        <f>Table_0__29[[#This Row],[Call Settle]]*1000000*Table_0__29[[#This Row],[Open Interest Call]]</f>
        <v>0</v>
      </c>
      <c r="V52" s="2">
        <f>Table_0__29[[#This Row],[Put Settle]]*1000000*Table_0__29[[#This Row],[Open Interest Put]]</f>
        <v>0</v>
      </c>
    </row>
    <row r="53" spans="1:22" x14ac:dyDescent="0.25">
      <c r="A53" s="2">
        <v>-9.9999999999999995E-7</v>
      </c>
      <c r="B53" s="2">
        <v>6.0000000000000002E-6</v>
      </c>
      <c r="C53" s="2">
        <v>5.0000000000000004E-6</v>
      </c>
      <c r="D53" s="2">
        <v>8.2000000000000007E-3</v>
      </c>
      <c r="E53" s="2">
        <v>1.4840000000000001E-3</v>
      </c>
      <c r="F53" s="2">
        <v>1.4519999999999999E-3</v>
      </c>
      <c r="G53" s="2">
        <v>3.1999999999999999E-5</v>
      </c>
      <c r="H53" s="2">
        <v>15.37</v>
      </c>
      <c r="I53" s="2">
        <v>15.42</v>
      </c>
      <c r="J53" s="2">
        <v>-0.05</v>
      </c>
      <c r="K53" s="2">
        <v>0</v>
      </c>
      <c r="L53" s="2">
        <v>0</v>
      </c>
      <c r="M53" s="2">
        <v>0</v>
      </c>
      <c r="N53" s="2">
        <v>15.37</v>
      </c>
      <c r="O53" s="2">
        <v>15.42</v>
      </c>
      <c r="P53" s="2">
        <v>-0.05</v>
      </c>
      <c r="Q53" s="2">
        <v>0</v>
      </c>
      <c r="R53" s="2">
        <v>0</v>
      </c>
      <c r="S53" s="2">
        <v>0</v>
      </c>
      <c r="T53" s="2">
        <v>0</v>
      </c>
      <c r="U53" s="2">
        <f>Table_0__29[[#This Row],[Call Settle]]*1000000*Table_0__29[[#This Row],[Open Interest Call]]</f>
        <v>0</v>
      </c>
      <c r="V53" s="2">
        <f>Table_0__29[[#This Row],[Put Settle]]*1000000*Table_0__29[[#This Row],[Open Interest Put]]</f>
        <v>0</v>
      </c>
    </row>
    <row r="54" spans="1:22" x14ac:dyDescent="0.25">
      <c r="A54" s="2">
        <v>-9.9999999999999995E-7</v>
      </c>
      <c r="B54" s="2">
        <v>5.0000000000000004E-6</v>
      </c>
      <c r="C54" s="2">
        <v>5.0000000000000004E-6</v>
      </c>
      <c r="D54" s="2">
        <v>8.3000000000000001E-3</v>
      </c>
      <c r="E54" s="2">
        <v>1.5820000000000001E-3</v>
      </c>
      <c r="F54" s="2">
        <v>1.5499999999999999E-3</v>
      </c>
      <c r="G54" s="2">
        <v>3.1999999999999999E-5</v>
      </c>
      <c r="H54" s="2">
        <v>15.89</v>
      </c>
      <c r="I54" s="2">
        <v>15.76</v>
      </c>
      <c r="J54" s="2">
        <v>0.13</v>
      </c>
      <c r="K54" s="2">
        <v>0</v>
      </c>
      <c r="L54" s="2">
        <v>0</v>
      </c>
      <c r="M54" s="2">
        <v>0</v>
      </c>
      <c r="N54" s="2">
        <v>15.89</v>
      </c>
      <c r="O54" s="2">
        <v>15.76</v>
      </c>
      <c r="P54" s="2">
        <v>0.13</v>
      </c>
      <c r="Q54" s="2">
        <v>0</v>
      </c>
      <c r="R54" s="2">
        <v>0</v>
      </c>
      <c r="S54" s="2">
        <v>0</v>
      </c>
      <c r="T54" s="2">
        <v>0</v>
      </c>
      <c r="U54" s="2">
        <f>Table_0__29[[#This Row],[Call Settle]]*1000000*Table_0__29[[#This Row],[Open Interest Call]]</f>
        <v>0</v>
      </c>
      <c r="V54" s="2">
        <f>Table_0__29[[#This Row],[Put Settle]]*1000000*Table_0__29[[#This Row],[Open Interest Put]]</f>
        <v>0</v>
      </c>
    </row>
    <row r="55" spans="1:22" x14ac:dyDescent="0.25">
      <c r="A55" s="2">
        <v>-9.9999999999999995E-7</v>
      </c>
      <c r="B55" s="2">
        <v>5.0000000000000004E-6</v>
      </c>
      <c r="C55" s="2">
        <v>3.9999999999999998E-6</v>
      </c>
      <c r="D55" s="2">
        <v>8.3999999999999995E-3</v>
      </c>
      <c r="E55" s="2">
        <v>1.6800000000000001E-3</v>
      </c>
      <c r="F55" s="2">
        <v>1.6479999999999999E-3</v>
      </c>
      <c r="G55" s="2">
        <v>3.1999999999999999E-5</v>
      </c>
      <c r="H55" s="2">
        <v>16.350000000000001</v>
      </c>
      <c r="I55" s="2">
        <v>16.260000000000002</v>
      </c>
      <c r="J55" s="2">
        <v>0.09</v>
      </c>
      <c r="K55" s="2">
        <v>0</v>
      </c>
      <c r="L55" s="2">
        <v>0</v>
      </c>
      <c r="M55" s="2">
        <v>0</v>
      </c>
      <c r="N55" s="2">
        <v>16.350000000000001</v>
      </c>
      <c r="O55" s="2">
        <v>16.260000000000002</v>
      </c>
      <c r="P55" s="2">
        <v>0.09</v>
      </c>
      <c r="Q55" s="2">
        <v>0</v>
      </c>
      <c r="R55" s="2">
        <v>0</v>
      </c>
      <c r="S55" s="2">
        <v>0</v>
      </c>
      <c r="T55" s="2">
        <v>0</v>
      </c>
      <c r="U55" s="2">
        <f>Table_0__29[[#This Row],[Call Settle]]*1000000*Table_0__29[[#This Row],[Open Interest Call]]</f>
        <v>0</v>
      </c>
      <c r="V55" s="2">
        <f>Table_0__29[[#This Row],[Put Settle]]*1000000*Table_0__29[[#This Row],[Open Interest Put]]</f>
        <v>0</v>
      </c>
    </row>
    <row r="56" spans="1:22" x14ac:dyDescent="0.25">
      <c r="A56" s="2">
        <v>-9.9999999999999995E-7</v>
      </c>
      <c r="B56" s="2">
        <v>3.9999999999999998E-6</v>
      </c>
      <c r="C56" s="2">
        <v>3.9999999999999998E-6</v>
      </c>
      <c r="D56" s="2">
        <v>8.5000000000000006E-3</v>
      </c>
      <c r="E56" s="2">
        <v>1.7780000000000001E-3</v>
      </c>
      <c r="F56" s="2">
        <v>1.745E-3</v>
      </c>
      <c r="G56" s="2">
        <v>3.3000000000000003E-5</v>
      </c>
      <c r="H56" s="2">
        <v>16.760000000000002</v>
      </c>
      <c r="I56" s="2">
        <v>16.71</v>
      </c>
      <c r="J56" s="2">
        <v>0.06</v>
      </c>
      <c r="K56" s="2">
        <v>0</v>
      </c>
      <c r="L56" s="2">
        <v>0</v>
      </c>
      <c r="M56" s="2">
        <v>0</v>
      </c>
      <c r="N56" s="2">
        <v>16.760000000000002</v>
      </c>
      <c r="O56" s="2">
        <v>16.71</v>
      </c>
      <c r="P56" s="2">
        <v>0.06</v>
      </c>
      <c r="Q56" s="2">
        <v>0</v>
      </c>
      <c r="R56" s="2">
        <v>0</v>
      </c>
      <c r="S56" s="2">
        <v>0</v>
      </c>
      <c r="T56" s="2">
        <v>0</v>
      </c>
      <c r="U56" s="2">
        <f>Table_0__29[[#This Row],[Call Settle]]*1000000*Table_0__29[[#This Row],[Open Interest Call]]</f>
        <v>0</v>
      </c>
      <c r="V56" s="2">
        <f>Table_0__29[[#This Row],[Put Settle]]*1000000*Table_0__29[[#This Row],[Open Interest Put]]</f>
        <v>0</v>
      </c>
    </row>
    <row r="57" spans="1:22" x14ac:dyDescent="0.25">
      <c r="A57" s="2">
        <v>-9.9999999999999995E-7</v>
      </c>
      <c r="B57" s="2">
        <v>3.9999999999999998E-6</v>
      </c>
      <c r="C57" s="2">
        <v>3.0000000000000001E-6</v>
      </c>
      <c r="D57" s="2">
        <v>8.6E-3</v>
      </c>
      <c r="E57" s="2">
        <v>1.8760000000000001E-3</v>
      </c>
      <c r="F57" s="2">
        <v>1.843E-3</v>
      </c>
      <c r="G57" s="2">
        <v>3.3000000000000003E-5</v>
      </c>
      <c r="H57" s="2">
        <v>17.11</v>
      </c>
      <c r="I57" s="2">
        <v>17.100000000000001</v>
      </c>
      <c r="J57" s="2">
        <v>0.01</v>
      </c>
      <c r="K57" s="2">
        <v>0</v>
      </c>
      <c r="L57" s="2">
        <v>0</v>
      </c>
      <c r="M57" s="2">
        <v>0</v>
      </c>
      <c r="N57" s="2">
        <v>17.11</v>
      </c>
      <c r="O57" s="2">
        <v>17.100000000000001</v>
      </c>
      <c r="P57" s="2">
        <v>0.01</v>
      </c>
      <c r="Q57" s="2">
        <v>0</v>
      </c>
      <c r="R57" s="2">
        <v>0</v>
      </c>
      <c r="S57" s="2">
        <v>0</v>
      </c>
      <c r="T57" s="2">
        <v>0</v>
      </c>
      <c r="U57" s="2">
        <f>Table_0__29[[#This Row],[Call Settle]]*1000000*Table_0__29[[#This Row],[Open Interest Call]]</f>
        <v>0</v>
      </c>
      <c r="V57" s="2">
        <f>Table_0__29[[#This Row],[Put Settle]]*1000000*Table_0__29[[#This Row],[Open Interest Put]]</f>
        <v>0</v>
      </c>
    </row>
    <row r="58" spans="1:22" x14ac:dyDescent="0.25">
      <c r="A58" s="2">
        <v>-9.9999999999999995E-7</v>
      </c>
      <c r="B58" s="2">
        <v>3.0000000000000001E-6</v>
      </c>
      <c r="C58" s="2">
        <v>3.0000000000000001E-6</v>
      </c>
      <c r="D58" s="2">
        <v>8.6999999999999994E-3</v>
      </c>
      <c r="E58" s="2">
        <v>1.9729999999999999E-3</v>
      </c>
      <c r="F58" s="2">
        <v>1.941E-3</v>
      </c>
      <c r="G58" s="2">
        <v>3.1999999999999999E-5</v>
      </c>
      <c r="H58" s="2">
        <v>17.38</v>
      </c>
      <c r="I58" s="2">
        <v>17.43</v>
      </c>
      <c r="J58" s="2">
        <v>-0.05</v>
      </c>
      <c r="K58" s="2">
        <v>0</v>
      </c>
      <c r="L58" s="2">
        <v>0</v>
      </c>
      <c r="M58" s="2">
        <v>0</v>
      </c>
      <c r="N58" s="2">
        <v>17.38</v>
      </c>
      <c r="O58" s="2">
        <v>17.43</v>
      </c>
      <c r="P58" s="2">
        <v>-0.05</v>
      </c>
      <c r="Q58" s="2">
        <v>0</v>
      </c>
      <c r="R58" s="2">
        <v>0</v>
      </c>
      <c r="S58" s="2">
        <v>0</v>
      </c>
      <c r="T58" s="2">
        <v>0</v>
      </c>
      <c r="U58" s="2">
        <f>Table_0__29[[#This Row],[Call Settle]]*1000000*Table_0__29[[#This Row],[Open Interest Call]]</f>
        <v>0</v>
      </c>
      <c r="V58" s="2">
        <f>Table_0__29[[#This Row],[Put Settle]]*1000000*Table_0__29[[#This Row],[Open Interest Put]]</f>
        <v>0</v>
      </c>
    </row>
    <row r="59" spans="1:22" x14ac:dyDescent="0.25">
      <c r="A59" s="2">
        <v>-9.9999999999999995E-7</v>
      </c>
      <c r="B59" s="2">
        <v>3.0000000000000001E-6</v>
      </c>
      <c r="C59" s="2">
        <v>1.9999999999999999E-6</v>
      </c>
      <c r="D59" s="2">
        <v>8.8000000000000005E-3</v>
      </c>
      <c r="E59" s="2">
        <v>2.0709999999999999E-3</v>
      </c>
      <c r="F59" s="2">
        <v>2.039E-3</v>
      </c>
      <c r="G59" s="2">
        <v>3.1999999999999999E-5</v>
      </c>
      <c r="H59" s="2">
        <v>17.55</v>
      </c>
      <c r="I59" s="2">
        <v>17.68</v>
      </c>
      <c r="J59" s="2">
        <v>-0.13</v>
      </c>
      <c r="K59" s="2">
        <v>0</v>
      </c>
      <c r="L59" s="2">
        <v>0</v>
      </c>
      <c r="M59" s="2">
        <v>0</v>
      </c>
      <c r="N59" s="2">
        <v>17.55</v>
      </c>
      <c r="O59" s="2">
        <v>17.68</v>
      </c>
      <c r="P59" s="2">
        <v>-0.13</v>
      </c>
      <c r="Q59" s="2">
        <v>0</v>
      </c>
      <c r="R59" s="2">
        <v>0</v>
      </c>
      <c r="S59" s="2">
        <v>0</v>
      </c>
      <c r="T59" s="2">
        <v>0</v>
      </c>
      <c r="U59" s="2">
        <f>Table_0__29[[#This Row],[Call Settle]]*1000000*Table_0__29[[#This Row],[Open Interest Call]]</f>
        <v>0</v>
      </c>
      <c r="V59" s="2">
        <f>Table_0__29[[#This Row],[Put Settle]]*1000000*Table_0__29[[#This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-3.1999999999999999E-5</v>
      </c>
      <c r="B2" s="2">
        <v>1.6919999999999999E-3</v>
      </c>
      <c r="C2" s="2">
        <v>1.66E-3</v>
      </c>
      <c r="D2" s="2">
        <v>5.0000000000000001E-3</v>
      </c>
      <c r="E2" s="2">
        <v>9.9999999999999995E-7</v>
      </c>
      <c r="F2" s="2">
        <v>9.9999999999999995E-7</v>
      </c>
      <c r="G2" s="2">
        <v>0</v>
      </c>
      <c r="H2" s="2">
        <v>15.16</v>
      </c>
      <c r="I2" s="2">
        <v>15.34</v>
      </c>
      <c r="J2" s="2">
        <v>-0.18</v>
      </c>
      <c r="K2" s="2">
        <v>0</v>
      </c>
      <c r="L2" s="2">
        <v>0</v>
      </c>
      <c r="M2" s="2">
        <v>0</v>
      </c>
      <c r="N2" s="2">
        <v>15.16</v>
      </c>
      <c r="O2" s="2">
        <v>15.34</v>
      </c>
      <c r="P2" s="2">
        <v>-0.18</v>
      </c>
      <c r="Q2" s="2">
        <v>0</v>
      </c>
      <c r="R2" s="2">
        <v>0</v>
      </c>
      <c r="S2" s="2">
        <v>1</v>
      </c>
      <c r="T2" s="2">
        <v>0</v>
      </c>
      <c r="U2" s="2">
        <f>Table_0__30[[#This Row],[Call Settle]]*1000000*Table_0__30[[#This Row],[Open Interest Call]]</f>
        <v>0</v>
      </c>
      <c r="V2" s="2">
        <f>Table_0__30[[#This Row],[Put Settle]]*1000000*Table_0__30[[#This Row],[Open Interest Put]]</f>
        <v>1</v>
      </c>
    </row>
    <row r="3" spans="1:22" x14ac:dyDescent="0.25">
      <c r="A3" s="2">
        <v>-3.3000000000000003E-5</v>
      </c>
      <c r="B3" s="2">
        <v>1.5950000000000001E-3</v>
      </c>
      <c r="C3" s="2">
        <v>1.562E-3</v>
      </c>
      <c r="D3" s="2">
        <v>5.1000000000000004E-3</v>
      </c>
      <c r="E3" s="2">
        <v>9.9999999999999995E-7</v>
      </c>
      <c r="F3" s="2">
        <v>9.9999999999999995E-7</v>
      </c>
      <c r="G3" s="2">
        <v>0</v>
      </c>
      <c r="H3" s="2">
        <v>14.22</v>
      </c>
      <c r="I3" s="2">
        <v>14.4</v>
      </c>
      <c r="J3" s="2">
        <v>-0.19</v>
      </c>
      <c r="K3" s="2">
        <v>0</v>
      </c>
      <c r="L3" s="2">
        <v>0</v>
      </c>
      <c r="M3" s="2">
        <v>0</v>
      </c>
      <c r="N3" s="2">
        <v>14.22</v>
      </c>
      <c r="O3" s="2">
        <v>14.4</v>
      </c>
      <c r="P3" s="2">
        <v>-0.19</v>
      </c>
      <c r="Q3" s="2">
        <v>0</v>
      </c>
      <c r="R3" s="2">
        <v>0</v>
      </c>
      <c r="S3" s="2">
        <v>0</v>
      </c>
      <c r="T3" s="2">
        <v>0</v>
      </c>
      <c r="U3" s="2">
        <f>Table_0__30[[#This Row],[Call Settle]]*1000000*Table_0__30[[#This Row],[Open Interest Call]]</f>
        <v>0</v>
      </c>
      <c r="V3" s="2">
        <f>Table_0__30[[#This Row],[Put Settle]]*1000000*Table_0__30[[#This Row],[Open Interest Put]]</f>
        <v>0</v>
      </c>
    </row>
    <row r="4" spans="1:22" x14ac:dyDescent="0.25">
      <c r="A4" s="2">
        <v>-3.1999999999999999E-5</v>
      </c>
      <c r="B4" s="2">
        <v>1.4970000000000001E-3</v>
      </c>
      <c r="C4" s="2">
        <v>1.4649999999999999E-3</v>
      </c>
      <c r="D4" s="2">
        <v>5.1999999999999998E-3</v>
      </c>
      <c r="E4" s="2">
        <v>9.9999999999999995E-7</v>
      </c>
      <c r="F4" s="2">
        <v>9.9999999999999995E-7</v>
      </c>
      <c r="G4" s="2">
        <v>9.9999999999999995E-7</v>
      </c>
      <c r="H4" s="2">
        <v>14.29</v>
      </c>
      <c r="I4" s="2">
        <v>13.48</v>
      </c>
      <c r="J4" s="2">
        <v>0.81</v>
      </c>
      <c r="K4" s="2">
        <v>0</v>
      </c>
      <c r="L4" s="2">
        <v>0</v>
      </c>
      <c r="M4" s="2">
        <v>0</v>
      </c>
      <c r="N4" s="2">
        <v>14.29</v>
      </c>
      <c r="O4" s="2">
        <v>13.48</v>
      </c>
      <c r="P4" s="2">
        <v>0.81</v>
      </c>
      <c r="Q4" s="2">
        <v>0</v>
      </c>
      <c r="R4" s="2">
        <v>0</v>
      </c>
      <c r="S4" s="2">
        <v>0</v>
      </c>
      <c r="T4" s="2">
        <v>0</v>
      </c>
      <c r="U4" s="2">
        <f>Table_0__30[[#This Row],[Call Settle]]*1000000*Table_0__30[[#This Row],[Open Interest Call]]</f>
        <v>0</v>
      </c>
      <c r="V4" s="2">
        <f>Table_0__30[[#This Row],[Put Settle]]*1000000*Table_0__30[[#This Row],[Open Interest Put]]</f>
        <v>0</v>
      </c>
    </row>
    <row r="5" spans="1:22" x14ac:dyDescent="0.25">
      <c r="A5" s="2">
        <v>-3.1999999999999999E-5</v>
      </c>
      <c r="B5" s="2">
        <v>1.3990000000000001E-3</v>
      </c>
      <c r="C5" s="2">
        <v>1.3669999999999999E-3</v>
      </c>
      <c r="D5" s="2">
        <v>5.3E-3</v>
      </c>
      <c r="E5" s="2">
        <v>9.9999999999999995E-7</v>
      </c>
      <c r="F5" s="2">
        <v>9.9999999999999995E-7</v>
      </c>
      <c r="G5" s="2">
        <v>0</v>
      </c>
      <c r="H5" s="2">
        <v>13.31</v>
      </c>
      <c r="I5" s="2">
        <v>13.52</v>
      </c>
      <c r="J5" s="2">
        <v>-0.21</v>
      </c>
      <c r="K5" s="2">
        <v>0</v>
      </c>
      <c r="L5" s="2">
        <v>0</v>
      </c>
      <c r="M5" s="2">
        <v>0</v>
      </c>
      <c r="N5" s="2">
        <v>13.31</v>
      </c>
      <c r="O5" s="2">
        <v>13.52</v>
      </c>
      <c r="P5" s="2">
        <v>-0.21</v>
      </c>
      <c r="Q5" s="2">
        <v>6</v>
      </c>
      <c r="R5" s="2">
        <v>0</v>
      </c>
      <c r="S5" s="2">
        <v>0</v>
      </c>
      <c r="T5" s="2">
        <v>0</v>
      </c>
      <c r="U5" s="2">
        <f>Table_0__30[[#This Row],[Call Settle]]*1000000*Table_0__30[[#This Row],[Open Interest Call]]</f>
        <v>8202</v>
      </c>
      <c r="V5" s="2">
        <f>Table_0__30[[#This Row],[Put Settle]]*1000000*Table_0__30[[#This Row],[Open Interest Put]]</f>
        <v>0</v>
      </c>
    </row>
    <row r="6" spans="1:22" x14ac:dyDescent="0.25">
      <c r="A6" s="2">
        <v>-3.1999999999999999E-5</v>
      </c>
      <c r="B6" s="2">
        <v>1.302E-3</v>
      </c>
      <c r="C6" s="2">
        <v>1.2700000000000001E-3</v>
      </c>
      <c r="D6" s="2">
        <v>5.4000000000000003E-3</v>
      </c>
      <c r="E6" s="2">
        <v>1.9999999999999999E-6</v>
      </c>
      <c r="F6" s="2">
        <v>1.9999999999999999E-6</v>
      </c>
      <c r="G6" s="2">
        <v>0</v>
      </c>
      <c r="H6" s="2">
        <v>12.96</v>
      </c>
      <c r="I6" s="2">
        <v>13.18</v>
      </c>
      <c r="J6" s="2">
        <v>-0.22</v>
      </c>
      <c r="K6" s="2">
        <v>0</v>
      </c>
      <c r="L6" s="2">
        <v>0</v>
      </c>
      <c r="M6" s="2">
        <v>0</v>
      </c>
      <c r="N6" s="2">
        <v>12.96</v>
      </c>
      <c r="O6" s="2">
        <v>13.18</v>
      </c>
      <c r="P6" s="2">
        <v>-0.22</v>
      </c>
      <c r="Q6" s="2">
        <v>0</v>
      </c>
      <c r="R6" s="2">
        <v>0</v>
      </c>
      <c r="S6" s="2">
        <v>0</v>
      </c>
      <c r="T6" s="2">
        <v>0</v>
      </c>
      <c r="U6" s="2">
        <f>Table_0__30[[#This Row],[Call Settle]]*1000000*Table_0__30[[#This Row],[Open Interest Call]]</f>
        <v>0</v>
      </c>
      <c r="V6" s="2">
        <f>Table_0__30[[#This Row],[Put Settle]]*1000000*Table_0__30[[#This Row],[Open Interest Put]]</f>
        <v>0</v>
      </c>
    </row>
    <row r="7" spans="1:22" x14ac:dyDescent="0.25">
      <c r="A7" s="2">
        <v>-3.1999999999999999E-5</v>
      </c>
      <c r="B7" s="2">
        <v>1.204E-3</v>
      </c>
      <c r="C7" s="2">
        <v>1.1720000000000001E-3</v>
      </c>
      <c r="D7" s="2">
        <v>5.4999999999999997E-3</v>
      </c>
      <c r="E7" s="2">
        <v>1.9999999999999999E-6</v>
      </c>
      <c r="F7" s="2">
        <v>1.9999999999999999E-6</v>
      </c>
      <c r="G7" s="2">
        <v>0</v>
      </c>
      <c r="H7" s="2">
        <v>12.42</v>
      </c>
      <c r="I7" s="2">
        <v>12.65</v>
      </c>
      <c r="J7" s="2">
        <v>-0.23</v>
      </c>
      <c r="K7" s="2">
        <v>0</v>
      </c>
      <c r="L7" s="2">
        <v>0</v>
      </c>
      <c r="M7" s="2">
        <v>0</v>
      </c>
      <c r="N7" s="2">
        <v>12.42</v>
      </c>
      <c r="O7" s="2">
        <v>12.65</v>
      </c>
      <c r="P7" s="2">
        <v>-0.23</v>
      </c>
      <c r="Q7" s="2">
        <v>0</v>
      </c>
      <c r="R7" s="2">
        <v>0</v>
      </c>
      <c r="S7" s="2">
        <v>0</v>
      </c>
      <c r="T7" s="2">
        <v>0</v>
      </c>
      <c r="U7" s="2">
        <f>Table_0__30[[#This Row],[Call Settle]]*1000000*Table_0__30[[#This Row],[Open Interest Call]]</f>
        <v>0</v>
      </c>
      <c r="V7" s="2">
        <f>Table_0__30[[#This Row],[Put Settle]]*1000000*Table_0__30[[#This Row],[Open Interest Put]]</f>
        <v>0</v>
      </c>
    </row>
    <row r="8" spans="1:22" x14ac:dyDescent="0.25">
      <c r="A8" s="2">
        <v>-3.1999999999999999E-5</v>
      </c>
      <c r="B8" s="2">
        <v>1.1069999999999999E-3</v>
      </c>
      <c r="C8" s="2">
        <v>1.075E-3</v>
      </c>
      <c r="D8" s="2">
        <v>5.5999999999999999E-3</v>
      </c>
      <c r="E8" s="2">
        <v>3.0000000000000001E-6</v>
      </c>
      <c r="F8" s="2">
        <v>3.0000000000000001E-6</v>
      </c>
      <c r="G8" s="2">
        <v>0</v>
      </c>
      <c r="H8" s="2">
        <v>12.07</v>
      </c>
      <c r="I8" s="2">
        <v>12.31</v>
      </c>
      <c r="J8" s="2">
        <v>-0.25</v>
      </c>
      <c r="K8" s="2">
        <v>0</v>
      </c>
      <c r="L8" s="2">
        <v>0</v>
      </c>
      <c r="M8" s="2">
        <v>0</v>
      </c>
      <c r="N8" s="2">
        <v>12.07</v>
      </c>
      <c r="O8" s="2">
        <v>12.31</v>
      </c>
      <c r="P8" s="2">
        <v>-0.25</v>
      </c>
      <c r="Q8" s="2">
        <v>0</v>
      </c>
      <c r="R8" s="2">
        <v>0</v>
      </c>
      <c r="S8" s="2">
        <v>0</v>
      </c>
      <c r="T8" s="2">
        <v>0</v>
      </c>
      <c r="U8" s="2">
        <f>Table_0__30[[#This Row],[Call Settle]]*1000000*Table_0__30[[#This Row],[Open Interest Call]]</f>
        <v>0</v>
      </c>
      <c r="V8" s="2">
        <f>Table_0__30[[#This Row],[Put Settle]]*1000000*Table_0__30[[#This Row],[Open Interest Put]]</f>
        <v>0</v>
      </c>
    </row>
    <row r="9" spans="1:22" x14ac:dyDescent="0.25">
      <c r="A9" s="2">
        <v>-3.1999999999999999E-5</v>
      </c>
      <c r="B9" s="2">
        <v>1.011E-3</v>
      </c>
      <c r="C9" s="2">
        <v>9.7900000000000005E-4</v>
      </c>
      <c r="D9" s="2">
        <v>5.7000000000000002E-3</v>
      </c>
      <c r="E9" s="2">
        <v>5.0000000000000004E-6</v>
      </c>
      <c r="F9" s="2">
        <v>5.0000000000000004E-6</v>
      </c>
      <c r="G9" s="2">
        <v>0</v>
      </c>
      <c r="H9" s="2">
        <v>11.73</v>
      </c>
      <c r="I9" s="2">
        <v>11.99</v>
      </c>
      <c r="J9" s="2">
        <v>-0.26</v>
      </c>
      <c r="K9" s="2">
        <v>0</v>
      </c>
      <c r="L9" s="2">
        <v>0</v>
      </c>
      <c r="M9" s="2">
        <v>0</v>
      </c>
      <c r="N9" s="2">
        <v>11.73</v>
      </c>
      <c r="O9" s="2">
        <v>11.99</v>
      </c>
      <c r="P9" s="2">
        <v>-0.26</v>
      </c>
      <c r="Q9" s="2">
        <v>8</v>
      </c>
      <c r="R9" s="2">
        <v>0</v>
      </c>
      <c r="S9" s="2">
        <v>20</v>
      </c>
      <c r="T9" s="2">
        <v>0</v>
      </c>
      <c r="U9" s="2">
        <f>Table_0__30[[#This Row],[Call Settle]]*1000000*Table_0__30[[#This Row],[Open Interest Call]]</f>
        <v>7832</v>
      </c>
      <c r="V9" s="2">
        <f>Table_0__30[[#This Row],[Put Settle]]*1000000*Table_0__30[[#This Row],[Open Interest Put]]</f>
        <v>100</v>
      </c>
    </row>
    <row r="10" spans="1:22" x14ac:dyDescent="0.25">
      <c r="A10" s="2">
        <v>-3.1000000000000001E-5</v>
      </c>
      <c r="B10" s="2">
        <v>9.1399999999999999E-4</v>
      </c>
      <c r="C10" s="2">
        <v>8.83E-4</v>
      </c>
      <c r="D10" s="2">
        <v>5.7999999999999996E-3</v>
      </c>
      <c r="E10" s="2">
        <v>6.9999999999999999E-6</v>
      </c>
      <c r="F10" s="2">
        <v>6.0000000000000002E-6</v>
      </c>
      <c r="G10" s="2">
        <v>9.9999999999999995E-7</v>
      </c>
      <c r="H10" s="2">
        <v>11.48</v>
      </c>
      <c r="I10" s="2">
        <v>11.45</v>
      </c>
      <c r="J10" s="2">
        <v>0.03</v>
      </c>
      <c r="K10" s="2">
        <v>0</v>
      </c>
      <c r="L10" s="2">
        <v>0</v>
      </c>
      <c r="M10" s="2">
        <v>0</v>
      </c>
      <c r="N10" s="2">
        <v>11.48</v>
      </c>
      <c r="O10" s="2">
        <v>11.45</v>
      </c>
      <c r="P10" s="2">
        <v>0.03</v>
      </c>
      <c r="Q10" s="2">
        <v>5</v>
      </c>
      <c r="R10" s="2">
        <v>0</v>
      </c>
      <c r="S10" s="2">
        <v>0</v>
      </c>
      <c r="T10" s="2">
        <v>0</v>
      </c>
      <c r="U10" s="2">
        <f>Table_0__30[[#This Row],[Call Settle]]*1000000*Table_0__30[[#This Row],[Open Interest Call]]</f>
        <v>4415</v>
      </c>
      <c r="V10" s="2">
        <f>Table_0__30[[#This Row],[Put Settle]]*1000000*Table_0__30[[#This Row],[Open Interest Put]]</f>
        <v>0</v>
      </c>
    </row>
    <row r="11" spans="1:22" x14ac:dyDescent="0.25">
      <c r="A11" s="2">
        <v>-3.1000000000000001E-5</v>
      </c>
      <c r="B11" s="2">
        <v>8.1899999999999996E-4</v>
      </c>
      <c r="C11" s="2">
        <v>7.8799999999999996E-4</v>
      </c>
      <c r="D11" s="2">
        <v>5.8999999999999999E-3</v>
      </c>
      <c r="E11" s="2">
        <v>9.0000000000000002E-6</v>
      </c>
      <c r="F11" s="2">
        <v>9.0000000000000002E-6</v>
      </c>
      <c r="G11" s="2">
        <v>0</v>
      </c>
      <c r="H11" s="2">
        <v>10.84</v>
      </c>
      <c r="I11" s="2">
        <v>11.15</v>
      </c>
      <c r="J11" s="2">
        <v>-0.3</v>
      </c>
      <c r="K11" s="2">
        <v>0</v>
      </c>
      <c r="L11" s="2">
        <v>0</v>
      </c>
      <c r="M11" s="2">
        <v>0</v>
      </c>
      <c r="N11" s="2">
        <v>10.84</v>
      </c>
      <c r="O11" s="2">
        <v>11.15</v>
      </c>
      <c r="P11" s="2">
        <v>-0.3</v>
      </c>
      <c r="Q11" s="2">
        <v>0</v>
      </c>
      <c r="R11" s="2">
        <v>0</v>
      </c>
      <c r="S11" s="2">
        <v>2</v>
      </c>
      <c r="T11" s="2">
        <v>0</v>
      </c>
      <c r="U11" s="2">
        <f>Table_0__30[[#This Row],[Call Settle]]*1000000*Table_0__30[[#This Row],[Open Interest Call]]</f>
        <v>0</v>
      </c>
      <c r="V11" s="2">
        <f>Table_0__30[[#This Row],[Put Settle]]*1000000*Table_0__30[[#This Row],[Open Interest Put]]</f>
        <v>18</v>
      </c>
    </row>
    <row r="12" spans="1:22" x14ac:dyDescent="0.25">
      <c r="A12" s="2">
        <v>-3.1000000000000001E-5</v>
      </c>
      <c r="B12" s="2">
        <v>7.2499999999999995E-4</v>
      </c>
      <c r="C12" s="2">
        <v>6.9399999999999996E-4</v>
      </c>
      <c r="D12" s="2">
        <v>6.0000000000000001E-3</v>
      </c>
      <c r="E12" s="2">
        <v>1.4E-5</v>
      </c>
      <c r="F12" s="2">
        <v>1.2E-5</v>
      </c>
      <c r="G12" s="2">
        <v>1.9999999999999999E-6</v>
      </c>
      <c r="H12" s="2">
        <v>10.63</v>
      </c>
      <c r="I12" s="2">
        <v>10.59</v>
      </c>
      <c r="J12" s="2">
        <v>0.04</v>
      </c>
      <c r="K12" s="2">
        <v>0</v>
      </c>
      <c r="L12" s="2">
        <v>0</v>
      </c>
      <c r="M12" s="2">
        <v>0</v>
      </c>
      <c r="N12" s="2">
        <v>10.63</v>
      </c>
      <c r="O12" s="2">
        <v>10.59</v>
      </c>
      <c r="P12" s="2">
        <v>0.04</v>
      </c>
      <c r="Q12" s="2">
        <v>0</v>
      </c>
      <c r="R12" s="2">
        <v>0</v>
      </c>
      <c r="S12" s="2">
        <v>4</v>
      </c>
      <c r="T12" s="2">
        <v>0</v>
      </c>
      <c r="U12" s="2">
        <f>Table_0__30[[#This Row],[Call Settle]]*1000000*Table_0__30[[#This Row],[Open Interest Call]]</f>
        <v>0</v>
      </c>
      <c r="V12" s="2">
        <f>Table_0__30[[#This Row],[Put Settle]]*1000000*Table_0__30[[#This Row],[Open Interest Put]]</f>
        <v>56</v>
      </c>
    </row>
    <row r="13" spans="1:22" x14ac:dyDescent="0.25">
      <c r="A13" s="2">
        <v>-3.1000000000000001E-5</v>
      </c>
      <c r="B13" s="2">
        <v>6.7900000000000002E-4</v>
      </c>
      <c r="C13" s="2">
        <v>6.4800000000000003E-4</v>
      </c>
      <c r="D13" s="2">
        <v>6.0499999999999998E-3</v>
      </c>
      <c r="E13" s="2">
        <v>1.7E-5</v>
      </c>
      <c r="F13" s="2">
        <v>1.5E-5</v>
      </c>
      <c r="G13" s="2">
        <v>1.9999999999999999E-6</v>
      </c>
      <c r="H13" s="2">
        <v>10.47</v>
      </c>
      <c r="I13" s="2">
        <v>10.5</v>
      </c>
      <c r="J13" s="2">
        <v>-0.03</v>
      </c>
      <c r="K13" s="2">
        <v>0</v>
      </c>
      <c r="L13" s="2">
        <v>0</v>
      </c>
      <c r="M13" s="2">
        <v>0</v>
      </c>
      <c r="N13" s="2">
        <v>10.47</v>
      </c>
      <c r="O13" s="2">
        <v>10.5</v>
      </c>
      <c r="P13" s="2">
        <v>-0.03</v>
      </c>
      <c r="Q13" s="2">
        <v>0</v>
      </c>
      <c r="R13" s="2">
        <v>0</v>
      </c>
      <c r="S13" s="2">
        <v>0</v>
      </c>
      <c r="T13" s="2">
        <v>0</v>
      </c>
      <c r="U13" s="2">
        <f>Table_0__30[[#This Row],[Call Settle]]*1000000*Table_0__30[[#This Row],[Open Interest Call]]</f>
        <v>0</v>
      </c>
      <c r="V13" s="2">
        <f>Table_0__30[[#This Row],[Put Settle]]*1000000*Table_0__30[[#This Row],[Open Interest Put]]</f>
        <v>0</v>
      </c>
    </row>
    <row r="14" spans="1:22" x14ac:dyDescent="0.25">
      <c r="A14" s="2">
        <v>-3.0000000000000001E-5</v>
      </c>
      <c r="B14" s="2">
        <v>6.3299999999999999E-4</v>
      </c>
      <c r="C14" s="2">
        <v>6.0300000000000002E-4</v>
      </c>
      <c r="D14" s="2">
        <v>6.1000000000000004E-3</v>
      </c>
      <c r="E14" s="2">
        <v>2.0999999999999999E-5</v>
      </c>
      <c r="F14" s="2">
        <v>1.9000000000000001E-5</v>
      </c>
      <c r="G14" s="2">
        <v>1.9999999999999999E-6</v>
      </c>
      <c r="H14" s="2">
        <v>10.37</v>
      </c>
      <c r="I14" s="2">
        <v>10.46</v>
      </c>
      <c r="J14" s="2">
        <v>-0.09</v>
      </c>
      <c r="K14" s="2">
        <v>0</v>
      </c>
      <c r="L14" s="2">
        <v>0</v>
      </c>
      <c r="M14" s="2">
        <v>0</v>
      </c>
      <c r="N14" s="2">
        <v>10.37</v>
      </c>
      <c r="O14" s="2">
        <v>10.46</v>
      </c>
      <c r="P14" s="2">
        <v>-0.09</v>
      </c>
      <c r="Q14" s="2">
        <v>0</v>
      </c>
      <c r="R14" s="2">
        <v>0</v>
      </c>
      <c r="S14" s="2">
        <v>50</v>
      </c>
      <c r="T14" s="2">
        <v>0</v>
      </c>
      <c r="U14" s="2">
        <f>Table_0__30[[#This Row],[Call Settle]]*1000000*Table_0__30[[#This Row],[Open Interest Call]]</f>
        <v>0</v>
      </c>
      <c r="V14" s="2">
        <f>Table_0__30[[#This Row],[Put Settle]]*1000000*Table_0__30[[#This Row],[Open Interest Put]]</f>
        <v>1050</v>
      </c>
    </row>
    <row r="15" spans="1:22" x14ac:dyDescent="0.25">
      <c r="A15" s="2">
        <v>-3.0000000000000001E-5</v>
      </c>
      <c r="B15" s="2">
        <v>5.8900000000000001E-4</v>
      </c>
      <c r="C15" s="2">
        <v>5.5900000000000004E-4</v>
      </c>
      <c r="D15" s="2">
        <v>6.1500000000000001E-3</v>
      </c>
      <c r="E15" s="2">
        <v>2.5999999999999998E-5</v>
      </c>
      <c r="F15" s="2">
        <v>2.3E-5</v>
      </c>
      <c r="G15" s="2">
        <v>3.0000000000000001E-6</v>
      </c>
      <c r="H15" s="2">
        <v>10.29</v>
      </c>
      <c r="I15" s="2">
        <v>10.31</v>
      </c>
      <c r="J15" s="2">
        <v>-0.02</v>
      </c>
      <c r="K15" s="2">
        <v>0</v>
      </c>
      <c r="L15" s="2">
        <v>0</v>
      </c>
      <c r="M15" s="2">
        <v>0</v>
      </c>
      <c r="N15" s="2">
        <v>10.29</v>
      </c>
      <c r="O15" s="2">
        <v>10.31</v>
      </c>
      <c r="P15" s="2">
        <v>-0.02</v>
      </c>
      <c r="Q15" s="2">
        <v>0</v>
      </c>
      <c r="R15" s="2">
        <v>0</v>
      </c>
      <c r="S15" s="2">
        <v>50</v>
      </c>
      <c r="T15" s="2">
        <v>0</v>
      </c>
      <c r="U15" s="2">
        <f>Table_0__30[[#This Row],[Call Settle]]*1000000*Table_0__30[[#This Row],[Open Interest Call]]</f>
        <v>0</v>
      </c>
      <c r="V15" s="2">
        <f>Table_0__30[[#This Row],[Put Settle]]*1000000*Table_0__30[[#This Row],[Open Interest Put]]</f>
        <v>1300</v>
      </c>
    </row>
    <row r="16" spans="1:22" x14ac:dyDescent="0.25">
      <c r="A16" s="2">
        <v>-2.9E-5</v>
      </c>
      <c r="B16" s="2">
        <v>5.4500000000000002E-4</v>
      </c>
      <c r="C16" s="2">
        <v>5.1599999999999997E-4</v>
      </c>
      <c r="D16" s="2">
        <v>6.1999999999999998E-3</v>
      </c>
      <c r="E16" s="2">
        <v>3.1999999999999999E-5</v>
      </c>
      <c r="F16" s="2">
        <v>2.8E-5</v>
      </c>
      <c r="G16" s="2">
        <v>3.9999999999999998E-6</v>
      </c>
      <c r="H16" s="2">
        <v>10.220000000000001</v>
      </c>
      <c r="I16" s="2">
        <v>10.19</v>
      </c>
      <c r="J16" s="2">
        <v>0.02</v>
      </c>
      <c r="K16" s="2">
        <v>0</v>
      </c>
      <c r="L16" s="2">
        <v>0</v>
      </c>
      <c r="M16" s="2">
        <v>0</v>
      </c>
      <c r="N16" s="2">
        <v>10.220000000000001</v>
      </c>
      <c r="O16" s="2">
        <v>10.19</v>
      </c>
      <c r="P16" s="2">
        <v>0.02</v>
      </c>
      <c r="Q16" s="2">
        <v>0</v>
      </c>
      <c r="R16" s="2">
        <v>0</v>
      </c>
      <c r="S16" s="2">
        <v>101</v>
      </c>
      <c r="T16" s="2">
        <v>0</v>
      </c>
      <c r="U16" s="2">
        <f>Table_0__30[[#This Row],[Call Settle]]*1000000*Table_0__30[[#This Row],[Open Interest Call]]</f>
        <v>0</v>
      </c>
      <c r="V16" s="2">
        <f>Table_0__30[[#This Row],[Put Settle]]*1000000*Table_0__30[[#This Row],[Open Interest Put]]</f>
        <v>3232</v>
      </c>
    </row>
    <row r="17" spans="1:22" x14ac:dyDescent="0.25">
      <c r="A17" s="2">
        <v>-2.8E-5</v>
      </c>
      <c r="B17" s="2">
        <v>5.0299999999999997E-4</v>
      </c>
      <c r="C17" s="2">
        <v>4.75E-4</v>
      </c>
      <c r="D17" s="2">
        <v>6.2500000000000003E-3</v>
      </c>
      <c r="E17" s="2">
        <v>3.8999999999999999E-5</v>
      </c>
      <c r="F17" s="2">
        <v>3.4999999999999997E-5</v>
      </c>
      <c r="G17" s="2">
        <v>3.9999999999999998E-6</v>
      </c>
      <c r="H17" s="2">
        <v>10.130000000000001</v>
      </c>
      <c r="I17" s="2">
        <v>10.18</v>
      </c>
      <c r="J17" s="2">
        <v>-0.05</v>
      </c>
      <c r="K17" s="2">
        <v>0</v>
      </c>
      <c r="L17" s="2">
        <v>0</v>
      </c>
      <c r="M17" s="2">
        <v>0</v>
      </c>
      <c r="N17" s="2">
        <v>10.130000000000001</v>
      </c>
      <c r="O17" s="2">
        <v>10.18</v>
      </c>
      <c r="P17" s="2">
        <v>-0.05</v>
      </c>
      <c r="Q17" s="2">
        <v>1</v>
      </c>
      <c r="R17" s="2">
        <v>0</v>
      </c>
      <c r="S17" s="2">
        <v>212</v>
      </c>
      <c r="T17" s="2">
        <v>1</v>
      </c>
      <c r="U17" s="2">
        <f>Table_0__30[[#This Row],[Call Settle]]*1000000*Table_0__30[[#This Row],[Open Interest Call]]</f>
        <v>475</v>
      </c>
      <c r="V17" s="2">
        <f>Table_0__30[[#This Row],[Put Settle]]*1000000*Table_0__30[[#This Row],[Open Interest Put]]</f>
        <v>8268</v>
      </c>
    </row>
    <row r="18" spans="1:22" x14ac:dyDescent="0.25">
      <c r="A18" s="2">
        <v>-2.6999999999999999E-5</v>
      </c>
      <c r="B18" s="2">
        <v>4.6200000000000001E-4</v>
      </c>
      <c r="C18" s="2">
        <v>4.35E-4</v>
      </c>
      <c r="D18" s="2">
        <v>6.3E-3</v>
      </c>
      <c r="E18" s="2">
        <v>4.8000000000000001E-5</v>
      </c>
      <c r="F18" s="2">
        <v>4.3999999999999999E-5</v>
      </c>
      <c r="G18" s="2">
        <v>3.9999999999999998E-6</v>
      </c>
      <c r="H18" s="2">
        <v>10.11</v>
      </c>
      <c r="I18" s="2">
        <v>10.23</v>
      </c>
      <c r="J18" s="2">
        <v>-0.12</v>
      </c>
      <c r="K18" s="2">
        <v>0</v>
      </c>
      <c r="L18" s="2">
        <v>0</v>
      </c>
      <c r="M18" s="2">
        <v>0</v>
      </c>
      <c r="N18" s="2">
        <v>10.11</v>
      </c>
      <c r="O18" s="2">
        <v>10.23</v>
      </c>
      <c r="P18" s="2">
        <v>-0.12</v>
      </c>
      <c r="Q18" s="2">
        <v>1</v>
      </c>
      <c r="R18" s="2">
        <v>0</v>
      </c>
      <c r="S18" s="2">
        <v>502</v>
      </c>
      <c r="T18" s="2">
        <v>-1</v>
      </c>
      <c r="U18" s="2">
        <f>Table_0__30[[#This Row],[Call Settle]]*1000000*Table_0__30[[#This Row],[Open Interest Call]]</f>
        <v>435</v>
      </c>
      <c r="V18" s="2">
        <f>Table_0__30[[#This Row],[Put Settle]]*1000000*Table_0__30[[#This Row],[Open Interest Put]]</f>
        <v>24096</v>
      </c>
    </row>
    <row r="19" spans="1:22" x14ac:dyDescent="0.25">
      <c r="A19" s="2">
        <v>-2.6999999999999999E-5</v>
      </c>
      <c r="B19" s="2">
        <v>4.2299999999999998E-4</v>
      </c>
      <c r="C19" s="2">
        <v>3.9599999999999998E-4</v>
      </c>
      <c r="D19" s="2">
        <v>6.3499999999999997E-3</v>
      </c>
      <c r="E19" s="2">
        <v>5.8E-5</v>
      </c>
      <c r="F19" s="2">
        <v>5.3000000000000001E-5</v>
      </c>
      <c r="G19" s="2">
        <v>5.0000000000000004E-6</v>
      </c>
      <c r="H19" s="2">
        <v>10.050000000000001</v>
      </c>
      <c r="I19" s="2">
        <v>10.15</v>
      </c>
      <c r="J19" s="2">
        <v>-0.1</v>
      </c>
      <c r="K19" s="2">
        <v>0</v>
      </c>
      <c r="L19" s="2">
        <v>0</v>
      </c>
      <c r="M19" s="2">
        <v>0</v>
      </c>
      <c r="N19" s="2">
        <v>10.050000000000001</v>
      </c>
      <c r="O19" s="2">
        <v>10.15</v>
      </c>
      <c r="P19" s="2">
        <v>-0.1</v>
      </c>
      <c r="Q19" s="2">
        <v>0</v>
      </c>
      <c r="R19" s="2">
        <v>0</v>
      </c>
      <c r="S19" s="2">
        <v>218</v>
      </c>
      <c r="T19" s="2">
        <v>0</v>
      </c>
      <c r="U19" s="2">
        <f>Table_0__30[[#This Row],[Call Settle]]*1000000*Table_0__30[[#This Row],[Open Interest Call]]</f>
        <v>0</v>
      </c>
      <c r="V19" s="2">
        <f>Table_0__30[[#This Row],[Put Settle]]*1000000*Table_0__30[[#This Row],[Open Interest Put]]</f>
        <v>12644</v>
      </c>
    </row>
    <row r="20" spans="1:22" x14ac:dyDescent="0.25">
      <c r="A20" s="2">
        <v>-2.6999999999999999E-5</v>
      </c>
      <c r="B20" s="2">
        <v>3.86E-4</v>
      </c>
      <c r="C20" s="2">
        <v>3.59E-4</v>
      </c>
      <c r="D20" s="2">
        <v>6.4000000000000003E-3</v>
      </c>
      <c r="E20" s="2">
        <v>7.1000000000000005E-5</v>
      </c>
      <c r="F20" s="2">
        <v>6.4999999999999994E-5</v>
      </c>
      <c r="G20" s="2">
        <v>6.0000000000000002E-6</v>
      </c>
      <c r="H20" s="2">
        <v>10.1</v>
      </c>
      <c r="I20" s="2">
        <v>10.19</v>
      </c>
      <c r="J20" s="2">
        <v>-0.09</v>
      </c>
      <c r="K20" s="2">
        <v>0</v>
      </c>
      <c r="L20" s="2">
        <v>0</v>
      </c>
      <c r="M20" s="2">
        <v>0</v>
      </c>
      <c r="N20" s="2">
        <v>10.1</v>
      </c>
      <c r="O20" s="2">
        <v>10.19</v>
      </c>
      <c r="P20" s="2">
        <v>-0.09</v>
      </c>
      <c r="Q20" s="2">
        <v>0</v>
      </c>
      <c r="R20" s="2">
        <v>0</v>
      </c>
      <c r="S20" s="2">
        <v>266</v>
      </c>
      <c r="T20" s="2">
        <v>0</v>
      </c>
      <c r="U20" s="2">
        <f>Table_0__30[[#This Row],[Call Settle]]*1000000*Table_0__30[[#This Row],[Open Interest Call]]</f>
        <v>0</v>
      </c>
      <c r="V20" s="2">
        <f>Table_0__30[[#This Row],[Put Settle]]*1000000*Table_0__30[[#This Row],[Open Interest Put]]</f>
        <v>18886</v>
      </c>
    </row>
    <row r="21" spans="1:22" x14ac:dyDescent="0.25">
      <c r="A21" s="2">
        <v>-2.5999999999999998E-5</v>
      </c>
      <c r="B21" s="2">
        <v>3.5E-4</v>
      </c>
      <c r="C21" s="2">
        <v>3.2400000000000001E-4</v>
      </c>
      <c r="D21" s="2">
        <v>6.45E-3</v>
      </c>
      <c r="E21" s="2">
        <v>8.5000000000000006E-5</v>
      </c>
      <c r="F21" s="2">
        <v>7.7999999999999999E-5</v>
      </c>
      <c r="G21" s="2">
        <v>6.9999999999999999E-6</v>
      </c>
      <c r="H21" s="2">
        <v>10.08</v>
      </c>
      <c r="I21" s="2">
        <v>10.18</v>
      </c>
      <c r="J21" s="2">
        <v>-0.1</v>
      </c>
      <c r="K21" s="2">
        <v>0</v>
      </c>
      <c r="L21" s="2">
        <v>0</v>
      </c>
      <c r="M21" s="2">
        <v>0</v>
      </c>
      <c r="N21" s="2">
        <v>10.08</v>
      </c>
      <c r="O21" s="2">
        <v>10.18</v>
      </c>
      <c r="P21" s="2">
        <v>-0.1</v>
      </c>
      <c r="Q21" s="2">
        <v>0</v>
      </c>
      <c r="R21" s="2">
        <v>0</v>
      </c>
      <c r="S21" s="2">
        <v>102</v>
      </c>
      <c r="T21" s="2">
        <v>0</v>
      </c>
      <c r="U21" s="2">
        <f>Table_0__30[[#This Row],[Call Settle]]*1000000*Table_0__30[[#This Row],[Open Interest Call]]</f>
        <v>0</v>
      </c>
      <c r="V21" s="2">
        <f>Table_0__30[[#This Row],[Put Settle]]*1000000*Table_0__30[[#This Row],[Open Interest Put]]</f>
        <v>8670</v>
      </c>
    </row>
    <row r="22" spans="1:22" x14ac:dyDescent="0.25">
      <c r="A22" s="2">
        <v>-2.5000000000000001E-5</v>
      </c>
      <c r="B22" s="2">
        <v>3.1599999999999998E-4</v>
      </c>
      <c r="C22" s="2">
        <v>2.9100000000000003E-4</v>
      </c>
      <c r="D22" s="2">
        <v>6.4999999999999997E-3</v>
      </c>
      <c r="E22" s="2">
        <v>1.01E-4</v>
      </c>
      <c r="F22" s="2">
        <v>9.2999999999999997E-5</v>
      </c>
      <c r="G22" s="2">
        <v>7.9999999999999996E-6</v>
      </c>
      <c r="H22" s="2">
        <v>10.07</v>
      </c>
      <c r="I22" s="2">
        <v>10.17</v>
      </c>
      <c r="J22" s="2">
        <v>-0.1</v>
      </c>
      <c r="K22" s="2">
        <v>0</v>
      </c>
      <c r="L22" s="2">
        <v>0</v>
      </c>
      <c r="M22" s="2">
        <v>0</v>
      </c>
      <c r="N22" s="2">
        <v>10.07</v>
      </c>
      <c r="O22" s="2">
        <v>10.17</v>
      </c>
      <c r="P22" s="2">
        <v>-0.1</v>
      </c>
      <c r="Q22" s="2">
        <v>1</v>
      </c>
      <c r="R22" s="2">
        <v>0</v>
      </c>
      <c r="S22" s="2">
        <v>119</v>
      </c>
      <c r="T22" s="2">
        <v>0</v>
      </c>
      <c r="U22" s="2">
        <f>Table_0__30[[#This Row],[Call Settle]]*1000000*Table_0__30[[#This Row],[Open Interest Call]]</f>
        <v>291</v>
      </c>
      <c r="V22" s="2">
        <f>Table_0__30[[#This Row],[Put Settle]]*1000000*Table_0__30[[#This Row],[Open Interest Put]]</f>
        <v>12019</v>
      </c>
    </row>
    <row r="23" spans="1:22" x14ac:dyDescent="0.25">
      <c r="A23" s="2">
        <v>-2.3E-5</v>
      </c>
      <c r="B23" s="2">
        <v>2.8400000000000002E-4</v>
      </c>
      <c r="C23" s="2">
        <v>2.61E-4</v>
      </c>
      <c r="D23" s="2">
        <v>6.5500000000000003E-3</v>
      </c>
      <c r="E23" s="2">
        <v>1.1900000000000001E-4</v>
      </c>
      <c r="F23" s="2">
        <v>1.11E-4</v>
      </c>
      <c r="G23" s="2">
        <v>7.9999999999999996E-6</v>
      </c>
      <c r="H23" s="2">
        <v>10.07</v>
      </c>
      <c r="I23" s="2">
        <v>10.24</v>
      </c>
      <c r="J23" s="2">
        <v>-0.17</v>
      </c>
      <c r="K23" s="2">
        <v>0</v>
      </c>
      <c r="L23" s="2">
        <v>0</v>
      </c>
      <c r="M23" s="2">
        <v>0</v>
      </c>
      <c r="N23" s="2">
        <v>10.07</v>
      </c>
      <c r="O23" s="2">
        <v>10.24</v>
      </c>
      <c r="P23" s="2">
        <v>-0.17</v>
      </c>
      <c r="Q23" s="2">
        <v>0</v>
      </c>
      <c r="R23" s="2">
        <v>0</v>
      </c>
      <c r="S23" s="2">
        <v>197</v>
      </c>
      <c r="T23" s="2">
        <v>0</v>
      </c>
      <c r="U23" s="2">
        <f>Table_0__30[[#This Row],[Call Settle]]*1000000*Table_0__30[[#This Row],[Open Interest Call]]</f>
        <v>0</v>
      </c>
      <c r="V23" s="2">
        <f>Table_0__30[[#This Row],[Put Settle]]*1000000*Table_0__30[[#This Row],[Open Interest Put]]</f>
        <v>23443</v>
      </c>
    </row>
    <row r="24" spans="1:22" x14ac:dyDescent="0.25">
      <c r="A24" s="2">
        <v>-2.1999999999999999E-5</v>
      </c>
      <c r="B24" s="2">
        <v>2.5500000000000002E-4</v>
      </c>
      <c r="C24" s="2">
        <v>2.33E-4</v>
      </c>
      <c r="D24" s="2">
        <v>6.6E-3</v>
      </c>
      <c r="E24" s="2">
        <v>1.3999999999999999E-4</v>
      </c>
      <c r="F24" s="2">
        <v>1.2999999999999999E-4</v>
      </c>
      <c r="G24" s="2">
        <v>1.0000000000000001E-5</v>
      </c>
      <c r="H24" s="2">
        <v>10.11</v>
      </c>
      <c r="I24" s="2">
        <v>10.24</v>
      </c>
      <c r="J24" s="2">
        <v>-0.13</v>
      </c>
      <c r="K24" s="2">
        <v>0</v>
      </c>
      <c r="L24" s="2">
        <v>0</v>
      </c>
      <c r="M24" s="2">
        <v>0</v>
      </c>
      <c r="N24" s="2">
        <v>10.11</v>
      </c>
      <c r="O24" s="2">
        <v>10.24</v>
      </c>
      <c r="P24" s="2">
        <v>-0.13</v>
      </c>
      <c r="Q24" s="2">
        <v>13</v>
      </c>
      <c r="R24" s="2">
        <v>0</v>
      </c>
      <c r="S24" s="2">
        <v>8</v>
      </c>
      <c r="T24" s="2">
        <v>0</v>
      </c>
      <c r="U24" s="2">
        <f>Table_0__30[[#This Row],[Call Settle]]*1000000*Table_0__30[[#This Row],[Open Interest Call]]</f>
        <v>3029</v>
      </c>
      <c r="V24" s="2">
        <f>Table_0__30[[#This Row],[Put Settle]]*1000000*Table_0__30[[#This Row],[Open Interest Put]]</f>
        <v>1120</v>
      </c>
    </row>
    <row r="25" spans="1:22" x14ac:dyDescent="0.25">
      <c r="A25" s="2">
        <v>-2.0000000000000002E-5</v>
      </c>
      <c r="B25" s="2">
        <v>2.2699999999999999E-4</v>
      </c>
      <c r="C25" s="2">
        <v>2.0699999999999999E-4</v>
      </c>
      <c r="D25" s="2">
        <v>6.6499999999999997E-3</v>
      </c>
      <c r="E25" s="2">
        <v>1.63E-4</v>
      </c>
      <c r="F25" s="2">
        <v>1.5100000000000001E-4</v>
      </c>
      <c r="G25" s="2">
        <v>1.2E-5</v>
      </c>
      <c r="H25" s="2">
        <v>10.15</v>
      </c>
      <c r="I25" s="2">
        <v>10.24</v>
      </c>
      <c r="J25" s="2">
        <v>-0.09</v>
      </c>
      <c r="K25" s="2">
        <v>0</v>
      </c>
      <c r="L25" s="2">
        <v>0</v>
      </c>
      <c r="M25" s="2">
        <v>0</v>
      </c>
      <c r="N25" s="2">
        <v>10.15</v>
      </c>
      <c r="O25" s="2">
        <v>10.24</v>
      </c>
      <c r="P25" s="2">
        <v>-0.09</v>
      </c>
      <c r="Q25" s="2">
        <v>0</v>
      </c>
      <c r="R25" s="2">
        <v>0</v>
      </c>
      <c r="S25" s="2">
        <v>7</v>
      </c>
      <c r="T25" s="2">
        <v>0</v>
      </c>
      <c r="U25" s="2">
        <f>Table_0__30[[#This Row],[Call Settle]]*1000000*Table_0__30[[#This Row],[Open Interest Call]]</f>
        <v>0</v>
      </c>
      <c r="V25" s="2">
        <f>Table_0__30[[#This Row],[Put Settle]]*1000000*Table_0__30[[#This Row],[Open Interest Put]]</f>
        <v>1141</v>
      </c>
    </row>
    <row r="26" spans="1:22" x14ac:dyDescent="0.25">
      <c r="A26" s="2">
        <v>-1.8E-5</v>
      </c>
      <c r="B26" s="2">
        <v>2.02E-4</v>
      </c>
      <c r="C26" s="2">
        <v>1.84E-4</v>
      </c>
      <c r="D26" s="2">
        <v>6.7000000000000002E-3</v>
      </c>
      <c r="E26" s="2">
        <v>1.8900000000000001E-4</v>
      </c>
      <c r="F26" s="2">
        <v>1.75E-4</v>
      </c>
      <c r="G26" s="2">
        <v>1.4E-5</v>
      </c>
      <c r="H26" s="2">
        <v>10.25</v>
      </c>
      <c r="I26" s="2">
        <v>10.29</v>
      </c>
      <c r="J26" s="2">
        <v>-0.04</v>
      </c>
      <c r="K26" s="2">
        <v>0</v>
      </c>
      <c r="L26" s="2">
        <v>0</v>
      </c>
      <c r="M26" s="2">
        <v>0</v>
      </c>
      <c r="N26" s="2">
        <v>10.26</v>
      </c>
      <c r="O26" s="2">
        <v>10.29</v>
      </c>
      <c r="P26" s="2">
        <v>-0.03</v>
      </c>
      <c r="Q26" s="2">
        <v>20</v>
      </c>
      <c r="R26" s="2">
        <v>0</v>
      </c>
      <c r="S26" s="2">
        <v>1</v>
      </c>
      <c r="T26" s="2">
        <v>1</v>
      </c>
      <c r="U26" s="2">
        <f>Table_0__30[[#This Row],[Call Settle]]*1000000*Table_0__30[[#This Row],[Open Interest Call]]</f>
        <v>3680</v>
      </c>
      <c r="V26" s="2">
        <f>Table_0__30[[#This Row],[Put Settle]]*1000000*Table_0__30[[#This Row],[Open Interest Put]]</f>
        <v>189</v>
      </c>
    </row>
    <row r="27" spans="1:22" x14ac:dyDescent="0.25">
      <c r="A27" s="2">
        <v>-1.7E-5</v>
      </c>
      <c r="B27" s="2">
        <v>1.7899999999999999E-4</v>
      </c>
      <c r="C27" s="2">
        <v>1.6200000000000001E-4</v>
      </c>
      <c r="D27" s="2">
        <v>6.7499999999999999E-3</v>
      </c>
      <c r="E27" s="2">
        <v>2.1699999999999999E-4</v>
      </c>
      <c r="F27" s="2">
        <v>2.02E-4</v>
      </c>
      <c r="G27" s="2">
        <v>1.5E-5</v>
      </c>
      <c r="H27" s="2">
        <v>10.29</v>
      </c>
      <c r="I27" s="2">
        <v>10.37</v>
      </c>
      <c r="J27" s="2">
        <v>-7.0000000000000007E-2</v>
      </c>
      <c r="K27" s="2">
        <v>0</v>
      </c>
      <c r="L27" s="2">
        <v>0</v>
      </c>
      <c r="M27" s="2">
        <v>0</v>
      </c>
      <c r="N27" s="2">
        <v>10.29</v>
      </c>
      <c r="O27" s="2">
        <v>10.34</v>
      </c>
      <c r="P27" s="2">
        <v>-0.05</v>
      </c>
      <c r="Q27" s="2">
        <v>0</v>
      </c>
      <c r="R27" s="2">
        <v>0</v>
      </c>
      <c r="S27" s="2">
        <v>0</v>
      </c>
      <c r="T27" s="2">
        <v>0</v>
      </c>
      <c r="U27" s="2">
        <f>Table_0__30[[#This Row],[Call Settle]]*1000000*Table_0__30[[#This Row],[Open Interest Call]]</f>
        <v>0</v>
      </c>
      <c r="V27" s="2">
        <f>Table_0__30[[#This Row],[Put Settle]]*1000000*Table_0__30[[#This Row],[Open Interest Put]]</f>
        <v>0</v>
      </c>
    </row>
    <row r="28" spans="1:22" x14ac:dyDescent="0.25">
      <c r="A28" s="2">
        <v>-1.5E-5</v>
      </c>
      <c r="B28" s="2">
        <v>1.5899999999999999E-4</v>
      </c>
      <c r="C28" s="2">
        <v>1.44E-4</v>
      </c>
      <c r="D28" s="2">
        <v>6.7999999999999996E-3</v>
      </c>
      <c r="E28" s="2">
        <v>2.4699999999999999E-4</v>
      </c>
      <c r="F28" s="2">
        <v>2.3000000000000001E-4</v>
      </c>
      <c r="G28" s="2">
        <v>1.7E-5</v>
      </c>
      <c r="H28" s="2">
        <v>10.44</v>
      </c>
      <c r="I28" s="2">
        <v>10.45</v>
      </c>
      <c r="J28" s="2">
        <v>-0.01</v>
      </c>
      <c r="K28" s="2">
        <v>0</v>
      </c>
      <c r="L28" s="2">
        <v>0</v>
      </c>
      <c r="M28" s="2">
        <v>0</v>
      </c>
      <c r="N28" s="2">
        <v>10.44</v>
      </c>
      <c r="O28" s="2">
        <v>10.45</v>
      </c>
      <c r="P28" s="2">
        <v>-0.01</v>
      </c>
      <c r="Q28" s="2">
        <v>640</v>
      </c>
      <c r="R28" s="2">
        <v>0</v>
      </c>
      <c r="S28" s="2">
        <v>0</v>
      </c>
      <c r="T28" s="2">
        <v>0</v>
      </c>
      <c r="U28" s="2">
        <f>Table_0__30[[#This Row],[Call Settle]]*1000000*Table_0__30[[#This Row],[Open Interest Call]]</f>
        <v>92160</v>
      </c>
      <c r="V28" s="2">
        <f>Table_0__30[[#This Row],[Put Settle]]*1000000*Table_0__30[[#This Row],[Open Interest Put]]</f>
        <v>0</v>
      </c>
    </row>
    <row r="29" spans="1:22" x14ac:dyDescent="0.25">
      <c r="A29" s="2">
        <v>-1.4E-5</v>
      </c>
      <c r="B29" s="2">
        <v>1.4100000000000001E-4</v>
      </c>
      <c r="C29" s="2">
        <v>1.27E-4</v>
      </c>
      <c r="D29" s="2">
        <v>6.8500000000000002E-3</v>
      </c>
      <c r="E29" s="2">
        <v>2.7900000000000001E-4</v>
      </c>
      <c r="F29" s="2">
        <v>2.61E-4</v>
      </c>
      <c r="G29" s="2">
        <v>1.8E-5</v>
      </c>
      <c r="H29" s="2">
        <v>10.53</v>
      </c>
      <c r="I29" s="2">
        <v>10.56</v>
      </c>
      <c r="J29" s="2">
        <v>-0.02</v>
      </c>
      <c r="K29" s="2">
        <v>0</v>
      </c>
      <c r="L29" s="2">
        <v>0</v>
      </c>
      <c r="M29" s="2">
        <v>0</v>
      </c>
      <c r="N29" s="2">
        <v>10.53</v>
      </c>
      <c r="O29" s="2">
        <v>10.56</v>
      </c>
      <c r="P29" s="2">
        <v>-0.02</v>
      </c>
      <c r="Q29" s="2">
        <v>15</v>
      </c>
      <c r="R29" s="2">
        <v>0</v>
      </c>
      <c r="S29" s="2">
        <v>0</v>
      </c>
      <c r="T29" s="2">
        <v>0</v>
      </c>
      <c r="U29" s="2">
        <f>Table_0__30[[#This Row],[Call Settle]]*1000000*Table_0__30[[#This Row],[Open Interest Call]]</f>
        <v>1905</v>
      </c>
      <c r="V29" s="2">
        <f>Table_0__30[[#This Row],[Put Settle]]*1000000*Table_0__30[[#This Row],[Open Interest Put]]</f>
        <v>0</v>
      </c>
    </row>
    <row r="30" spans="1:22" x14ac:dyDescent="0.25">
      <c r="A30" s="2">
        <v>-1.2999999999999999E-5</v>
      </c>
      <c r="B30" s="2">
        <v>1.25E-4</v>
      </c>
      <c r="C30" s="2">
        <v>1.12E-4</v>
      </c>
      <c r="D30" s="2">
        <v>6.8999999999999999E-3</v>
      </c>
      <c r="E30" s="2">
        <v>3.1300000000000002E-4</v>
      </c>
      <c r="F30" s="2">
        <v>2.9399999999999999E-4</v>
      </c>
      <c r="G30" s="2">
        <v>1.9000000000000001E-5</v>
      </c>
      <c r="H30" s="2">
        <v>10.64</v>
      </c>
      <c r="I30" s="2">
        <v>10.68</v>
      </c>
      <c r="J30" s="2">
        <v>-0.04</v>
      </c>
      <c r="K30" s="2">
        <v>0</v>
      </c>
      <c r="L30" s="2">
        <v>0</v>
      </c>
      <c r="M30" s="2">
        <v>0</v>
      </c>
      <c r="N30" s="2">
        <v>10.64</v>
      </c>
      <c r="O30" s="2">
        <v>10.68</v>
      </c>
      <c r="P30" s="2">
        <v>-0.04</v>
      </c>
      <c r="Q30" s="2">
        <v>16</v>
      </c>
      <c r="R30" s="2">
        <v>0</v>
      </c>
      <c r="S30" s="2">
        <v>528</v>
      </c>
      <c r="T30" s="2">
        <v>0</v>
      </c>
      <c r="U30" s="2">
        <f>Table_0__30[[#This Row],[Call Settle]]*1000000*Table_0__30[[#This Row],[Open Interest Call]]</f>
        <v>1792</v>
      </c>
      <c r="V30" s="2">
        <f>Table_0__30[[#This Row],[Put Settle]]*1000000*Table_0__30[[#This Row],[Open Interest Put]]</f>
        <v>165264</v>
      </c>
    </row>
    <row r="31" spans="1:22" x14ac:dyDescent="0.25">
      <c r="A31" s="2">
        <v>-1.2E-5</v>
      </c>
      <c r="B31" s="2">
        <v>1.11E-4</v>
      </c>
      <c r="C31" s="2">
        <v>9.8999999999999994E-5</v>
      </c>
      <c r="D31" s="2">
        <v>6.9499999999999996E-3</v>
      </c>
      <c r="E31" s="2">
        <v>3.4900000000000003E-4</v>
      </c>
      <c r="F31" s="2">
        <v>3.2899999999999997E-4</v>
      </c>
      <c r="G31" s="2">
        <v>2.0000000000000002E-5</v>
      </c>
      <c r="H31" s="2">
        <v>10.78</v>
      </c>
      <c r="I31" s="2">
        <v>10.82</v>
      </c>
      <c r="J31" s="2">
        <v>-0.04</v>
      </c>
      <c r="K31" s="2">
        <v>0</v>
      </c>
      <c r="L31" s="2">
        <v>0</v>
      </c>
      <c r="M31" s="2">
        <v>0</v>
      </c>
      <c r="N31" s="2">
        <v>10.78</v>
      </c>
      <c r="O31" s="2">
        <v>10.82</v>
      </c>
      <c r="P31" s="2">
        <v>-0.04</v>
      </c>
      <c r="Q31" s="2">
        <v>4</v>
      </c>
      <c r="R31" s="2">
        <v>0</v>
      </c>
      <c r="S31" s="2">
        <v>0</v>
      </c>
      <c r="T31" s="2">
        <v>0</v>
      </c>
      <c r="U31" s="2">
        <f>Table_0__30[[#This Row],[Call Settle]]*1000000*Table_0__30[[#This Row],[Open Interest Call]]</f>
        <v>396</v>
      </c>
      <c r="V31" s="2">
        <f>Table_0__30[[#This Row],[Put Settle]]*1000000*Table_0__30[[#This Row],[Open Interest Put]]</f>
        <v>0</v>
      </c>
    </row>
    <row r="32" spans="1:22" x14ac:dyDescent="0.25">
      <c r="A32" s="2">
        <v>-1.1E-5</v>
      </c>
      <c r="B32" s="2">
        <v>9.7999999999999997E-5</v>
      </c>
      <c r="C32" s="2">
        <v>8.7000000000000001E-5</v>
      </c>
      <c r="D32" s="2">
        <v>7.0000000000000001E-3</v>
      </c>
      <c r="E32" s="2">
        <v>3.8699999999999997E-4</v>
      </c>
      <c r="F32" s="2">
        <v>3.6499999999999998E-4</v>
      </c>
      <c r="G32" s="2">
        <v>2.1999999999999999E-5</v>
      </c>
      <c r="H32" s="2">
        <v>10.88</v>
      </c>
      <c r="I32" s="2">
        <v>10.93</v>
      </c>
      <c r="J32" s="2">
        <v>-0.05</v>
      </c>
      <c r="K32" s="2">
        <v>0</v>
      </c>
      <c r="L32" s="2">
        <v>0</v>
      </c>
      <c r="M32" s="2">
        <v>0</v>
      </c>
      <c r="N32" s="2">
        <v>10.88</v>
      </c>
      <c r="O32" s="2">
        <v>10.93</v>
      </c>
      <c r="P32" s="2">
        <v>-0.05</v>
      </c>
      <c r="Q32" s="2">
        <v>9612</v>
      </c>
      <c r="R32" s="2">
        <v>2400</v>
      </c>
      <c r="S32" s="2">
        <v>0</v>
      </c>
      <c r="T32" s="2">
        <v>0</v>
      </c>
      <c r="U32" s="2">
        <f>Table_0__30[[#This Row],[Call Settle]]*1000000*Table_0__30[[#This Row],[Open Interest Call]]</f>
        <v>836244</v>
      </c>
      <c r="V32" s="2">
        <f>Table_0__30[[#This Row],[Put Settle]]*1000000*Table_0__30[[#This Row],[Open Interest Put]]</f>
        <v>0</v>
      </c>
    </row>
    <row r="33" spans="1:22" x14ac:dyDescent="0.25">
      <c r="A33" s="2">
        <v>-1.0000000000000001E-5</v>
      </c>
      <c r="B33" s="2">
        <v>8.7000000000000001E-5</v>
      </c>
      <c r="C33" s="2">
        <v>7.7000000000000001E-5</v>
      </c>
      <c r="D33" s="2">
        <v>7.0499999999999998E-3</v>
      </c>
      <c r="E33" s="2">
        <v>4.26E-4</v>
      </c>
      <c r="F33" s="2">
        <v>4.0299999999999998E-4</v>
      </c>
      <c r="G33" s="2">
        <v>2.3E-5</v>
      </c>
      <c r="H33" s="2">
        <v>11.03</v>
      </c>
      <c r="I33" s="2">
        <v>11.08</v>
      </c>
      <c r="J33" s="2">
        <v>-0.05</v>
      </c>
      <c r="K33" s="2">
        <v>0</v>
      </c>
      <c r="L33" s="2">
        <v>0</v>
      </c>
      <c r="M33" s="2">
        <v>0</v>
      </c>
      <c r="N33" s="2">
        <v>11.03</v>
      </c>
      <c r="O33" s="2">
        <v>11.08</v>
      </c>
      <c r="P33" s="2">
        <v>-0.05</v>
      </c>
      <c r="Q33" s="2">
        <v>125</v>
      </c>
      <c r="R33" s="2">
        <v>0</v>
      </c>
      <c r="S33" s="2">
        <v>1</v>
      </c>
      <c r="T33" s="2">
        <v>0</v>
      </c>
      <c r="U33" s="2">
        <f>Table_0__30[[#This Row],[Call Settle]]*1000000*Table_0__30[[#This Row],[Open Interest Call]]</f>
        <v>9625</v>
      </c>
      <c r="V33" s="2">
        <f>Table_0__30[[#This Row],[Put Settle]]*1000000*Table_0__30[[#This Row],[Open Interest Put]]</f>
        <v>426</v>
      </c>
    </row>
    <row r="34" spans="1:22" x14ac:dyDescent="0.25">
      <c r="A34" s="2">
        <v>-7.9999999999999996E-6</v>
      </c>
      <c r="B34" s="2">
        <v>7.7000000000000001E-5</v>
      </c>
      <c r="C34" s="2">
        <v>6.8999999999999997E-5</v>
      </c>
      <c r="D34" s="2">
        <v>7.1000000000000004E-3</v>
      </c>
      <c r="E34" s="2">
        <v>4.66E-4</v>
      </c>
      <c r="F34" s="2">
        <v>4.4200000000000001E-4</v>
      </c>
      <c r="G34" s="2">
        <v>2.4000000000000001E-5</v>
      </c>
      <c r="H34" s="2">
        <v>11.24</v>
      </c>
      <c r="I34" s="2">
        <v>11.21</v>
      </c>
      <c r="J34" s="2">
        <v>0.03</v>
      </c>
      <c r="K34" s="2">
        <v>0</v>
      </c>
      <c r="L34" s="2">
        <v>0</v>
      </c>
      <c r="M34" s="2">
        <v>0</v>
      </c>
      <c r="N34" s="2">
        <v>11.24</v>
      </c>
      <c r="O34" s="2">
        <v>11.21</v>
      </c>
      <c r="P34" s="2">
        <v>0.03</v>
      </c>
      <c r="Q34" s="2">
        <v>10</v>
      </c>
      <c r="R34" s="2">
        <v>1</v>
      </c>
      <c r="S34" s="2">
        <v>0</v>
      </c>
      <c r="T34" s="2">
        <v>0</v>
      </c>
      <c r="U34" s="2">
        <f>Table_0__30[[#This Row],[Call Settle]]*1000000*Table_0__30[[#This Row],[Open Interest Call]]</f>
        <v>690</v>
      </c>
      <c r="V34" s="2">
        <f>Table_0__30[[#This Row],[Put Settle]]*1000000*Table_0__30[[#This Row],[Open Interest Put]]</f>
        <v>0</v>
      </c>
    </row>
    <row r="35" spans="1:22" x14ac:dyDescent="0.25">
      <c r="A35" s="2">
        <v>-6.9999999999999999E-6</v>
      </c>
      <c r="B35" s="2">
        <v>6.7999999999999999E-5</v>
      </c>
      <c r="C35" s="2">
        <v>6.0999999999999999E-5</v>
      </c>
      <c r="D35" s="2">
        <v>7.1500000000000001E-3</v>
      </c>
      <c r="E35" s="2">
        <v>5.0699999999999996E-4</v>
      </c>
      <c r="F35" s="2">
        <v>4.8200000000000001E-4</v>
      </c>
      <c r="G35" s="2">
        <v>2.5000000000000001E-5</v>
      </c>
      <c r="H35" s="2">
        <v>11.39</v>
      </c>
      <c r="I35" s="2">
        <v>11.34</v>
      </c>
      <c r="J35" s="2">
        <v>0.05</v>
      </c>
      <c r="K35" s="2">
        <v>0</v>
      </c>
      <c r="L35" s="2">
        <v>0</v>
      </c>
      <c r="M35" s="2">
        <v>0</v>
      </c>
      <c r="N35" s="2">
        <v>11.39</v>
      </c>
      <c r="O35" s="2">
        <v>11.34</v>
      </c>
      <c r="P35" s="2">
        <v>0.05</v>
      </c>
      <c r="Q35" s="2">
        <v>212</v>
      </c>
      <c r="R35" s="2">
        <v>0</v>
      </c>
      <c r="S35" s="2">
        <v>0</v>
      </c>
      <c r="T35" s="2">
        <v>0</v>
      </c>
      <c r="U35" s="2">
        <f>Table_0__30[[#This Row],[Call Settle]]*1000000*Table_0__30[[#This Row],[Open Interest Call]]</f>
        <v>12932</v>
      </c>
      <c r="V35" s="2">
        <f>Table_0__30[[#This Row],[Put Settle]]*1000000*Table_0__30[[#This Row],[Open Interest Put]]</f>
        <v>0</v>
      </c>
    </row>
    <row r="36" spans="1:22" x14ac:dyDescent="0.25">
      <c r="A36" s="2">
        <v>-6.9999999999999999E-6</v>
      </c>
      <c r="B36" s="2">
        <v>6.0999999999999999E-5</v>
      </c>
      <c r="C36" s="2">
        <v>5.3999999999999998E-5</v>
      </c>
      <c r="D36" s="2">
        <v>7.1999999999999998E-3</v>
      </c>
      <c r="E36" s="2">
        <v>5.4900000000000001E-4</v>
      </c>
      <c r="F36" s="2">
        <v>5.2300000000000003E-4</v>
      </c>
      <c r="G36" s="2">
        <v>2.5999999999999998E-5</v>
      </c>
      <c r="H36" s="2">
        <v>11.53</v>
      </c>
      <c r="I36" s="2">
        <v>11.54</v>
      </c>
      <c r="J36" s="2">
        <v>-0.01</v>
      </c>
      <c r="K36" s="2">
        <v>0</v>
      </c>
      <c r="L36" s="2">
        <v>0</v>
      </c>
      <c r="M36" s="2">
        <v>0</v>
      </c>
      <c r="N36" s="2">
        <v>11.53</v>
      </c>
      <c r="O36" s="2">
        <v>11.54</v>
      </c>
      <c r="P36" s="2">
        <v>-0.01</v>
      </c>
      <c r="Q36" s="2">
        <v>19244</v>
      </c>
      <c r="R36" s="2">
        <v>4798</v>
      </c>
      <c r="S36" s="2">
        <v>0</v>
      </c>
      <c r="T36" s="2">
        <v>0</v>
      </c>
      <c r="U36" s="2">
        <f>Table_0__30[[#This Row],[Call Settle]]*1000000*Table_0__30[[#This Row],[Open Interest Call]]</f>
        <v>1039176</v>
      </c>
      <c r="V36" s="2">
        <f>Table_0__30[[#This Row],[Put Settle]]*1000000*Table_0__30[[#This Row],[Open Interest Put]]</f>
        <v>0</v>
      </c>
    </row>
    <row r="37" spans="1:22" x14ac:dyDescent="0.25">
      <c r="A37" s="2">
        <v>-6.0000000000000002E-6</v>
      </c>
      <c r="B37" s="2">
        <v>5.3999999999999998E-5</v>
      </c>
      <c r="C37" s="2">
        <v>4.8000000000000001E-5</v>
      </c>
      <c r="D37" s="2">
        <v>7.2500000000000004E-3</v>
      </c>
      <c r="E37" s="2">
        <v>5.9199999999999997E-4</v>
      </c>
      <c r="F37" s="2">
        <v>5.6499999999999996E-4</v>
      </c>
      <c r="G37" s="2">
        <v>2.6999999999999999E-5</v>
      </c>
      <c r="H37" s="2">
        <v>11.69</v>
      </c>
      <c r="I37" s="2">
        <v>11.67</v>
      </c>
      <c r="J37" s="2">
        <v>0.02</v>
      </c>
      <c r="K37" s="2">
        <v>0</v>
      </c>
      <c r="L37" s="2">
        <v>0</v>
      </c>
      <c r="M37" s="2">
        <v>0</v>
      </c>
      <c r="N37" s="2">
        <v>11.69</v>
      </c>
      <c r="O37" s="2">
        <v>11.67</v>
      </c>
      <c r="P37" s="2">
        <v>0.02</v>
      </c>
      <c r="Q37" s="2">
        <v>338</v>
      </c>
      <c r="R37" s="2">
        <v>0</v>
      </c>
      <c r="S37" s="2">
        <v>0</v>
      </c>
      <c r="T37" s="2">
        <v>0</v>
      </c>
      <c r="U37" s="2">
        <f>Table_0__30[[#This Row],[Call Settle]]*1000000*Table_0__30[[#This Row],[Open Interest Call]]</f>
        <v>16224</v>
      </c>
      <c r="V37" s="2">
        <f>Table_0__30[[#This Row],[Put Settle]]*1000000*Table_0__30[[#This Row],[Open Interest Put]]</f>
        <v>0</v>
      </c>
    </row>
    <row r="38" spans="1:22" x14ac:dyDescent="0.25">
      <c r="A38" s="2">
        <v>-5.0000000000000004E-6</v>
      </c>
      <c r="B38" s="2">
        <v>4.8000000000000001E-5</v>
      </c>
      <c r="C38" s="2">
        <v>4.3000000000000002E-5</v>
      </c>
      <c r="D38" s="2">
        <v>7.3000000000000001E-3</v>
      </c>
      <c r="E38" s="2">
        <v>6.3599999999999996E-4</v>
      </c>
      <c r="F38" s="2">
        <v>6.0800000000000003E-4</v>
      </c>
      <c r="G38" s="2">
        <v>2.8E-5</v>
      </c>
      <c r="H38" s="2">
        <v>11.88</v>
      </c>
      <c r="I38" s="2">
        <v>11.82</v>
      </c>
      <c r="J38" s="2">
        <v>0.06</v>
      </c>
      <c r="K38" s="2">
        <v>0</v>
      </c>
      <c r="L38" s="2">
        <v>0</v>
      </c>
      <c r="M38" s="2">
        <v>0</v>
      </c>
      <c r="N38" s="2">
        <v>11.88</v>
      </c>
      <c r="O38" s="2">
        <v>11.82</v>
      </c>
      <c r="P38" s="2">
        <v>0.06</v>
      </c>
      <c r="Q38" s="2">
        <v>45</v>
      </c>
      <c r="R38" s="2">
        <v>3</v>
      </c>
      <c r="S38" s="2">
        <v>0</v>
      </c>
      <c r="T38" s="2">
        <v>0</v>
      </c>
      <c r="U38" s="2">
        <f>Table_0__30[[#This Row],[Call Settle]]*1000000*Table_0__30[[#This Row],[Open Interest Call]]</f>
        <v>1935</v>
      </c>
      <c r="V38" s="2">
        <f>Table_0__30[[#This Row],[Put Settle]]*1000000*Table_0__30[[#This Row],[Open Interest Put]]</f>
        <v>0</v>
      </c>
    </row>
    <row r="39" spans="1:22" x14ac:dyDescent="0.25">
      <c r="A39" s="2">
        <v>-3.9999999999999998E-6</v>
      </c>
      <c r="B39" s="2">
        <v>4.1999999999999998E-5</v>
      </c>
      <c r="C39" s="2">
        <v>3.8000000000000002E-5</v>
      </c>
      <c r="D39" s="2">
        <v>7.3499999999999998E-3</v>
      </c>
      <c r="E39" s="2">
        <v>6.8000000000000005E-4</v>
      </c>
      <c r="F39" s="2">
        <v>6.5200000000000002E-4</v>
      </c>
      <c r="G39" s="2">
        <v>2.8E-5</v>
      </c>
      <c r="H39" s="2">
        <v>12.01</v>
      </c>
      <c r="I39" s="2">
        <v>11.91</v>
      </c>
      <c r="J39" s="2">
        <v>0.1</v>
      </c>
      <c r="K39" s="2">
        <v>0</v>
      </c>
      <c r="L39" s="2">
        <v>0</v>
      </c>
      <c r="M39" s="2">
        <v>0</v>
      </c>
      <c r="N39" s="2">
        <v>12.01</v>
      </c>
      <c r="O39" s="2">
        <v>11.91</v>
      </c>
      <c r="P39" s="2">
        <v>0.1</v>
      </c>
      <c r="Q39" s="2">
        <v>1</v>
      </c>
      <c r="R39" s="2">
        <v>0</v>
      </c>
      <c r="S39" s="2">
        <v>0</v>
      </c>
      <c r="T39" s="2">
        <v>0</v>
      </c>
      <c r="U39" s="2">
        <f>Table_0__30[[#This Row],[Call Settle]]*1000000*Table_0__30[[#This Row],[Open Interest Call]]</f>
        <v>38</v>
      </c>
      <c r="V39" s="2">
        <f>Table_0__30[[#This Row],[Put Settle]]*1000000*Table_0__30[[#This Row],[Open Interest Put]]</f>
        <v>0</v>
      </c>
    </row>
    <row r="40" spans="1:22" x14ac:dyDescent="0.25">
      <c r="A40" s="2">
        <v>-3.0000000000000001E-6</v>
      </c>
      <c r="B40" s="2">
        <v>3.6999999999999998E-5</v>
      </c>
      <c r="C40" s="2">
        <v>3.4E-5</v>
      </c>
      <c r="D40" s="2">
        <v>7.4000000000000003E-3</v>
      </c>
      <c r="E40" s="2">
        <v>7.2499999999999995E-4</v>
      </c>
      <c r="F40" s="2">
        <v>6.96E-4</v>
      </c>
      <c r="G40" s="2">
        <v>2.9E-5</v>
      </c>
      <c r="H40" s="2">
        <v>12.19</v>
      </c>
      <c r="I40" s="2">
        <v>12.03</v>
      </c>
      <c r="J40" s="2">
        <v>0.16</v>
      </c>
      <c r="K40" s="2">
        <v>0</v>
      </c>
      <c r="L40" s="2">
        <v>0</v>
      </c>
      <c r="M40" s="2">
        <v>0</v>
      </c>
      <c r="N40" s="2">
        <v>12.19</v>
      </c>
      <c r="O40" s="2">
        <v>12.03</v>
      </c>
      <c r="P40" s="2">
        <v>0.16</v>
      </c>
      <c r="Q40" s="2">
        <v>11</v>
      </c>
      <c r="R40" s="2">
        <v>0</v>
      </c>
      <c r="S40" s="2">
        <v>0</v>
      </c>
      <c r="T40" s="2">
        <v>0</v>
      </c>
      <c r="U40" s="2">
        <f>Table_0__30[[#This Row],[Call Settle]]*1000000*Table_0__30[[#This Row],[Open Interest Call]]</f>
        <v>374</v>
      </c>
      <c r="V40" s="2">
        <f>Table_0__30[[#This Row],[Put Settle]]*1000000*Table_0__30[[#This Row],[Open Interest Put]]</f>
        <v>0</v>
      </c>
    </row>
    <row r="41" spans="1:22" x14ac:dyDescent="0.25">
      <c r="A41" s="2">
        <v>-3.0000000000000001E-6</v>
      </c>
      <c r="B41" s="2">
        <v>3.3000000000000003E-5</v>
      </c>
      <c r="C41" s="2">
        <v>3.0000000000000001E-5</v>
      </c>
      <c r="D41" s="2">
        <v>7.45E-3</v>
      </c>
      <c r="E41" s="2">
        <v>7.6999999999999996E-4</v>
      </c>
      <c r="F41" s="2">
        <v>7.4100000000000001E-4</v>
      </c>
      <c r="G41" s="2">
        <v>2.9E-5</v>
      </c>
      <c r="H41" s="2">
        <v>12.31</v>
      </c>
      <c r="I41" s="2">
        <v>12.18</v>
      </c>
      <c r="J41" s="2">
        <v>0.13</v>
      </c>
      <c r="K41" s="2">
        <v>0</v>
      </c>
      <c r="L41" s="2">
        <v>0</v>
      </c>
      <c r="M41" s="2">
        <v>0</v>
      </c>
      <c r="N41" s="2">
        <v>12.31</v>
      </c>
      <c r="O41" s="2">
        <v>12.18</v>
      </c>
      <c r="P41" s="2">
        <v>0.13</v>
      </c>
      <c r="Q41" s="2">
        <v>2</v>
      </c>
      <c r="R41" s="2">
        <v>0</v>
      </c>
      <c r="S41" s="2">
        <v>0</v>
      </c>
      <c r="T41" s="2">
        <v>0</v>
      </c>
      <c r="U41" s="2">
        <f>Table_0__30[[#This Row],[Call Settle]]*1000000*Table_0__30[[#This Row],[Open Interest Call]]</f>
        <v>60</v>
      </c>
      <c r="V41" s="2">
        <f>Table_0__30[[#This Row],[Put Settle]]*1000000*Table_0__30[[#This Row],[Open Interest Put]]</f>
        <v>0</v>
      </c>
    </row>
    <row r="42" spans="1:22" x14ac:dyDescent="0.25">
      <c r="A42" s="2">
        <v>-3.0000000000000001E-6</v>
      </c>
      <c r="B42" s="2">
        <v>3.0000000000000001E-5</v>
      </c>
      <c r="C42" s="2">
        <v>2.6999999999999999E-5</v>
      </c>
      <c r="D42" s="2">
        <v>7.4999999999999997E-3</v>
      </c>
      <c r="E42" s="2">
        <v>8.1599999999999999E-4</v>
      </c>
      <c r="F42" s="2">
        <v>7.8600000000000002E-4</v>
      </c>
      <c r="G42" s="2">
        <v>3.0000000000000001E-5</v>
      </c>
      <c r="H42" s="2">
        <v>12.5</v>
      </c>
      <c r="I42" s="2">
        <v>12.4</v>
      </c>
      <c r="J42" s="2">
        <v>0.09</v>
      </c>
      <c r="K42" s="2">
        <v>0</v>
      </c>
      <c r="L42" s="2">
        <v>0</v>
      </c>
      <c r="M42" s="2">
        <v>0</v>
      </c>
      <c r="N42" s="2">
        <v>12.5</v>
      </c>
      <c r="O42" s="2">
        <v>12.4</v>
      </c>
      <c r="P42" s="2">
        <v>0.09</v>
      </c>
      <c r="Q42" s="2">
        <v>11</v>
      </c>
      <c r="R42" s="2">
        <v>1</v>
      </c>
      <c r="S42" s="2">
        <v>0</v>
      </c>
      <c r="T42" s="2">
        <v>0</v>
      </c>
      <c r="U42" s="2">
        <f>Table_0__30[[#This Row],[Call Settle]]*1000000*Table_0__30[[#This Row],[Open Interest Call]]</f>
        <v>297</v>
      </c>
      <c r="V42" s="2">
        <f>Table_0__30[[#This Row],[Put Settle]]*1000000*Table_0__30[[#This Row],[Open Interest Put]]</f>
        <v>0</v>
      </c>
    </row>
    <row r="43" spans="1:22" x14ac:dyDescent="0.25">
      <c r="A43" s="2">
        <v>-3.0000000000000001E-6</v>
      </c>
      <c r="B43" s="2">
        <v>2.5999999999999998E-5</v>
      </c>
      <c r="C43" s="2">
        <v>2.3E-5</v>
      </c>
      <c r="D43" s="2">
        <v>7.5500000000000003E-3</v>
      </c>
      <c r="E43" s="2">
        <v>8.61E-4</v>
      </c>
      <c r="F43" s="2">
        <v>8.3199999999999995E-4</v>
      </c>
      <c r="G43" s="2">
        <v>2.9E-5</v>
      </c>
      <c r="H43" s="2">
        <v>12.5</v>
      </c>
      <c r="I43" s="2">
        <v>12.46</v>
      </c>
      <c r="J43" s="2">
        <v>0.04</v>
      </c>
      <c r="K43" s="2">
        <v>0</v>
      </c>
      <c r="L43" s="2">
        <v>0</v>
      </c>
      <c r="M43" s="2">
        <v>0</v>
      </c>
      <c r="N43" s="2">
        <v>12.5</v>
      </c>
      <c r="O43" s="2">
        <v>12.46</v>
      </c>
      <c r="P43" s="2">
        <v>0.04</v>
      </c>
      <c r="Q43" s="2">
        <v>0</v>
      </c>
      <c r="R43" s="2">
        <v>0</v>
      </c>
      <c r="S43" s="2">
        <v>0</v>
      </c>
      <c r="T43" s="2">
        <v>0</v>
      </c>
      <c r="U43" s="2">
        <f>Table_0__30[[#This Row],[Call Settle]]*1000000*Table_0__30[[#This Row],[Open Interest Call]]</f>
        <v>0</v>
      </c>
      <c r="V43" s="2">
        <f>Table_0__30[[#This Row],[Put Settle]]*1000000*Table_0__30[[#This Row],[Open Interest Put]]</f>
        <v>0</v>
      </c>
    </row>
    <row r="44" spans="1:22" x14ac:dyDescent="0.25">
      <c r="A44" s="2">
        <v>-3.0000000000000001E-6</v>
      </c>
      <c r="B44" s="2">
        <v>2.4000000000000001E-5</v>
      </c>
      <c r="C44" s="2">
        <v>2.0999999999999999E-5</v>
      </c>
      <c r="D44" s="2">
        <v>7.6E-3</v>
      </c>
      <c r="E44" s="2">
        <v>9.0799999999999995E-4</v>
      </c>
      <c r="F44" s="2">
        <v>8.7799999999999998E-4</v>
      </c>
      <c r="G44" s="2">
        <v>3.0000000000000001E-5</v>
      </c>
      <c r="H44" s="2">
        <v>12.72</v>
      </c>
      <c r="I44" s="2">
        <v>12.71</v>
      </c>
      <c r="J44" s="2">
        <v>0.01</v>
      </c>
      <c r="K44" s="2">
        <v>0</v>
      </c>
      <c r="L44" s="2">
        <v>0</v>
      </c>
      <c r="M44" s="2">
        <v>0</v>
      </c>
      <c r="N44" s="2">
        <v>12.72</v>
      </c>
      <c r="O44" s="2">
        <v>12.71</v>
      </c>
      <c r="P44" s="2">
        <v>0.01</v>
      </c>
      <c r="Q44" s="2">
        <v>0</v>
      </c>
      <c r="R44" s="2">
        <v>0</v>
      </c>
      <c r="S44" s="2">
        <v>0</v>
      </c>
      <c r="T44" s="2">
        <v>0</v>
      </c>
      <c r="U44" s="2">
        <f>Table_0__30[[#This Row],[Call Settle]]*1000000*Table_0__30[[#This Row],[Open Interest Call]]</f>
        <v>0</v>
      </c>
      <c r="V44" s="2">
        <f>Table_0__30[[#This Row],[Put Settle]]*1000000*Table_0__30[[#This Row],[Open Interest Put]]</f>
        <v>0</v>
      </c>
    </row>
    <row r="45" spans="1:22" x14ac:dyDescent="0.25">
      <c r="A45" s="2">
        <v>-3.0000000000000001E-6</v>
      </c>
      <c r="B45" s="2">
        <v>2.0999999999999999E-5</v>
      </c>
      <c r="C45" s="2">
        <v>1.8E-5</v>
      </c>
      <c r="D45" s="2">
        <v>7.6499999999999997E-3</v>
      </c>
      <c r="E45" s="2">
        <v>9.5399999999999999E-4</v>
      </c>
      <c r="F45" s="2">
        <v>9.2500000000000004E-4</v>
      </c>
      <c r="G45" s="2">
        <v>2.9E-5</v>
      </c>
      <c r="H45" s="2">
        <v>12.75</v>
      </c>
      <c r="I45" s="2">
        <v>12.79</v>
      </c>
      <c r="J45" s="2">
        <v>-0.04</v>
      </c>
      <c r="K45" s="2">
        <v>0</v>
      </c>
      <c r="L45" s="2">
        <v>0</v>
      </c>
      <c r="M45" s="2">
        <v>0</v>
      </c>
      <c r="N45" s="2">
        <v>12.75</v>
      </c>
      <c r="O45" s="2">
        <v>12.79</v>
      </c>
      <c r="P45" s="2">
        <v>-0.04</v>
      </c>
      <c r="Q45" s="2">
        <v>0</v>
      </c>
      <c r="R45" s="2">
        <v>0</v>
      </c>
      <c r="S45" s="2">
        <v>0</v>
      </c>
      <c r="T45" s="2">
        <v>0</v>
      </c>
      <c r="U45" s="2">
        <f>Table_0__30[[#This Row],[Call Settle]]*1000000*Table_0__30[[#This Row],[Open Interest Call]]</f>
        <v>0</v>
      </c>
      <c r="V45" s="2">
        <f>Table_0__30[[#This Row],[Put Settle]]*1000000*Table_0__30[[#This Row],[Open Interest Put]]</f>
        <v>0</v>
      </c>
    </row>
    <row r="46" spans="1:22" x14ac:dyDescent="0.25">
      <c r="A46" s="2">
        <v>-3.0000000000000001E-6</v>
      </c>
      <c r="B46" s="2">
        <v>1.9000000000000001E-5</v>
      </c>
      <c r="C46" s="2">
        <v>1.5999999999999999E-5</v>
      </c>
      <c r="D46" s="2">
        <v>7.7000000000000002E-3</v>
      </c>
      <c r="E46" s="2">
        <v>1.0009999999999999E-3</v>
      </c>
      <c r="F46" s="2">
        <v>9.7099999999999997E-4</v>
      </c>
      <c r="G46" s="2">
        <v>3.0000000000000001E-5</v>
      </c>
      <c r="H46" s="2">
        <v>12.89</v>
      </c>
      <c r="I46" s="2">
        <v>12.97</v>
      </c>
      <c r="J46" s="2">
        <v>-0.09</v>
      </c>
      <c r="K46" s="2">
        <v>0</v>
      </c>
      <c r="L46" s="2">
        <v>0</v>
      </c>
      <c r="M46" s="2">
        <v>0</v>
      </c>
      <c r="N46" s="2">
        <v>12.89</v>
      </c>
      <c r="O46" s="2">
        <v>12.97</v>
      </c>
      <c r="P46" s="2">
        <v>-0.09</v>
      </c>
      <c r="Q46" s="2">
        <v>2</v>
      </c>
      <c r="R46" s="2">
        <v>0</v>
      </c>
      <c r="S46" s="2">
        <v>0</v>
      </c>
      <c r="T46" s="2">
        <v>0</v>
      </c>
      <c r="U46" s="2">
        <f>Table_0__30[[#This Row],[Call Settle]]*1000000*Table_0__30[[#This Row],[Open Interest Call]]</f>
        <v>32</v>
      </c>
      <c r="V46" s="2">
        <f>Table_0__30[[#This Row],[Put Settle]]*1000000*Table_0__30[[#This Row],[Open Interest Put]]</f>
        <v>0</v>
      </c>
    </row>
    <row r="47" spans="1:22" x14ac:dyDescent="0.25">
      <c r="A47" s="2">
        <v>-1.9999999999999999E-6</v>
      </c>
      <c r="B47" s="2">
        <v>1.7E-5</v>
      </c>
      <c r="C47" s="2">
        <v>1.5E-5</v>
      </c>
      <c r="D47" s="2">
        <v>7.7499999999999999E-3</v>
      </c>
      <c r="E47" s="2">
        <v>1.0480000000000001E-3</v>
      </c>
      <c r="F47" s="2">
        <v>1.018E-3</v>
      </c>
      <c r="G47" s="2">
        <v>3.0000000000000001E-5</v>
      </c>
      <c r="H47" s="2">
        <v>13.16</v>
      </c>
      <c r="I47" s="2">
        <v>13.12</v>
      </c>
      <c r="J47" s="2">
        <v>0.05</v>
      </c>
      <c r="K47" s="2">
        <v>0</v>
      </c>
      <c r="L47" s="2">
        <v>0</v>
      </c>
      <c r="M47" s="2">
        <v>0</v>
      </c>
      <c r="N47" s="2">
        <v>13.16</v>
      </c>
      <c r="O47" s="2">
        <v>13.12</v>
      </c>
      <c r="P47" s="2">
        <v>0.05</v>
      </c>
      <c r="Q47" s="2">
        <v>1</v>
      </c>
      <c r="R47" s="2">
        <v>0</v>
      </c>
      <c r="S47" s="2">
        <v>0</v>
      </c>
      <c r="T47" s="2">
        <v>0</v>
      </c>
      <c r="U47" s="2">
        <f>Table_0__30[[#This Row],[Call Settle]]*1000000*Table_0__30[[#This Row],[Open Interest Call]]</f>
        <v>15</v>
      </c>
      <c r="V47" s="2">
        <f>Table_0__30[[#This Row],[Put Settle]]*1000000*Table_0__30[[#This Row],[Open Interest Put]]</f>
        <v>0</v>
      </c>
    </row>
    <row r="48" spans="1:22" x14ac:dyDescent="0.25">
      <c r="A48" s="2">
        <v>-1.9999999999999999E-6</v>
      </c>
      <c r="B48" s="2">
        <v>1.5E-5</v>
      </c>
      <c r="C48" s="2">
        <v>1.2999999999999999E-5</v>
      </c>
      <c r="D48" s="2">
        <v>7.7999999999999996E-3</v>
      </c>
      <c r="E48" s="2">
        <v>1.096E-3</v>
      </c>
      <c r="F48" s="2">
        <v>1.0660000000000001E-3</v>
      </c>
      <c r="G48" s="2">
        <v>3.0000000000000001E-5</v>
      </c>
      <c r="H48" s="2">
        <v>13.22</v>
      </c>
      <c r="I48" s="2">
        <v>13.22</v>
      </c>
      <c r="J48" s="2">
        <v>0</v>
      </c>
      <c r="K48" s="2">
        <v>0</v>
      </c>
      <c r="L48" s="2">
        <v>0</v>
      </c>
      <c r="M48" s="2">
        <v>0</v>
      </c>
      <c r="N48" s="2">
        <v>13.22</v>
      </c>
      <c r="O48" s="2">
        <v>13.22</v>
      </c>
      <c r="P48" s="2">
        <v>0</v>
      </c>
      <c r="Q48" s="2">
        <v>2</v>
      </c>
      <c r="R48" s="2">
        <v>0</v>
      </c>
      <c r="S48" s="2">
        <v>0</v>
      </c>
      <c r="T48" s="2">
        <v>0</v>
      </c>
      <c r="U48" s="2">
        <f>Table_0__30[[#This Row],[Call Settle]]*1000000*Table_0__30[[#This Row],[Open Interest Call]]</f>
        <v>26</v>
      </c>
      <c r="V48" s="2">
        <f>Table_0__30[[#This Row],[Put Settle]]*1000000*Table_0__30[[#This Row],[Open Interest Put]]</f>
        <v>0</v>
      </c>
    </row>
    <row r="49" spans="1:22" x14ac:dyDescent="0.25">
      <c r="A49" s="2">
        <v>-1.9999999999999999E-6</v>
      </c>
      <c r="B49" s="2">
        <v>1.4E-5</v>
      </c>
      <c r="C49" s="2">
        <v>1.2E-5</v>
      </c>
      <c r="D49" s="2">
        <v>7.8499999999999993E-3</v>
      </c>
      <c r="E49" s="2">
        <v>1.1429999999999999E-3</v>
      </c>
      <c r="F49" s="2">
        <v>1.1130000000000001E-3</v>
      </c>
      <c r="G49" s="2">
        <v>3.0000000000000001E-5</v>
      </c>
      <c r="H49" s="2">
        <v>13.44</v>
      </c>
      <c r="I49" s="2">
        <v>13.47</v>
      </c>
      <c r="J49" s="2">
        <v>-0.03</v>
      </c>
      <c r="K49" s="2">
        <v>0</v>
      </c>
      <c r="L49" s="2">
        <v>0</v>
      </c>
      <c r="M49" s="2">
        <v>0</v>
      </c>
      <c r="N49" s="2">
        <v>13.44</v>
      </c>
      <c r="O49" s="2">
        <v>13.47</v>
      </c>
      <c r="P49" s="2">
        <v>-0.03</v>
      </c>
      <c r="Q49" s="2">
        <v>0</v>
      </c>
      <c r="R49" s="2">
        <v>0</v>
      </c>
      <c r="S49" s="2">
        <v>1</v>
      </c>
      <c r="T49" s="2">
        <v>0</v>
      </c>
      <c r="U49" s="2">
        <f>Table_0__30[[#This Row],[Call Settle]]*1000000*Table_0__30[[#This Row],[Open Interest Call]]</f>
        <v>0</v>
      </c>
      <c r="V49" s="2">
        <f>Table_0__30[[#This Row],[Put Settle]]*1000000*Table_0__30[[#This Row],[Open Interest Put]]</f>
        <v>1143</v>
      </c>
    </row>
    <row r="50" spans="1:22" x14ac:dyDescent="0.25">
      <c r="A50" s="2">
        <v>-1.9999999999999999E-6</v>
      </c>
      <c r="B50" s="2">
        <v>1.2999999999999999E-5</v>
      </c>
      <c r="C50" s="2">
        <v>1.1E-5</v>
      </c>
      <c r="D50" s="2">
        <v>7.9000000000000008E-3</v>
      </c>
      <c r="E50" s="2">
        <v>1.191E-3</v>
      </c>
      <c r="F50" s="2">
        <v>1.1609999999999999E-3</v>
      </c>
      <c r="G50" s="2">
        <v>3.0000000000000001E-5</v>
      </c>
      <c r="H50" s="2">
        <v>13.64</v>
      </c>
      <c r="I50" s="2">
        <v>13.7</v>
      </c>
      <c r="J50" s="2">
        <v>-0.06</v>
      </c>
      <c r="K50" s="2">
        <v>0</v>
      </c>
      <c r="L50" s="2">
        <v>0</v>
      </c>
      <c r="M50" s="2">
        <v>0</v>
      </c>
      <c r="N50" s="2">
        <v>13.64</v>
      </c>
      <c r="O50" s="2">
        <v>13.7</v>
      </c>
      <c r="P50" s="2">
        <v>-0.06</v>
      </c>
      <c r="Q50" s="2">
        <v>0</v>
      </c>
      <c r="R50" s="2">
        <v>0</v>
      </c>
      <c r="S50" s="2">
        <v>1</v>
      </c>
      <c r="T50" s="2">
        <v>0</v>
      </c>
      <c r="U50" s="2">
        <f>Table_0__30[[#This Row],[Call Settle]]*1000000*Table_0__30[[#This Row],[Open Interest Call]]</f>
        <v>0</v>
      </c>
      <c r="V50" s="2">
        <f>Table_0__30[[#This Row],[Put Settle]]*1000000*Table_0__30[[#This Row],[Open Interest Put]]</f>
        <v>1191</v>
      </c>
    </row>
    <row r="51" spans="1:22" x14ac:dyDescent="0.25">
      <c r="A51" s="2">
        <v>-9.9999999999999995E-7</v>
      </c>
      <c r="B51" s="2">
        <v>1.1E-5</v>
      </c>
      <c r="C51" s="2">
        <v>1.0000000000000001E-5</v>
      </c>
      <c r="D51" s="2">
        <v>7.9500000000000005E-3</v>
      </c>
      <c r="E51" s="2">
        <v>1.2390000000000001E-3</v>
      </c>
      <c r="F51" s="2">
        <v>1.209E-3</v>
      </c>
      <c r="G51" s="2">
        <v>3.0000000000000001E-5</v>
      </c>
      <c r="H51" s="2">
        <v>13.8</v>
      </c>
      <c r="I51" s="2">
        <v>13.68</v>
      </c>
      <c r="J51" s="2">
        <v>0.13</v>
      </c>
      <c r="K51" s="2">
        <v>0</v>
      </c>
      <c r="L51" s="2">
        <v>0</v>
      </c>
      <c r="M51" s="2">
        <v>0</v>
      </c>
      <c r="N51" s="2">
        <v>13.8</v>
      </c>
      <c r="O51" s="2">
        <v>13.68</v>
      </c>
      <c r="P51" s="2">
        <v>0.13</v>
      </c>
      <c r="Q51" s="2">
        <v>0</v>
      </c>
      <c r="R51" s="2">
        <v>0</v>
      </c>
      <c r="S51" s="2">
        <v>0</v>
      </c>
      <c r="T51" s="2">
        <v>0</v>
      </c>
      <c r="U51" s="2">
        <f>Table_0__30[[#This Row],[Call Settle]]*1000000*Table_0__30[[#This Row],[Open Interest Call]]</f>
        <v>0</v>
      </c>
      <c r="V51" s="2">
        <f>Table_0__30[[#This Row],[Put Settle]]*1000000*Table_0__30[[#This Row],[Open Interest Put]]</f>
        <v>0</v>
      </c>
    </row>
    <row r="52" spans="1:22" x14ac:dyDescent="0.25">
      <c r="A52" s="2">
        <v>-1.9999999999999999E-6</v>
      </c>
      <c r="B52" s="2">
        <v>1.1E-5</v>
      </c>
      <c r="C52" s="2">
        <v>9.0000000000000002E-6</v>
      </c>
      <c r="D52" s="2">
        <v>8.0000000000000002E-3</v>
      </c>
      <c r="E52" s="2">
        <v>1.2880000000000001E-3</v>
      </c>
      <c r="F52" s="2">
        <v>1.2570000000000001E-3</v>
      </c>
      <c r="G52" s="2">
        <v>3.1000000000000001E-5</v>
      </c>
      <c r="H52" s="2">
        <v>13.94</v>
      </c>
      <c r="I52" s="2">
        <v>14.08</v>
      </c>
      <c r="J52" s="2">
        <v>-0.14000000000000001</v>
      </c>
      <c r="K52" s="2">
        <v>0</v>
      </c>
      <c r="L52" s="2">
        <v>0</v>
      </c>
      <c r="M52" s="2">
        <v>0</v>
      </c>
      <c r="N52" s="2">
        <v>13.94</v>
      </c>
      <c r="O52" s="2">
        <v>14.08</v>
      </c>
      <c r="P52" s="2">
        <v>-0.14000000000000001</v>
      </c>
      <c r="Q52" s="2">
        <v>22</v>
      </c>
      <c r="R52" s="2">
        <v>0</v>
      </c>
      <c r="S52" s="2">
        <v>0</v>
      </c>
      <c r="T52" s="2">
        <v>0</v>
      </c>
      <c r="U52" s="2">
        <f>Table_0__30[[#This Row],[Call Settle]]*1000000*Table_0__30[[#This Row],[Open Interest Call]]</f>
        <v>198</v>
      </c>
      <c r="V52" s="2">
        <f>Table_0__30[[#This Row],[Put Settle]]*1000000*Table_0__30[[#This Row],[Open Interest Put]]</f>
        <v>0</v>
      </c>
    </row>
    <row r="53" spans="1:22" x14ac:dyDescent="0.25">
      <c r="A53" s="2">
        <v>-1.9999999999999999E-6</v>
      </c>
      <c r="B53" s="2">
        <v>1.0000000000000001E-5</v>
      </c>
      <c r="C53" s="2">
        <v>7.9999999999999996E-6</v>
      </c>
      <c r="D53" s="2">
        <v>8.0499999999999999E-3</v>
      </c>
      <c r="E53" s="2">
        <v>1.3359999999999999E-3</v>
      </c>
      <c r="F53" s="2">
        <v>1.305E-3</v>
      </c>
      <c r="G53" s="2">
        <v>3.1000000000000001E-5</v>
      </c>
      <c r="H53" s="2">
        <v>14.05</v>
      </c>
      <c r="I53" s="2">
        <v>14.24</v>
      </c>
      <c r="J53" s="2">
        <v>-0.19</v>
      </c>
      <c r="K53" s="2">
        <v>0</v>
      </c>
      <c r="L53" s="2">
        <v>0</v>
      </c>
      <c r="M53" s="2">
        <v>0</v>
      </c>
      <c r="N53" s="2">
        <v>14.05</v>
      </c>
      <c r="O53" s="2">
        <v>14.24</v>
      </c>
      <c r="P53" s="2">
        <v>-0.19</v>
      </c>
      <c r="Q53" s="2">
        <v>0</v>
      </c>
      <c r="R53" s="2">
        <v>0</v>
      </c>
      <c r="S53" s="2">
        <v>0</v>
      </c>
      <c r="T53" s="2">
        <v>0</v>
      </c>
      <c r="U53" s="2">
        <f>Table_0__30[[#This Row],[Call Settle]]*1000000*Table_0__30[[#This Row],[Open Interest Call]]</f>
        <v>0</v>
      </c>
      <c r="V53" s="2">
        <f>Table_0__30[[#This Row],[Put Settle]]*1000000*Table_0__30[[#This Row],[Open Interest Put]]</f>
        <v>0</v>
      </c>
    </row>
    <row r="54" spans="1:22" x14ac:dyDescent="0.25">
      <c r="A54" s="2">
        <v>-9.9999999999999995E-7</v>
      </c>
      <c r="B54" s="2">
        <v>9.0000000000000002E-6</v>
      </c>
      <c r="C54" s="2">
        <v>7.9999999999999996E-6</v>
      </c>
      <c r="D54" s="2">
        <v>8.0999999999999996E-3</v>
      </c>
      <c r="E54" s="2">
        <v>1.384E-3</v>
      </c>
      <c r="F54" s="2">
        <v>1.353E-3</v>
      </c>
      <c r="G54" s="2">
        <v>3.1000000000000001E-5</v>
      </c>
      <c r="H54" s="2">
        <v>14.43</v>
      </c>
      <c r="I54" s="2">
        <v>14.37</v>
      </c>
      <c r="J54" s="2">
        <v>7.0000000000000007E-2</v>
      </c>
      <c r="K54" s="2">
        <v>0</v>
      </c>
      <c r="L54" s="2">
        <v>0</v>
      </c>
      <c r="M54" s="2">
        <v>0</v>
      </c>
      <c r="N54" s="2">
        <v>14.43</v>
      </c>
      <c r="O54" s="2">
        <v>14.37</v>
      </c>
      <c r="P54" s="2">
        <v>7.0000000000000007E-2</v>
      </c>
      <c r="Q54" s="2">
        <v>0</v>
      </c>
      <c r="R54" s="2">
        <v>0</v>
      </c>
      <c r="S54" s="2">
        <v>0</v>
      </c>
      <c r="T54" s="2">
        <v>0</v>
      </c>
      <c r="U54" s="2">
        <f>Table_0__30[[#This Row],[Call Settle]]*1000000*Table_0__30[[#This Row],[Open Interest Call]]</f>
        <v>0</v>
      </c>
      <c r="V54" s="2">
        <f>Table_0__30[[#This Row],[Put Settle]]*1000000*Table_0__30[[#This Row],[Open Interest Put]]</f>
        <v>0</v>
      </c>
    </row>
    <row r="55" spans="1:22" x14ac:dyDescent="0.25">
      <c r="A55" s="2">
        <v>-9.9999999999999995E-7</v>
      </c>
      <c r="B55" s="2">
        <v>7.9999999999999996E-6</v>
      </c>
      <c r="C55" s="2">
        <v>6.9999999999999999E-6</v>
      </c>
      <c r="D55" s="2">
        <v>8.1499999999999993E-3</v>
      </c>
      <c r="E55" s="2">
        <v>1.433E-3</v>
      </c>
      <c r="F55" s="2">
        <v>1.402E-3</v>
      </c>
      <c r="G55" s="2">
        <v>3.1000000000000001E-5</v>
      </c>
      <c r="H55" s="2">
        <v>14.49</v>
      </c>
      <c r="I55" s="2">
        <v>14.46</v>
      </c>
      <c r="J55" s="2">
        <v>0.03</v>
      </c>
      <c r="K55" s="2">
        <v>0</v>
      </c>
      <c r="L55" s="2">
        <v>0</v>
      </c>
      <c r="M55" s="2">
        <v>0</v>
      </c>
      <c r="N55" s="2">
        <v>14.49</v>
      </c>
      <c r="O55" s="2">
        <v>14.46</v>
      </c>
      <c r="P55" s="2">
        <v>0.03</v>
      </c>
      <c r="Q55" s="2">
        <v>0</v>
      </c>
      <c r="R55" s="2">
        <v>0</v>
      </c>
      <c r="S55" s="2">
        <v>0</v>
      </c>
      <c r="T55" s="2">
        <v>0</v>
      </c>
      <c r="U55" s="2">
        <f>Table_0__30[[#This Row],[Call Settle]]*1000000*Table_0__30[[#This Row],[Open Interest Call]]</f>
        <v>0</v>
      </c>
      <c r="V55" s="2">
        <f>Table_0__30[[#This Row],[Put Settle]]*1000000*Table_0__30[[#This Row],[Open Interest Put]]</f>
        <v>0</v>
      </c>
    </row>
    <row r="56" spans="1:22" x14ac:dyDescent="0.25">
      <c r="A56" s="2">
        <v>-9.9999999999999995E-7</v>
      </c>
      <c r="B56" s="2">
        <v>7.9999999999999996E-6</v>
      </c>
      <c r="C56" s="2">
        <v>6.9999999999999999E-6</v>
      </c>
      <c r="D56" s="2">
        <v>8.2000000000000007E-3</v>
      </c>
      <c r="E56" s="2">
        <v>1.4809999999999999E-3</v>
      </c>
      <c r="F56" s="2">
        <v>1.4499999999999999E-3</v>
      </c>
      <c r="G56" s="2">
        <v>3.1000000000000001E-5</v>
      </c>
      <c r="H56" s="2">
        <v>14.86</v>
      </c>
      <c r="I56" s="2">
        <v>14.83</v>
      </c>
      <c r="J56" s="2">
        <v>0.03</v>
      </c>
      <c r="K56" s="2">
        <v>0</v>
      </c>
      <c r="L56" s="2">
        <v>0</v>
      </c>
      <c r="M56" s="2">
        <v>0</v>
      </c>
      <c r="N56" s="2">
        <v>14.86</v>
      </c>
      <c r="O56" s="2">
        <v>14.83</v>
      </c>
      <c r="P56" s="2">
        <v>0.03</v>
      </c>
      <c r="Q56" s="2">
        <v>0</v>
      </c>
      <c r="R56" s="2">
        <v>0</v>
      </c>
      <c r="S56" s="2">
        <v>0</v>
      </c>
      <c r="T56" s="2">
        <v>0</v>
      </c>
      <c r="U56" s="2">
        <f>Table_0__30[[#This Row],[Call Settle]]*1000000*Table_0__30[[#This Row],[Open Interest Call]]</f>
        <v>0</v>
      </c>
      <c r="V56" s="2">
        <f>Table_0__30[[#This Row],[Put Settle]]*1000000*Table_0__30[[#This Row],[Open Interest Put]]</f>
        <v>0</v>
      </c>
    </row>
    <row r="57" spans="1:22" x14ac:dyDescent="0.25">
      <c r="A57" s="2">
        <v>-9.9999999999999995E-7</v>
      </c>
      <c r="B57" s="2">
        <v>6.9999999999999999E-6</v>
      </c>
      <c r="C57" s="2">
        <v>6.0000000000000002E-6</v>
      </c>
      <c r="D57" s="2">
        <v>8.2500000000000004E-3</v>
      </c>
      <c r="E57" s="2">
        <v>1.5299999999999999E-3</v>
      </c>
      <c r="F57" s="2">
        <v>1.498E-3</v>
      </c>
      <c r="G57" s="2">
        <v>3.1999999999999999E-5</v>
      </c>
      <c r="H57" s="2">
        <v>14.86</v>
      </c>
      <c r="I57" s="2">
        <v>14.88</v>
      </c>
      <c r="J57" s="2">
        <v>-0.02</v>
      </c>
      <c r="K57" s="2">
        <v>0</v>
      </c>
      <c r="L57" s="2">
        <v>0</v>
      </c>
      <c r="M57" s="2">
        <v>0</v>
      </c>
      <c r="N57" s="2">
        <v>14.86</v>
      </c>
      <c r="O57" s="2">
        <v>14.88</v>
      </c>
      <c r="P57" s="2">
        <v>-0.02</v>
      </c>
      <c r="Q57" s="2">
        <v>0</v>
      </c>
      <c r="R57" s="2">
        <v>0</v>
      </c>
      <c r="S57" s="2">
        <v>0</v>
      </c>
      <c r="T57" s="2">
        <v>0</v>
      </c>
      <c r="U57" s="2">
        <f>Table_0__30[[#This Row],[Call Settle]]*1000000*Table_0__30[[#This Row],[Open Interest Call]]</f>
        <v>0</v>
      </c>
      <c r="V57" s="2">
        <f>Table_0__30[[#This Row],[Put Settle]]*1000000*Table_0__30[[#This Row],[Open Interest Put]]</f>
        <v>0</v>
      </c>
    </row>
    <row r="58" spans="1:22" x14ac:dyDescent="0.25">
      <c r="A58" s="2">
        <v>-9.9999999999999995E-7</v>
      </c>
      <c r="B58" s="2">
        <v>6.9999999999999999E-6</v>
      </c>
      <c r="C58" s="2">
        <v>6.0000000000000002E-6</v>
      </c>
      <c r="D58" s="2">
        <v>8.3000000000000001E-3</v>
      </c>
      <c r="E58" s="2">
        <v>1.5790000000000001E-3</v>
      </c>
      <c r="F58" s="2">
        <v>1.547E-3</v>
      </c>
      <c r="G58" s="2">
        <v>3.1999999999999999E-5</v>
      </c>
      <c r="H58" s="2">
        <v>15.22</v>
      </c>
      <c r="I58" s="2">
        <v>15.24</v>
      </c>
      <c r="J58" s="2">
        <v>-0.02</v>
      </c>
      <c r="K58" s="2">
        <v>0</v>
      </c>
      <c r="L58" s="2">
        <v>0</v>
      </c>
      <c r="M58" s="2">
        <v>0</v>
      </c>
      <c r="N58" s="2">
        <v>15.22</v>
      </c>
      <c r="O58" s="2">
        <v>15.24</v>
      </c>
      <c r="P58" s="2">
        <v>-0.02</v>
      </c>
      <c r="Q58" s="2">
        <v>0</v>
      </c>
      <c r="R58" s="2">
        <v>0</v>
      </c>
      <c r="S58" s="2">
        <v>0</v>
      </c>
      <c r="T58" s="2">
        <v>0</v>
      </c>
      <c r="U58" s="2">
        <f>Table_0__30[[#This Row],[Call Settle]]*1000000*Table_0__30[[#This Row],[Open Interest Call]]</f>
        <v>0</v>
      </c>
      <c r="V58" s="2">
        <f>Table_0__30[[#This Row],[Put Settle]]*1000000*Table_0__30[[#This Row],[Open Interest Put]]</f>
        <v>0</v>
      </c>
    </row>
    <row r="59" spans="1:22" x14ac:dyDescent="0.25">
      <c r="A59" s="2">
        <v>0</v>
      </c>
      <c r="B59" s="2">
        <v>6.0000000000000002E-6</v>
      </c>
      <c r="C59" s="2">
        <v>6.0000000000000002E-6</v>
      </c>
      <c r="D59" s="2">
        <v>8.3499999999999998E-3</v>
      </c>
      <c r="E59" s="2">
        <v>1.627E-3</v>
      </c>
      <c r="F59" s="2">
        <v>1.596E-3</v>
      </c>
      <c r="G59" s="2">
        <v>3.1000000000000001E-5</v>
      </c>
      <c r="H59" s="2">
        <v>15.57</v>
      </c>
      <c r="I59" s="2">
        <v>15.23</v>
      </c>
      <c r="J59" s="2">
        <v>0.34</v>
      </c>
      <c r="K59" s="2">
        <v>0</v>
      </c>
      <c r="L59" s="2">
        <v>0</v>
      </c>
      <c r="M59" s="2">
        <v>0</v>
      </c>
      <c r="N59" s="2">
        <v>15.57</v>
      </c>
      <c r="O59" s="2">
        <v>15.23</v>
      </c>
      <c r="P59" s="2">
        <v>0.34</v>
      </c>
      <c r="Q59" s="2">
        <v>3</v>
      </c>
      <c r="R59" s="2">
        <v>0</v>
      </c>
      <c r="S59" s="2">
        <v>0</v>
      </c>
      <c r="T59" s="2">
        <v>0</v>
      </c>
      <c r="U59" s="2">
        <f>Table_0__30[[#This Row],[Call Settle]]*1000000*Table_0__30[[#This Row],[Open Interest Call]]</f>
        <v>18</v>
      </c>
      <c r="V59" s="2">
        <f>Table_0__30[[#This Row],[Put Settle]]*1000000*Table_0__30[[#This Row],[Open Interest Put]]</f>
        <v>0</v>
      </c>
    </row>
    <row r="60" spans="1:22" x14ac:dyDescent="0.25">
      <c r="A60" s="2">
        <v>-9.9999999999999995E-7</v>
      </c>
      <c r="B60" s="2">
        <v>6.0000000000000002E-6</v>
      </c>
      <c r="C60" s="2">
        <v>5.0000000000000004E-6</v>
      </c>
      <c r="D60" s="2">
        <v>8.3999999999999995E-3</v>
      </c>
      <c r="E60" s="2">
        <v>1.676E-3</v>
      </c>
      <c r="F60" s="2">
        <v>1.6440000000000001E-3</v>
      </c>
      <c r="G60" s="2">
        <v>3.1999999999999999E-5</v>
      </c>
      <c r="H60" s="2">
        <v>15.49</v>
      </c>
      <c r="I60" s="2">
        <v>15.58</v>
      </c>
      <c r="J60" s="2">
        <v>-0.08</v>
      </c>
      <c r="K60" s="2">
        <v>0</v>
      </c>
      <c r="L60" s="2">
        <v>0</v>
      </c>
      <c r="M60" s="2">
        <v>0</v>
      </c>
      <c r="N60" s="2">
        <v>15.49</v>
      </c>
      <c r="O60" s="2">
        <v>15.58</v>
      </c>
      <c r="P60" s="2">
        <v>-0.08</v>
      </c>
      <c r="Q60" s="2">
        <v>0</v>
      </c>
      <c r="R60" s="2">
        <v>0</v>
      </c>
      <c r="S60" s="2">
        <v>0</v>
      </c>
      <c r="T60" s="2">
        <v>0</v>
      </c>
      <c r="U60" s="2">
        <f>Table_0__30[[#This Row],[Call Settle]]*1000000*Table_0__30[[#This Row],[Open Interest Call]]</f>
        <v>0</v>
      </c>
      <c r="V60" s="2">
        <f>Table_0__30[[#This Row],[Put Settle]]*1000000*Table_0__30[[#This Row],[Open Interest Put]]</f>
        <v>0</v>
      </c>
    </row>
    <row r="61" spans="1:22" x14ac:dyDescent="0.25">
      <c r="A61" s="2">
        <v>-9.9999999999999995E-7</v>
      </c>
      <c r="B61" s="2">
        <v>6.0000000000000002E-6</v>
      </c>
      <c r="C61" s="2">
        <v>5.0000000000000004E-6</v>
      </c>
      <c r="D61" s="2">
        <v>8.4499999999999992E-3</v>
      </c>
      <c r="E61" s="2">
        <v>1.725E-3</v>
      </c>
      <c r="F61" s="2">
        <v>1.6930000000000001E-3</v>
      </c>
      <c r="G61" s="2">
        <v>3.1999999999999999E-5</v>
      </c>
      <c r="H61" s="2">
        <v>15.83</v>
      </c>
      <c r="I61" s="2">
        <v>15.92</v>
      </c>
      <c r="J61" s="2">
        <v>-0.09</v>
      </c>
      <c r="K61" s="2">
        <v>0</v>
      </c>
      <c r="L61" s="2">
        <v>0</v>
      </c>
      <c r="M61" s="2">
        <v>0</v>
      </c>
      <c r="N61" s="2">
        <v>15.83</v>
      </c>
      <c r="O61" s="2">
        <v>15.92</v>
      </c>
      <c r="P61" s="2">
        <v>-0.09</v>
      </c>
      <c r="Q61" s="2">
        <v>0</v>
      </c>
      <c r="R61" s="2">
        <v>0</v>
      </c>
      <c r="S61" s="2">
        <v>0</v>
      </c>
      <c r="T61" s="2">
        <v>0</v>
      </c>
      <c r="U61" s="2">
        <f>Table_0__30[[#This Row],[Call Settle]]*1000000*Table_0__30[[#This Row],[Open Interest Call]]</f>
        <v>0</v>
      </c>
      <c r="V61" s="2">
        <f>Table_0__30[[#This Row],[Put Settle]]*1000000*Table_0__30[[#This Row],[Open Interest Put]]</f>
        <v>0</v>
      </c>
    </row>
    <row r="62" spans="1:22" x14ac:dyDescent="0.25">
      <c r="A62" s="2">
        <v>0</v>
      </c>
      <c r="B62" s="2">
        <v>5.0000000000000004E-6</v>
      </c>
      <c r="C62" s="2">
        <v>5.0000000000000004E-6</v>
      </c>
      <c r="D62" s="2">
        <v>8.5000000000000006E-3</v>
      </c>
      <c r="E62" s="2">
        <v>1.7730000000000001E-3</v>
      </c>
      <c r="F62" s="2">
        <v>1.7409999999999999E-3</v>
      </c>
      <c r="G62" s="2">
        <v>3.1999999999999999E-5</v>
      </c>
      <c r="H62" s="2">
        <v>16.170000000000002</v>
      </c>
      <c r="I62" s="2">
        <v>15.83</v>
      </c>
      <c r="J62" s="2">
        <v>0.34</v>
      </c>
      <c r="K62" s="2">
        <v>0</v>
      </c>
      <c r="L62" s="2">
        <v>0</v>
      </c>
      <c r="M62" s="2">
        <v>0</v>
      </c>
      <c r="N62" s="2">
        <v>16.170000000000002</v>
      </c>
      <c r="O62" s="2">
        <v>15.83</v>
      </c>
      <c r="P62" s="2">
        <v>0.34</v>
      </c>
      <c r="Q62" s="2">
        <v>0</v>
      </c>
      <c r="R62" s="2">
        <v>0</v>
      </c>
      <c r="S62" s="2">
        <v>0</v>
      </c>
      <c r="T62" s="2">
        <v>0</v>
      </c>
      <c r="U62" s="2">
        <f>Table_0__30[[#This Row],[Call Settle]]*1000000*Table_0__30[[#This Row],[Open Interest Call]]</f>
        <v>0</v>
      </c>
      <c r="V62" s="2">
        <f>Table_0__30[[#This Row],[Put Settle]]*1000000*Table_0__30[[#This Row],[Open Interest Put]]</f>
        <v>0</v>
      </c>
    </row>
    <row r="63" spans="1:22" x14ac:dyDescent="0.25">
      <c r="A63" s="2">
        <v>-9.9999999999999995E-7</v>
      </c>
      <c r="B63" s="2">
        <v>5.0000000000000004E-6</v>
      </c>
      <c r="C63" s="2">
        <v>5.0000000000000004E-6</v>
      </c>
      <c r="D63" s="2">
        <v>8.6E-3</v>
      </c>
      <c r="E63" s="2">
        <v>1.8710000000000001E-3</v>
      </c>
      <c r="F63" s="2">
        <v>1.8389999999999999E-3</v>
      </c>
      <c r="G63" s="2">
        <v>3.1999999999999999E-5</v>
      </c>
      <c r="H63" s="2">
        <v>16.579999999999998</v>
      </c>
      <c r="I63" s="2">
        <v>16.489999999999998</v>
      </c>
      <c r="J63" s="2">
        <v>0.09</v>
      </c>
      <c r="K63" s="2">
        <v>0</v>
      </c>
      <c r="L63" s="2">
        <v>0</v>
      </c>
      <c r="M63" s="2">
        <v>0</v>
      </c>
      <c r="N63" s="2">
        <v>16.579999999999998</v>
      </c>
      <c r="O63" s="2">
        <v>16.489999999999998</v>
      </c>
      <c r="P63" s="2">
        <v>0.09</v>
      </c>
      <c r="Q63" s="2">
        <v>0</v>
      </c>
      <c r="R63" s="2">
        <v>0</v>
      </c>
      <c r="S63" s="2">
        <v>0</v>
      </c>
      <c r="T63" s="2">
        <v>0</v>
      </c>
      <c r="U63" s="2">
        <f>Table_0__30[[#This Row],[Call Settle]]*1000000*Table_0__30[[#This Row],[Open Interest Call]]</f>
        <v>0</v>
      </c>
      <c r="V63" s="2">
        <f>Table_0__30[[#This Row],[Put Settle]]*1000000*Table_0__30[[#This Row],[Open Interest Put]]</f>
        <v>0</v>
      </c>
    </row>
    <row r="64" spans="1:22" x14ac:dyDescent="0.25">
      <c r="A64" s="2">
        <v>-9.9999999999999995E-7</v>
      </c>
      <c r="B64" s="2">
        <v>5.0000000000000004E-6</v>
      </c>
      <c r="C64" s="2">
        <v>3.9999999999999998E-6</v>
      </c>
      <c r="D64" s="2">
        <v>8.6999999999999994E-3</v>
      </c>
      <c r="E64" s="2">
        <v>1.9680000000000001E-3</v>
      </c>
      <c r="F64" s="2">
        <v>1.936E-3</v>
      </c>
      <c r="G64" s="2">
        <v>3.1999999999999999E-5</v>
      </c>
      <c r="H64" s="2">
        <v>16.95</v>
      </c>
      <c r="I64" s="2">
        <v>16.89</v>
      </c>
      <c r="J64" s="2">
        <v>0.06</v>
      </c>
      <c r="K64" s="2">
        <v>0</v>
      </c>
      <c r="L64" s="2">
        <v>0</v>
      </c>
      <c r="M64" s="2">
        <v>0</v>
      </c>
      <c r="N64" s="2">
        <v>16.95</v>
      </c>
      <c r="O64" s="2">
        <v>16.89</v>
      </c>
      <c r="P64" s="2">
        <v>0.06</v>
      </c>
      <c r="Q64" s="2">
        <v>0</v>
      </c>
      <c r="R64" s="2">
        <v>0</v>
      </c>
      <c r="S64" s="2">
        <v>0</v>
      </c>
      <c r="T64" s="2">
        <v>0</v>
      </c>
      <c r="U64" s="2">
        <f>Table_0__30[[#This Row],[Call Settle]]*1000000*Table_0__30[[#This Row],[Open Interest Call]]</f>
        <v>0</v>
      </c>
      <c r="V64" s="2">
        <f>Table_0__30[[#This Row],[Put Settle]]*1000000*Table_0__30[[#This Row],[Open Interest Put]]</f>
        <v>0</v>
      </c>
    </row>
    <row r="65" spans="1:22" x14ac:dyDescent="0.25">
      <c r="A65" s="2">
        <v>-9.9999999999999995E-7</v>
      </c>
      <c r="B65" s="2">
        <v>3.9999999999999998E-6</v>
      </c>
      <c r="C65" s="2">
        <v>3.9999999999999998E-6</v>
      </c>
      <c r="D65" s="2">
        <v>8.8000000000000005E-3</v>
      </c>
      <c r="E65" s="2">
        <v>2.0660000000000001E-3</v>
      </c>
      <c r="F65" s="2">
        <v>2.0339999999999998E-3</v>
      </c>
      <c r="G65" s="2">
        <v>3.1999999999999999E-5</v>
      </c>
      <c r="H65" s="2">
        <v>17.260000000000002</v>
      </c>
      <c r="I65" s="2">
        <v>17.239999999999998</v>
      </c>
      <c r="J65" s="2">
        <v>0.02</v>
      </c>
      <c r="K65" s="2">
        <v>0</v>
      </c>
      <c r="L65" s="2">
        <v>0</v>
      </c>
      <c r="M65" s="2">
        <v>0</v>
      </c>
      <c r="N65" s="2">
        <v>17.260000000000002</v>
      </c>
      <c r="O65" s="2">
        <v>17.239999999999998</v>
      </c>
      <c r="P65" s="2">
        <v>0.02</v>
      </c>
      <c r="Q65" s="2">
        <v>0</v>
      </c>
      <c r="R65" s="2">
        <v>0</v>
      </c>
      <c r="S65" s="2">
        <v>0</v>
      </c>
      <c r="T65" s="2">
        <v>0</v>
      </c>
      <c r="U65" s="2">
        <f>Table_0__30[[#This Row],[Call Settle]]*1000000*Table_0__30[[#This Row],[Open Interest Call]]</f>
        <v>0</v>
      </c>
      <c r="V65" s="2">
        <f>Table_0__30[[#This Row],[Put Settle]]*1000000*Table_0__30[[#This Row],[Open Interest Put]]</f>
        <v>0</v>
      </c>
    </row>
    <row r="66" spans="1:22" x14ac:dyDescent="0.25">
      <c r="A66" s="2">
        <v>0</v>
      </c>
      <c r="B66" s="2">
        <v>3.0000000000000001E-6</v>
      </c>
      <c r="C66" s="2">
        <v>3.0000000000000001E-6</v>
      </c>
      <c r="D66" s="2">
        <v>8.8999999999999999E-3</v>
      </c>
      <c r="E66" s="2">
        <v>2.163E-3</v>
      </c>
      <c r="F66" s="2">
        <v>2.1310000000000001E-3</v>
      </c>
      <c r="G66" s="2">
        <v>3.1999999999999999E-5</v>
      </c>
      <c r="H66" s="2">
        <v>17.52</v>
      </c>
      <c r="I66" s="2">
        <v>17.2</v>
      </c>
      <c r="J66" s="2">
        <v>0.32</v>
      </c>
      <c r="K66" s="2">
        <v>0</v>
      </c>
      <c r="L66" s="2">
        <v>0</v>
      </c>
      <c r="M66" s="2">
        <v>0</v>
      </c>
      <c r="N66" s="2">
        <v>17.52</v>
      </c>
      <c r="O66" s="2">
        <v>17.2</v>
      </c>
      <c r="P66" s="2">
        <v>0.32</v>
      </c>
      <c r="Q66" s="2">
        <v>0</v>
      </c>
      <c r="R66" s="2">
        <v>0</v>
      </c>
      <c r="S66" s="2">
        <v>0</v>
      </c>
      <c r="T66" s="2">
        <v>0</v>
      </c>
      <c r="U66" s="2">
        <f>Table_0__30[[#This Row],[Call Settle]]*1000000*Table_0__30[[#This Row],[Open Interest Call]]</f>
        <v>0</v>
      </c>
      <c r="V66" s="2">
        <f>Table_0__30[[#This Row],[Put Settle]]*1000000*Table_0__30[[#This Row],[Open Interest Put]]</f>
        <v>0</v>
      </c>
    </row>
    <row r="67" spans="1:22" x14ac:dyDescent="0.25">
      <c r="A67" s="2">
        <v>-9.9999999999999995E-7</v>
      </c>
      <c r="B67" s="2">
        <v>3.0000000000000001E-6</v>
      </c>
      <c r="C67" s="2">
        <v>3.0000000000000001E-6</v>
      </c>
      <c r="D67" s="2">
        <v>8.9999999999999993E-3</v>
      </c>
      <c r="E67" s="2">
        <v>2.261E-3</v>
      </c>
      <c r="F67" s="2">
        <v>2.2290000000000001E-3</v>
      </c>
      <c r="G67" s="2">
        <v>3.1999999999999999E-5</v>
      </c>
      <c r="H67" s="2">
        <v>17.71</v>
      </c>
      <c r="I67" s="2">
        <v>17.79</v>
      </c>
      <c r="J67" s="2">
        <v>-0.08</v>
      </c>
      <c r="K67" s="2">
        <v>0</v>
      </c>
      <c r="L67" s="2">
        <v>0</v>
      </c>
      <c r="M67" s="2">
        <v>0</v>
      </c>
      <c r="N67" s="2">
        <v>17.71</v>
      </c>
      <c r="O67" s="2">
        <v>17.79</v>
      </c>
      <c r="P67" s="2">
        <v>-0.08</v>
      </c>
      <c r="Q67" s="2">
        <v>0</v>
      </c>
      <c r="R67" s="2">
        <v>0</v>
      </c>
      <c r="S67" s="2">
        <v>0</v>
      </c>
      <c r="T67" s="2">
        <v>0</v>
      </c>
      <c r="U67" s="2">
        <f>Table_0__30[[#This Row],[Call Settle]]*1000000*Table_0__30[[#This Row],[Open Interest Call]]</f>
        <v>0</v>
      </c>
      <c r="V67" s="2">
        <f>Table_0__30[[#This Row],[Put Settle]]*1000000*Table_0__30[[#This Row],[Open Interest Put]]</f>
        <v>0</v>
      </c>
    </row>
    <row r="68" spans="1:22" x14ac:dyDescent="0.25">
      <c r="A68" s="2">
        <v>-9.9999999999999995E-7</v>
      </c>
      <c r="B68" s="2">
        <v>3.0000000000000001E-6</v>
      </c>
      <c r="C68" s="2">
        <v>1.9999999999999999E-6</v>
      </c>
      <c r="D68" s="2">
        <v>9.1000000000000004E-3</v>
      </c>
      <c r="E68" s="2">
        <v>2.3579999999999999E-3</v>
      </c>
      <c r="F68" s="2">
        <v>2.3259999999999999E-3</v>
      </c>
      <c r="G68" s="2">
        <v>3.1999999999999999E-5</v>
      </c>
      <c r="H68" s="2">
        <v>17.8</v>
      </c>
      <c r="I68" s="2">
        <v>17.96</v>
      </c>
      <c r="J68" s="2">
        <v>-0.16</v>
      </c>
      <c r="K68" s="2">
        <v>0</v>
      </c>
      <c r="L68" s="2">
        <v>0</v>
      </c>
      <c r="M68" s="2">
        <v>0</v>
      </c>
      <c r="N68" s="2">
        <v>17.8</v>
      </c>
      <c r="O68" s="2">
        <v>17.96</v>
      </c>
      <c r="P68" s="2">
        <v>-0.16</v>
      </c>
      <c r="Q68" s="2">
        <v>0</v>
      </c>
      <c r="R68" s="2">
        <v>0</v>
      </c>
      <c r="S68" s="2">
        <v>0</v>
      </c>
      <c r="T68" s="2">
        <v>0</v>
      </c>
      <c r="U68" s="2">
        <f>Table_0__30[[#This Row],[Call Settle]]*1000000*Table_0__30[[#This Row],[Open Interest Call]]</f>
        <v>0</v>
      </c>
      <c r="V68" s="2">
        <f>Table_0__30[[#This Row],[Put Settle]]*1000000*Table_0__30[[#This Row],[Open Interest Put]]</f>
        <v>0</v>
      </c>
    </row>
    <row r="69" spans="1:22" x14ac:dyDescent="0.25">
      <c r="A69" s="2">
        <v>0</v>
      </c>
      <c r="B69" s="2">
        <v>1.9999999999999999E-6</v>
      </c>
      <c r="C69" s="2">
        <v>1.9999999999999999E-6</v>
      </c>
      <c r="D69" s="2">
        <v>9.1999999999999998E-3</v>
      </c>
      <c r="E69" s="2">
        <v>2.4559999999999998E-3</v>
      </c>
      <c r="F69" s="2">
        <v>2.4239999999999999E-3</v>
      </c>
      <c r="G69" s="2">
        <v>3.1999999999999999E-5</v>
      </c>
      <c r="H69" s="2">
        <v>18.350000000000001</v>
      </c>
      <c r="I69" s="2">
        <v>18.04</v>
      </c>
      <c r="J69" s="2">
        <v>0.31</v>
      </c>
      <c r="K69" s="2">
        <v>0</v>
      </c>
      <c r="L69" s="2">
        <v>0</v>
      </c>
      <c r="M69" s="2">
        <v>0</v>
      </c>
      <c r="N69" s="2">
        <v>18.350000000000001</v>
      </c>
      <c r="O69" s="2">
        <v>18.04</v>
      </c>
      <c r="P69" s="2">
        <v>0.31</v>
      </c>
      <c r="Q69" s="2">
        <v>0</v>
      </c>
      <c r="R69" s="2">
        <v>0</v>
      </c>
      <c r="S69" s="2">
        <v>0</v>
      </c>
      <c r="T69" s="2">
        <v>0</v>
      </c>
      <c r="U69" s="2">
        <f>Table_0__30[[#This Row],[Call Settle]]*1000000*Table_0__30[[#This Row],[Open Interest Call]]</f>
        <v>0</v>
      </c>
      <c r="V69" s="2">
        <f>Table_0__30[[#This Row],[Put Settle]]*1000000*Table_0__30[[#This Row],[Open Interest Put]]</f>
        <v>0</v>
      </c>
    </row>
    <row r="70" spans="1:22" x14ac:dyDescent="0.25">
      <c r="A70" s="2">
        <v>-9.9999999999999995E-7</v>
      </c>
      <c r="B70" s="2">
        <v>1.9999999999999999E-6</v>
      </c>
      <c r="C70" s="2">
        <v>1.9999999999999999E-6</v>
      </c>
      <c r="D70" s="2">
        <v>9.2999999999999992E-3</v>
      </c>
      <c r="E70" s="2">
        <v>2.5539999999999998E-3</v>
      </c>
      <c r="F70" s="2">
        <v>2.5209999999999998E-3</v>
      </c>
      <c r="G70" s="2">
        <v>3.3000000000000003E-5</v>
      </c>
      <c r="H70" s="2">
        <v>18.3</v>
      </c>
      <c r="I70" s="2">
        <v>18.579999999999998</v>
      </c>
      <c r="J70" s="2">
        <v>-0.28999999999999998</v>
      </c>
      <c r="K70" s="2">
        <v>0</v>
      </c>
      <c r="L70" s="2">
        <v>0</v>
      </c>
      <c r="M70" s="2">
        <v>0</v>
      </c>
      <c r="N70" s="2">
        <v>18.3</v>
      </c>
      <c r="O70" s="2">
        <v>18.579999999999998</v>
      </c>
      <c r="P70" s="2">
        <v>-0.28999999999999998</v>
      </c>
      <c r="Q70" s="2">
        <v>0</v>
      </c>
      <c r="R70" s="2">
        <v>0</v>
      </c>
      <c r="S70" s="2">
        <v>0</v>
      </c>
      <c r="T70" s="2">
        <v>0</v>
      </c>
      <c r="U70" s="2">
        <f>Table_0__30[[#This Row],[Call Settle]]*1000000*Table_0__30[[#This Row],[Open Interest Call]]</f>
        <v>0</v>
      </c>
      <c r="V70" s="2">
        <f>Table_0__30[[#This Row],[Put Settle]]*1000000*Table_0__30[[#This Row],[Open Interest Put]]</f>
        <v>0</v>
      </c>
    </row>
    <row r="71" spans="1:22" x14ac:dyDescent="0.25">
      <c r="A71" s="2">
        <v>0</v>
      </c>
      <c r="B71" s="2">
        <v>1.9999999999999999E-6</v>
      </c>
      <c r="C71" s="2">
        <v>1.9999999999999999E-6</v>
      </c>
      <c r="D71" s="2">
        <v>9.4000000000000004E-3</v>
      </c>
      <c r="E71" s="2">
        <v>2.6519999999999998E-3</v>
      </c>
      <c r="F71" s="2">
        <v>2.6189999999999998E-3</v>
      </c>
      <c r="G71" s="2">
        <v>3.3000000000000003E-5</v>
      </c>
      <c r="H71" s="2">
        <v>18.809999999999999</v>
      </c>
      <c r="I71" s="2">
        <v>18.510000000000002</v>
      </c>
      <c r="J71" s="2">
        <v>0.3</v>
      </c>
      <c r="K71" s="2">
        <v>0</v>
      </c>
      <c r="L71" s="2">
        <v>0</v>
      </c>
      <c r="M71" s="2">
        <v>0</v>
      </c>
      <c r="N71" s="2">
        <v>18.809999999999999</v>
      </c>
      <c r="O71" s="2">
        <v>18.510000000000002</v>
      </c>
      <c r="P71" s="2">
        <v>0.3</v>
      </c>
      <c r="Q71" s="2">
        <v>0</v>
      </c>
      <c r="R71" s="2">
        <v>0</v>
      </c>
      <c r="S71" s="2">
        <v>0</v>
      </c>
      <c r="T71" s="2">
        <v>0</v>
      </c>
      <c r="U71" s="2">
        <f>Table_0__30[[#This Row],[Call Settle]]*1000000*Table_0__30[[#This Row],[Open Interest Call]]</f>
        <v>0</v>
      </c>
      <c r="V71" s="2">
        <f>Table_0__30[[#This Row],[Put Settle]]*1000000*Table_0__30[[#This Row],[Open Interest Put]]</f>
        <v>0</v>
      </c>
    </row>
    <row r="72" spans="1:22" x14ac:dyDescent="0.25">
      <c r="A72" s="2">
        <v>0</v>
      </c>
      <c r="B72" s="2">
        <v>1.9999999999999999E-6</v>
      </c>
      <c r="C72" s="2">
        <v>1.9999999999999999E-6</v>
      </c>
      <c r="D72" s="2">
        <v>9.4999999999999998E-3</v>
      </c>
      <c r="E72" s="2">
        <v>2.7490000000000001E-3</v>
      </c>
      <c r="F72" s="2">
        <v>2.7169999999999998E-3</v>
      </c>
      <c r="G72" s="2">
        <v>3.1999999999999999E-5</v>
      </c>
      <c r="H72" s="2">
        <v>19.329999999999998</v>
      </c>
      <c r="I72" s="2">
        <v>19.03</v>
      </c>
      <c r="J72" s="2">
        <v>0.3</v>
      </c>
      <c r="K72" s="2">
        <v>0</v>
      </c>
      <c r="L72" s="2">
        <v>0</v>
      </c>
      <c r="M72" s="2">
        <v>0</v>
      </c>
      <c r="N72" s="2">
        <v>19.329999999999998</v>
      </c>
      <c r="O72" s="2">
        <v>19.03</v>
      </c>
      <c r="P72" s="2">
        <v>0.3</v>
      </c>
      <c r="Q72" s="2">
        <v>1</v>
      </c>
      <c r="R72" s="2">
        <v>0</v>
      </c>
      <c r="S72" s="2">
        <v>0</v>
      </c>
      <c r="T72" s="2">
        <v>0</v>
      </c>
      <c r="U72" s="2">
        <f>Table_0__30[[#This Row],[Call Settle]]*1000000*Table_0__30[[#This Row],[Open Interest Call]]</f>
        <v>2</v>
      </c>
      <c r="V72" s="2">
        <f>Table_0__30[[#This Row],[Put Settle]]*1000000*Table_0__30[[#This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0.1148</v>
      </c>
      <c r="C2" s="2">
        <v>0.1119</v>
      </c>
      <c r="D2" s="2">
        <v>1.03</v>
      </c>
      <c r="E2" s="2">
        <v>0</v>
      </c>
      <c r="F2" s="2">
        <v>0</v>
      </c>
      <c r="G2" s="2">
        <v>0</v>
      </c>
      <c r="H2" s="2">
        <v>7.94</v>
      </c>
      <c r="I2" s="2">
        <v>7.74</v>
      </c>
      <c r="J2" s="2">
        <v>0.2</v>
      </c>
      <c r="K2" s="2">
        <v>0</v>
      </c>
      <c r="L2" s="2">
        <v>0</v>
      </c>
      <c r="M2" s="2">
        <v>0</v>
      </c>
      <c r="N2" s="2">
        <v>7.94</v>
      </c>
      <c r="O2" s="2">
        <v>7.74</v>
      </c>
      <c r="P2" s="2">
        <v>0.2</v>
      </c>
      <c r="Q2" s="2">
        <v>0</v>
      </c>
      <c r="R2" s="2">
        <v>0</v>
      </c>
      <c r="S2" s="2">
        <v>0</v>
      </c>
      <c r="T2" s="2">
        <v>0</v>
      </c>
      <c r="U2" s="2">
        <f>Table_0__31[[#This Row],[Call Settle]]*100000*Table_0__31[[#This Row],[Open Interest Call]]</f>
        <v>0</v>
      </c>
      <c r="V2" s="2">
        <f>Table_0__31[[#This Row],[Put Settle]]*100000*Table_0__31[[#This Row],[Open Interest Put]]</f>
        <v>0</v>
      </c>
    </row>
    <row r="3" spans="1:22" x14ac:dyDescent="0.25">
      <c r="A3" s="2">
        <v>-2.8E-3</v>
      </c>
      <c r="B3" s="2">
        <v>0.1048</v>
      </c>
      <c r="C3" s="2">
        <v>0.10199999999999999</v>
      </c>
      <c r="D3" s="2">
        <v>1.04</v>
      </c>
      <c r="E3" s="2">
        <v>0</v>
      </c>
      <c r="F3" s="2">
        <v>0</v>
      </c>
      <c r="G3" s="2">
        <v>0</v>
      </c>
      <c r="H3" s="2">
        <v>7.8</v>
      </c>
      <c r="I3" s="2">
        <v>7.66</v>
      </c>
      <c r="J3" s="2">
        <v>0.14000000000000001</v>
      </c>
      <c r="K3" s="2">
        <v>0</v>
      </c>
      <c r="L3" s="2">
        <v>0</v>
      </c>
      <c r="M3" s="2">
        <v>0</v>
      </c>
      <c r="N3" s="2">
        <v>7.8</v>
      </c>
      <c r="O3" s="2">
        <v>7.66</v>
      </c>
      <c r="P3" s="2">
        <v>0.14000000000000001</v>
      </c>
      <c r="Q3" s="2">
        <v>0</v>
      </c>
      <c r="R3" s="2">
        <v>0</v>
      </c>
      <c r="S3" s="2">
        <v>0</v>
      </c>
      <c r="T3" s="2">
        <v>0</v>
      </c>
      <c r="U3" s="2">
        <f>Table_0__31[[#This Row],[Call Settle]]*100000*Table_0__31[[#This Row],[Open Interest Call]]</f>
        <v>0</v>
      </c>
      <c r="V3" s="2">
        <f>Table_0__31[[#This Row],[Put Settle]]*100000*Table_0__31[[#This Row],[Open Interest Put]]</f>
        <v>0</v>
      </c>
    </row>
    <row r="4" spans="1:22" x14ac:dyDescent="0.25">
      <c r="A4" s="2">
        <v>-2.8E-3</v>
      </c>
      <c r="B4" s="2">
        <v>9.4799999999999995E-2</v>
      </c>
      <c r="C4" s="2">
        <v>9.1999999999999998E-2</v>
      </c>
      <c r="D4" s="2">
        <v>1.05</v>
      </c>
      <c r="E4" s="2">
        <v>0</v>
      </c>
      <c r="F4" s="2">
        <v>0</v>
      </c>
      <c r="G4" s="2">
        <v>0</v>
      </c>
      <c r="H4" s="2">
        <v>7.66</v>
      </c>
      <c r="I4" s="2">
        <v>7.58</v>
      </c>
      <c r="J4" s="2">
        <v>0.08</v>
      </c>
      <c r="K4" s="2">
        <v>0</v>
      </c>
      <c r="L4" s="2">
        <v>0</v>
      </c>
      <c r="M4" s="2">
        <v>0</v>
      </c>
      <c r="N4" s="2">
        <v>7.66</v>
      </c>
      <c r="O4" s="2">
        <v>7.58</v>
      </c>
      <c r="P4" s="2">
        <v>0.08</v>
      </c>
      <c r="Q4" s="2">
        <v>0</v>
      </c>
      <c r="R4" s="2">
        <v>0</v>
      </c>
      <c r="S4" s="2">
        <v>0</v>
      </c>
      <c r="T4" s="2">
        <v>0</v>
      </c>
      <c r="U4" s="2">
        <f>Table_0__31[[#This Row],[Call Settle]]*100000*Table_0__31[[#This Row],[Open Interest Call]]</f>
        <v>0</v>
      </c>
      <c r="V4" s="2">
        <f>Table_0__31[[#This Row],[Put Settle]]*100000*Table_0__31[[#This Row],[Open Interest Put]]</f>
        <v>0</v>
      </c>
    </row>
    <row r="5" spans="1:22" x14ac:dyDescent="0.25">
      <c r="A5" s="2">
        <v>-2.8999999999999998E-3</v>
      </c>
      <c r="B5" s="2">
        <v>8.4900000000000003E-2</v>
      </c>
      <c r="C5" s="2">
        <v>8.2000000000000003E-2</v>
      </c>
      <c r="D5" s="2">
        <v>1.06</v>
      </c>
      <c r="E5" s="2">
        <v>0</v>
      </c>
      <c r="F5" s="2">
        <v>0</v>
      </c>
      <c r="G5" s="2">
        <v>0</v>
      </c>
      <c r="H5" s="2">
        <v>7.52</v>
      </c>
      <c r="I5" s="2">
        <v>7.5</v>
      </c>
      <c r="J5" s="2">
        <v>0.01</v>
      </c>
      <c r="K5" s="2">
        <v>0</v>
      </c>
      <c r="L5" s="2">
        <v>0</v>
      </c>
      <c r="M5" s="2">
        <v>0</v>
      </c>
      <c r="N5" s="2">
        <v>7.52</v>
      </c>
      <c r="O5" s="2">
        <v>7.5</v>
      </c>
      <c r="P5" s="2">
        <v>0.01</v>
      </c>
      <c r="Q5" s="2">
        <v>0</v>
      </c>
      <c r="R5" s="2">
        <v>0</v>
      </c>
      <c r="S5" s="2">
        <v>40</v>
      </c>
      <c r="T5" s="2">
        <v>0</v>
      </c>
      <c r="U5" s="2">
        <f>Table_0__31[[#This Row],[Call Settle]]*100000*Table_0__31[[#This Row],[Open Interest Call]]</f>
        <v>0</v>
      </c>
      <c r="V5" s="2">
        <f>Table_0__31[[#This Row],[Put Settle]]*100000*Table_0__31[[#This Row],[Open Interest Put]]</f>
        <v>0</v>
      </c>
    </row>
    <row r="6" spans="1:22" x14ac:dyDescent="0.25">
      <c r="A6" s="2">
        <v>-2.8999999999999998E-3</v>
      </c>
      <c r="B6" s="2">
        <v>7.4899999999999994E-2</v>
      </c>
      <c r="C6" s="2">
        <v>7.1999999999999995E-2</v>
      </c>
      <c r="D6" s="2">
        <v>1.07</v>
      </c>
      <c r="E6" s="2">
        <v>0</v>
      </c>
      <c r="F6" s="2">
        <v>0</v>
      </c>
      <c r="G6" s="2">
        <v>0</v>
      </c>
      <c r="H6" s="2">
        <v>7.38</v>
      </c>
      <c r="I6" s="2">
        <v>7.42</v>
      </c>
      <c r="J6" s="2">
        <v>-0.05</v>
      </c>
      <c r="K6" s="2">
        <v>0</v>
      </c>
      <c r="L6" s="2">
        <v>0</v>
      </c>
      <c r="M6" s="2">
        <v>0</v>
      </c>
      <c r="N6" s="2">
        <v>7.38</v>
      </c>
      <c r="O6" s="2">
        <v>7.42</v>
      </c>
      <c r="P6" s="2">
        <v>-0.05</v>
      </c>
      <c r="Q6" s="2">
        <v>0</v>
      </c>
      <c r="R6" s="2">
        <v>0</v>
      </c>
      <c r="S6" s="2">
        <v>0</v>
      </c>
      <c r="T6" s="2">
        <v>0</v>
      </c>
      <c r="U6" s="2">
        <f>Table_0__31[[#This Row],[Call Settle]]*100000*Table_0__31[[#This Row],[Open Interest Call]]</f>
        <v>0</v>
      </c>
      <c r="V6" s="2">
        <f>Table_0__31[[#This Row],[Put Settle]]*100000*Table_0__31[[#This Row],[Open Interest Put]]</f>
        <v>0</v>
      </c>
    </row>
    <row r="7" spans="1:22" x14ac:dyDescent="0.25">
      <c r="A7" s="2">
        <v>-2.8E-3</v>
      </c>
      <c r="B7" s="2">
        <v>6.4899999999999999E-2</v>
      </c>
      <c r="C7" s="2">
        <v>6.2100000000000002E-2</v>
      </c>
      <c r="D7" s="2">
        <v>1.08</v>
      </c>
      <c r="E7" s="2">
        <v>0</v>
      </c>
      <c r="F7" s="2">
        <v>0</v>
      </c>
      <c r="G7" s="2">
        <v>0</v>
      </c>
      <c r="H7" s="2">
        <v>7.24</v>
      </c>
      <c r="I7" s="2">
        <v>7.35</v>
      </c>
      <c r="J7" s="2">
        <v>-0.11</v>
      </c>
      <c r="K7" s="2">
        <v>0</v>
      </c>
      <c r="L7" s="2">
        <v>0</v>
      </c>
      <c r="M7" s="2">
        <v>0</v>
      </c>
      <c r="N7" s="2">
        <v>7.24</v>
      </c>
      <c r="O7" s="2">
        <v>7.35</v>
      </c>
      <c r="P7" s="2">
        <v>-0.11</v>
      </c>
      <c r="Q7" s="2">
        <v>0</v>
      </c>
      <c r="R7" s="2">
        <v>0</v>
      </c>
      <c r="S7" s="2">
        <v>0</v>
      </c>
      <c r="T7" s="2">
        <v>0</v>
      </c>
      <c r="U7" s="2">
        <f>Table_0__31[[#This Row],[Call Settle]]*100000*Table_0__31[[#This Row],[Open Interest Call]]</f>
        <v>0</v>
      </c>
      <c r="V7" s="2">
        <f>Table_0__31[[#This Row],[Put Settle]]*100000*Table_0__31[[#This Row],[Open Interest Put]]</f>
        <v>0</v>
      </c>
    </row>
    <row r="8" spans="1:22" x14ac:dyDescent="0.25">
      <c r="A8" s="2">
        <v>-2.8E-3</v>
      </c>
      <c r="B8" s="2">
        <v>5.9900000000000002E-2</v>
      </c>
      <c r="C8" s="2">
        <v>5.7099999999999998E-2</v>
      </c>
      <c r="D8" s="2">
        <v>1.085</v>
      </c>
      <c r="E8" s="2">
        <v>0</v>
      </c>
      <c r="F8" s="2">
        <v>0</v>
      </c>
      <c r="G8" s="2">
        <v>0</v>
      </c>
      <c r="H8" s="2">
        <v>7.16</v>
      </c>
      <c r="I8" s="2">
        <v>7.31</v>
      </c>
      <c r="J8" s="2">
        <v>-0.14000000000000001</v>
      </c>
      <c r="K8" s="2">
        <v>0</v>
      </c>
      <c r="L8" s="2">
        <v>0</v>
      </c>
      <c r="M8" s="2">
        <v>0</v>
      </c>
      <c r="N8" s="2">
        <v>7.16</v>
      </c>
      <c r="O8" s="2">
        <v>7.31</v>
      </c>
      <c r="P8" s="2">
        <v>-0.14000000000000001</v>
      </c>
      <c r="Q8" s="2">
        <v>0</v>
      </c>
      <c r="R8" s="2">
        <v>0</v>
      </c>
      <c r="S8" s="2">
        <v>2</v>
      </c>
      <c r="T8" s="2">
        <v>1</v>
      </c>
      <c r="U8" s="2">
        <f>Table_0__31[[#This Row],[Call Settle]]*100000*Table_0__31[[#This Row],[Open Interest Call]]</f>
        <v>0</v>
      </c>
      <c r="V8" s="2">
        <f>Table_0__31[[#This Row],[Put Settle]]*100000*Table_0__31[[#This Row],[Open Interest Put]]</f>
        <v>0</v>
      </c>
    </row>
    <row r="9" spans="1:22" x14ac:dyDescent="0.25">
      <c r="A9" s="2">
        <v>-2.8E-3</v>
      </c>
      <c r="B9" s="2">
        <v>5.4899999999999997E-2</v>
      </c>
      <c r="C9" s="2">
        <v>5.21E-2</v>
      </c>
      <c r="D9" s="2">
        <v>1.0900000000000001</v>
      </c>
      <c r="E9" s="2">
        <v>0</v>
      </c>
      <c r="F9" s="2">
        <v>0</v>
      </c>
      <c r="G9" s="2">
        <v>0</v>
      </c>
      <c r="H9" s="2">
        <v>7.09</v>
      </c>
      <c r="I9" s="2">
        <v>7.27</v>
      </c>
      <c r="J9" s="2">
        <v>-0.17</v>
      </c>
      <c r="K9" s="2">
        <v>0</v>
      </c>
      <c r="L9" s="2">
        <v>0</v>
      </c>
      <c r="M9" s="2">
        <v>0</v>
      </c>
      <c r="N9" s="2">
        <v>7.09</v>
      </c>
      <c r="O9" s="2">
        <v>7.27</v>
      </c>
      <c r="P9" s="2">
        <v>-0.17</v>
      </c>
      <c r="Q9" s="2">
        <v>0</v>
      </c>
      <c r="R9" s="2">
        <v>0</v>
      </c>
      <c r="S9" s="2">
        <v>1</v>
      </c>
      <c r="T9" s="2">
        <v>1</v>
      </c>
      <c r="U9" s="2">
        <f>Table_0__31[[#This Row],[Call Settle]]*100000*Table_0__31[[#This Row],[Open Interest Call]]</f>
        <v>0</v>
      </c>
      <c r="V9" s="2">
        <f>Table_0__31[[#This Row],[Put Settle]]*100000*Table_0__31[[#This Row],[Open Interest Put]]</f>
        <v>0</v>
      </c>
    </row>
    <row r="10" spans="1:22" x14ac:dyDescent="0.25">
      <c r="A10" s="2">
        <v>-2.8E-3</v>
      </c>
      <c r="B10" s="2">
        <v>0.05</v>
      </c>
      <c r="C10" s="2">
        <v>4.7199999999999999E-2</v>
      </c>
      <c r="D10" s="2">
        <v>1.095</v>
      </c>
      <c r="E10" s="2">
        <v>1E-4</v>
      </c>
      <c r="F10" s="2">
        <v>1E-4</v>
      </c>
      <c r="G10" s="2">
        <v>0</v>
      </c>
      <c r="H10" s="2">
        <v>7.02</v>
      </c>
      <c r="I10" s="2">
        <v>7.23</v>
      </c>
      <c r="J10" s="2">
        <v>-0.2</v>
      </c>
      <c r="K10" s="2">
        <v>0</v>
      </c>
      <c r="L10" s="2">
        <v>0</v>
      </c>
      <c r="M10" s="2">
        <v>0</v>
      </c>
      <c r="N10" s="2">
        <v>7.02</v>
      </c>
      <c r="O10" s="2">
        <v>7.23</v>
      </c>
      <c r="P10" s="2">
        <v>-0.2</v>
      </c>
      <c r="Q10" s="2">
        <v>0</v>
      </c>
      <c r="R10" s="2">
        <v>0</v>
      </c>
      <c r="S10" s="2">
        <v>18</v>
      </c>
      <c r="T10" s="2">
        <v>6</v>
      </c>
      <c r="U10" s="2">
        <f>Table_0__31[[#This Row],[Call Settle]]*100000*Table_0__31[[#This Row],[Open Interest Call]]</f>
        <v>0</v>
      </c>
      <c r="V10" s="2">
        <f>Table_0__31[[#This Row],[Put Settle]]*100000*Table_0__31[[#This Row],[Open Interest Put]]</f>
        <v>180</v>
      </c>
    </row>
    <row r="11" spans="1:22" x14ac:dyDescent="0.25">
      <c r="A11" s="2">
        <v>-2.8999999999999998E-3</v>
      </c>
      <c r="B11" s="2">
        <v>4.5100000000000001E-2</v>
      </c>
      <c r="C11" s="2">
        <v>4.2200000000000001E-2</v>
      </c>
      <c r="D11" s="2">
        <v>1.1000000000000001</v>
      </c>
      <c r="E11" s="2">
        <v>1E-4</v>
      </c>
      <c r="F11" s="2">
        <v>1E-4</v>
      </c>
      <c r="G11" s="2">
        <v>0</v>
      </c>
      <c r="H11" s="2">
        <v>6.95</v>
      </c>
      <c r="I11" s="2">
        <v>7.19</v>
      </c>
      <c r="J11" s="2">
        <v>-0.24</v>
      </c>
      <c r="K11" s="2">
        <v>0</v>
      </c>
      <c r="L11" s="2">
        <v>0</v>
      </c>
      <c r="M11" s="2">
        <v>0</v>
      </c>
      <c r="N11" s="2">
        <v>6.95</v>
      </c>
      <c r="O11" s="2">
        <v>7.19</v>
      </c>
      <c r="P11" s="2">
        <v>-0.24</v>
      </c>
      <c r="Q11" s="2">
        <v>1</v>
      </c>
      <c r="R11" s="2">
        <v>0</v>
      </c>
      <c r="S11" s="2">
        <v>252</v>
      </c>
      <c r="T11" s="2">
        <v>0</v>
      </c>
      <c r="U11" s="2">
        <f>Table_0__31[[#This Row],[Call Settle]]*100000*Table_0__31[[#This Row],[Open Interest Call]]</f>
        <v>4220</v>
      </c>
      <c r="V11" s="2">
        <f>Table_0__31[[#This Row],[Put Settle]]*100000*Table_0__31[[#This Row],[Open Interest Put]]</f>
        <v>2520</v>
      </c>
    </row>
    <row r="12" spans="1:22" x14ac:dyDescent="0.25">
      <c r="A12" s="2">
        <v>-2.8E-3</v>
      </c>
      <c r="B12" s="2">
        <v>4.02E-2</v>
      </c>
      <c r="C12" s="2">
        <v>3.7400000000000003E-2</v>
      </c>
      <c r="D12" s="2">
        <v>1.105</v>
      </c>
      <c r="E12" s="2">
        <v>2.0000000000000001E-4</v>
      </c>
      <c r="F12" s="2">
        <v>2.0000000000000001E-4</v>
      </c>
      <c r="G12" s="2">
        <v>0</v>
      </c>
      <c r="H12" s="2">
        <v>6.93</v>
      </c>
      <c r="I12" s="2">
        <v>7.2</v>
      </c>
      <c r="J12" s="2">
        <v>-0.27</v>
      </c>
      <c r="K12" s="2">
        <v>0</v>
      </c>
      <c r="L12" s="2">
        <v>0</v>
      </c>
      <c r="M12" s="2">
        <v>0</v>
      </c>
      <c r="N12" s="2">
        <v>6.93</v>
      </c>
      <c r="O12" s="2">
        <v>7.2</v>
      </c>
      <c r="P12" s="2">
        <v>-0.27</v>
      </c>
      <c r="Q12" s="2">
        <v>0</v>
      </c>
      <c r="R12" s="2">
        <v>0</v>
      </c>
      <c r="S12" s="2">
        <v>249</v>
      </c>
      <c r="T12" s="2">
        <v>-3</v>
      </c>
      <c r="U12" s="2">
        <f>Table_0__31[[#This Row],[Call Settle]]*100000*Table_0__31[[#This Row],[Open Interest Call]]</f>
        <v>0</v>
      </c>
      <c r="V12" s="2">
        <f>Table_0__31[[#This Row],[Put Settle]]*100000*Table_0__31[[#This Row],[Open Interest Put]]</f>
        <v>4980</v>
      </c>
    </row>
    <row r="13" spans="1:22" x14ac:dyDescent="0.25">
      <c r="A13" s="2">
        <v>-2.8999999999999998E-3</v>
      </c>
      <c r="B13" s="2">
        <v>3.5400000000000001E-2</v>
      </c>
      <c r="C13" s="2">
        <v>3.2500000000000001E-2</v>
      </c>
      <c r="D13" s="2">
        <v>1.1100000000000001</v>
      </c>
      <c r="E13" s="2">
        <v>4.0000000000000002E-4</v>
      </c>
      <c r="F13" s="2">
        <v>4.0000000000000002E-4</v>
      </c>
      <c r="G13" s="2">
        <v>1E-4</v>
      </c>
      <c r="H13" s="2">
        <v>6.97</v>
      </c>
      <c r="I13" s="2">
        <v>7.1</v>
      </c>
      <c r="J13" s="2">
        <v>-0.13</v>
      </c>
      <c r="K13" s="2">
        <v>0</v>
      </c>
      <c r="L13" s="2">
        <v>0</v>
      </c>
      <c r="M13" s="2">
        <v>0</v>
      </c>
      <c r="N13" s="2">
        <v>6.97</v>
      </c>
      <c r="O13" s="2">
        <v>7.1</v>
      </c>
      <c r="P13" s="2">
        <v>-0.13</v>
      </c>
      <c r="Q13" s="2">
        <v>0</v>
      </c>
      <c r="R13" s="2">
        <v>0</v>
      </c>
      <c r="S13" s="2">
        <v>3</v>
      </c>
      <c r="T13" s="2">
        <v>0</v>
      </c>
      <c r="U13" s="2">
        <f>Table_0__31[[#This Row],[Call Settle]]*100000*Table_0__31[[#This Row],[Open Interest Call]]</f>
        <v>0</v>
      </c>
      <c r="V13" s="2">
        <f>Table_0__31[[#This Row],[Put Settle]]*100000*Table_0__31[[#This Row],[Open Interest Put]]</f>
        <v>120</v>
      </c>
    </row>
    <row r="14" spans="1:22" x14ac:dyDescent="0.25">
      <c r="A14" s="2">
        <v>-2.8E-3</v>
      </c>
      <c r="B14" s="2">
        <v>3.0700000000000002E-2</v>
      </c>
      <c r="C14" s="2">
        <v>2.7900000000000001E-2</v>
      </c>
      <c r="D14" s="2">
        <v>1.115</v>
      </c>
      <c r="E14" s="2">
        <v>6.9999999999999999E-4</v>
      </c>
      <c r="F14" s="2">
        <v>5.9999999999999995E-4</v>
      </c>
      <c r="G14" s="2">
        <v>1E-4</v>
      </c>
      <c r="H14" s="2">
        <v>6.9</v>
      </c>
      <c r="I14" s="2">
        <v>7.02</v>
      </c>
      <c r="J14" s="2">
        <v>-0.12</v>
      </c>
      <c r="K14" s="2">
        <v>0</v>
      </c>
      <c r="L14" s="2">
        <v>0</v>
      </c>
      <c r="M14" s="2">
        <v>0</v>
      </c>
      <c r="N14" s="2">
        <v>6.9</v>
      </c>
      <c r="O14" s="2">
        <v>7.02</v>
      </c>
      <c r="P14" s="2">
        <v>-0.12</v>
      </c>
      <c r="Q14" s="2">
        <v>0</v>
      </c>
      <c r="R14" s="2">
        <v>0</v>
      </c>
      <c r="S14" s="2">
        <v>87</v>
      </c>
      <c r="T14" s="2">
        <v>0</v>
      </c>
      <c r="U14" s="2">
        <f>Table_0__31[[#This Row],[Call Settle]]*100000*Table_0__31[[#This Row],[Open Interest Call]]</f>
        <v>0</v>
      </c>
      <c r="V14" s="2">
        <f>Table_0__31[[#This Row],[Put Settle]]*100000*Table_0__31[[#This Row],[Open Interest Put]]</f>
        <v>6090</v>
      </c>
    </row>
    <row r="15" spans="1:22" x14ac:dyDescent="0.25">
      <c r="A15" s="2">
        <v>-2.7000000000000001E-3</v>
      </c>
      <c r="B15" s="2">
        <v>2.6100000000000002E-2</v>
      </c>
      <c r="C15" s="2">
        <v>2.3400000000000001E-2</v>
      </c>
      <c r="D15" s="2">
        <v>1.1200000000000001</v>
      </c>
      <c r="E15" s="2">
        <v>1.1999999999999999E-3</v>
      </c>
      <c r="F15" s="2">
        <v>1.1000000000000001E-3</v>
      </c>
      <c r="G15" s="2">
        <v>1E-4</v>
      </c>
      <c r="H15" s="2">
        <v>6.88</v>
      </c>
      <c r="I15" s="2">
        <v>7.14</v>
      </c>
      <c r="J15" s="2">
        <v>-0.26</v>
      </c>
      <c r="K15" s="2">
        <v>0</v>
      </c>
      <c r="L15" s="2">
        <v>0</v>
      </c>
      <c r="M15" s="2">
        <v>0</v>
      </c>
      <c r="N15" s="2">
        <v>6.88</v>
      </c>
      <c r="O15" s="2">
        <v>7.14</v>
      </c>
      <c r="P15" s="2">
        <v>-0.26</v>
      </c>
      <c r="Q15" s="2">
        <v>0</v>
      </c>
      <c r="R15" s="2">
        <v>0</v>
      </c>
      <c r="S15" s="2">
        <v>38</v>
      </c>
      <c r="T15" s="2">
        <v>25</v>
      </c>
      <c r="U15" s="2">
        <f>Table_0__31[[#This Row],[Call Settle]]*100000*Table_0__31[[#This Row],[Open Interest Call]]</f>
        <v>0</v>
      </c>
      <c r="V15" s="2">
        <f>Table_0__31[[#This Row],[Put Settle]]*100000*Table_0__31[[#This Row],[Open Interest Put]]</f>
        <v>4559.9999999999991</v>
      </c>
    </row>
    <row r="16" spans="1:22" x14ac:dyDescent="0.25">
      <c r="A16" s="2">
        <v>-2.5999999999999999E-3</v>
      </c>
      <c r="B16" s="2">
        <v>2.18E-2</v>
      </c>
      <c r="C16" s="2">
        <v>1.9199999999999998E-2</v>
      </c>
      <c r="D16" s="2">
        <v>1.125</v>
      </c>
      <c r="E16" s="2">
        <v>2E-3</v>
      </c>
      <c r="F16" s="2">
        <v>1.6999999999999999E-3</v>
      </c>
      <c r="G16" s="2">
        <v>2.9999999999999997E-4</v>
      </c>
      <c r="H16" s="2">
        <v>6.9</v>
      </c>
      <c r="I16" s="2">
        <v>7.01</v>
      </c>
      <c r="J16" s="2">
        <v>-0.11</v>
      </c>
      <c r="K16" s="2">
        <v>0</v>
      </c>
      <c r="L16" s="2">
        <v>0</v>
      </c>
      <c r="M16" s="2">
        <v>0</v>
      </c>
      <c r="N16" s="2">
        <v>6.9</v>
      </c>
      <c r="O16" s="2">
        <v>7.01</v>
      </c>
      <c r="P16" s="2">
        <v>-0.11</v>
      </c>
      <c r="Q16" s="2">
        <v>0</v>
      </c>
      <c r="R16" s="2">
        <v>0</v>
      </c>
      <c r="S16" s="2">
        <v>5</v>
      </c>
      <c r="T16" s="2">
        <v>0</v>
      </c>
      <c r="U16" s="2">
        <f>Table_0__31[[#This Row],[Call Settle]]*100000*Table_0__31[[#This Row],[Open Interest Call]]</f>
        <v>0</v>
      </c>
      <c r="V16" s="2">
        <f>Table_0__31[[#This Row],[Put Settle]]*100000*Table_0__31[[#This Row],[Open Interest Put]]</f>
        <v>1000</v>
      </c>
    </row>
    <row r="17" spans="1:22" x14ac:dyDescent="0.25">
      <c r="A17" s="2">
        <v>-2.5000000000000001E-3</v>
      </c>
      <c r="B17" s="2">
        <v>1.78E-2</v>
      </c>
      <c r="C17" s="2">
        <v>1.5299999999999999E-2</v>
      </c>
      <c r="D17" s="2">
        <v>1.1299999999999999</v>
      </c>
      <c r="E17" s="2">
        <v>3.0999999999999999E-3</v>
      </c>
      <c r="F17" s="2">
        <v>2.7000000000000001E-3</v>
      </c>
      <c r="G17" s="2">
        <v>4.0000000000000002E-4</v>
      </c>
      <c r="H17" s="2">
        <v>6.86</v>
      </c>
      <c r="I17" s="2">
        <v>7.04</v>
      </c>
      <c r="J17" s="2">
        <v>-0.17</v>
      </c>
      <c r="K17" s="2">
        <v>0</v>
      </c>
      <c r="L17" s="2">
        <v>0</v>
      </c>
      <c r="M17" s="2">
        <v>0</v>
      </c>
      <c r="N17" s="2">
        <v>6.86</v>
      </c>
      <c r="O17" s="2">
        <v>7.04</v>
      </c>
      <c r="P17" s="2">
        <v>-0.17</v>
      </c>
      <c r="Q17" s="2">
        <v>7</v>
      </c>
      <c r="R17" s="2">
        <v>0</v>
      </c>
      <c r="S17" s="2">
        <v>73</v>
      </c>
      <c r="T17" s="2">
        <v>7</v>
      </c>
      <c r="U17" s="2">
        <f>Table_0__31[[#This Row],[Call Settle]]*100000*Table_0__31[[#This Row],[Open Interest Call]]</f>
        <v>10710</v>
      </c>
      <c r="V17" s="2">
        <f>Table_0__31[[#This Row],[Put Settle]]*100000*Table_0__31[[#This Row],[Open Interest Put]]</f>
        <v>22630</v>
      </c>
    </row>
    <row r="18" spans="1:22" x14ac:dyDescent="0.25">
      <c r="A18" s="2">
        <v>-2.2000000000000001E-3</v>
      </c>
      <c r="B18" s="2">
        <v>1.41E-2</v>
      </c>
      <c r="C18" s="2">
        <v>1.1900000000000001E-2</v>
      </c>
      <c r="D18" s="2">
        <v>1.135</v>
      </c>
      <c r="E18" s="2">
        <v>4.7000000000000002E-3</v>
      </c>
      <c r="F18" s="2">
        <v>4.0000000000000001E-3</v>
      </c>
      <c r="G18" s="2">
        <v>6.9999999999999999E-4</v>
      </c>
      <c r="H18" s="2">
        <v>6.91</v>
      </c>
      <c r="I18" s="2">
        <v>6.98</v>
      </c>
      <c r="J18" s="2">
        <v>-0.08</v>
      </c>
      <c r="K18" s="2">
        <v>0</v>
      </c>
      <c r="L18" s="2">
        <v>0</v>
      </c>
      <c r="M18" s="2">
        <v>0</v>
      </c>
      <c r="N18" s="2">
        <v>6.91</v>
      </c>
      <c r="O18" s="2">
        <v>6.98</v>
      </c>
      <c r="P18" s="2">
        <v>-0.08</v>
      </c>
      <c r="Q18" s="2">
        <v>1</v>
      </c>
      <c r="R18" s="2">
        <v>0</v>
      </c>
      <c r="S18" s="2">
        <v>34</v>
      </c>
      <c r="T18" s="2">
        <v>0</v>
      </c>
      <c r="U18" s="2">
        <f>Table_0__31[[#This Row],[Call Settle]]*100000*Table_0__31[[#This Row],[Open Interest Call]]</f>
        <v>1190</v>
      </c>
      <c r="V18" s="2">
        <f>Table_0__31[[#This Row],[Put Settle]]*100000*Table_0__31[[#This Row],[Open Interest Put]]</f>
        <v>15980</v>
      </c>
    </row>
    <row r="19" spans="1:22" x14ac:dyDescent="0.25">
      <c r="A19" s="2">
        <v>-1.9E-3</v>
      </c>
      <c r="B19" s="2">
        <v>1.09E-2</v>
      </c>
      <c r="C19" s="2">
        <v>8.9999999999999993E-3</v>
      </c>
      <c r="D19" s="2">
        <v>1.1399999999999999</v>
      </c>
      <c r="E19" s="2">
        <v>6.7999999999999996E-3</v>
      </c>
      <c r="F19" s="2">
        <v>5.7999999999999996E-3</v>
      </c>
      <c r="G19" s="2">
        <v>1E-3</v>
      </c>
      <c r="H19" s="2">
        <v>6.95</v>
      </c>
      <c r="I19" s="2">
        <v>7</v>
      </c>
      <c r="J19" s="2">
        <v>-0.05</v>
      </c>
      <c r="K19" s="2">
        <v>0</v>
      </c>
      <c r="L19" s="2">
        <v>0</v>
      </c>
      <c r="M19" s="2">
        <v>0</v>
      </c>
      <c r="N19" s="2">
        <v>6.97</v>
      </c>
      <c r="O19" s="2">
        <v>7</v>
      </c>
      <c r="P19" s="2">
        <v>-0.03</v>
      </c>
      <c r="Q19" s="2">
        <v>0</v>
      </c>
      <c r="R19" s="2">
        <v>0</v>
      </c>
      <c r="S19" s="2">
        <v>0</v>
      </c>
      <c r="T19" s="2">
        <v>0</v>
      </c>
      <c r="U19" s="2">
        <f>Table_0__31[[#This Row],[Call Settle]]*100000*Table_0__31[[#This Row],[Open Interest Call]]</f>
        <v>0</v>
      </c>
      <c r="V19" s="2">
        <f>Table_0__31[[#This Row],[Put Settle]]*100000*Table_0__31[[#This Row],[Open Interest Put]]</f>
        <v>0</v>
      </c>
    </row>
    <row r="20" spans="1:22" x14ac:dyDescent="0.25">
      <c r="A20" s="2">
        <v>-1.6000000000000001E-3</v>
      </c>
      <c r="B20" s="2">
        <v>8.2000000000000007E-3</v>
      </c>
      <c r="C20" s="2">
        <v>6.6E-3</v>
      </c>
      <c r="D20" s="2">
        <v>1.145</v>
      </c>
      <c r="E20" s="2">
        <v>9.2999999999999992E-3</v>
      </c>
      <c r="F20" s="2">
        <v>8.0999999999999996E-3</v>
      </c>
      <c r="G20" s="2">
        <v>1.1999999999999999E-3</v>
      </c>
      <c r="H20" s="2">
        <v>6.97</v>
      </c>
      <c r="I20" s="2">
        <v>7.03</v>
      </c>
      <c r="J20" s="2">
        <v>-0.06</v>
      </c>
      <c r="K20" s="2">
        <v>0</v>
      </c>
      <c r="L20" s="2">
        <v>0</v>
      </c>
      <c r="M20" s="2">
        <v>0</v>
      </c>
      <c r="N20" s="2">
        <v>6.97</v>
      </c>
      <c r="O20" s="2">
        <v>7.03</v>
      </c>
      <c r="P20" s="2">
        <v>-0.06</v>
      </c>
      <c r="Q20" s="2">
        <v>3</v>
      </c>
      <c r="R20" s="2">
        <v>1</v>
      </c>
      <c r="S20" s="2">
        <v>4</v>
      </c>
      <c r="T20" s="2">
        <v>0</v>
      </c>
      <c r="U20" s="2">
        <f>Table_0__31[[#This Row],[Call Settle]]*100000*Table_0__31[[#This Row],[Open Interest Call]]</f>
        <v>1980</v>
      </c>
      <c r="V20" s="2">
        <f>Table_0__31[[#This Row],[Put Settle]]*100000*Table_0__31[[#This Row],[Open Interest Put]]</f>
        <v>3719.9999999999995</v>
      </c>
    </row>
    <row r="21" spans="1:22" x14ac:dyDescent="0.25">
      <c r="A21" s="2">
        <v>-1.2999999999999999E-3</v>
      </c>
      <c r="B21" s="2">
        <v>6.0000000000000001E-3</v>
      </c>
      <c r="C21" s="2">
        <v>4.7000000000000002E-3</v>
      </c>
      <c r="D21" s="2">
        <v>1.1499999999999999</v>
      </c>
      <c r="E21" s="2">
        <v>1.24E-2</v>
      </c>
      <c r="F21" s="2">
        <v>1.09E-2</v>
      </c>
      <c r="G21" s="2">
        <v>1.5E-3</v>
      </c>
      <c r="H21" s="2">
        <v>7.03</v>
      </c>
      <c r="I21" s="2">
        <v>7.08</v>
      </c>
      <c r="J21" s="2">
        <v>-0.05</v>
      </c>
      <c r="K21" s="2">
        <v>0</v>
      </c>
      <c r="L21" s="2">
        <v>0</v>
      </c>
      <c r="M21" s="2">
        <v>0</v>
      </c>
      <c r="N21" s="2">
        <v>7.03</v>
      </c>
      <c r="O21" s="2">
        <v>7.08</v>
      </c>
      <c r="P21" s="2">
        <v>-0.05</v>
      </c>
      <c r="Q21" s="2">
        <v>3</v>
      </c>
      <c r="R21" s="2">
        <v>0</v>
      </c>
      <c r="S21" s="2">
        <v>7</v>
      </c>
      <c r="T21" s="2">
        <v>0</v>
      </c>
      <c r="U21" s="2">
        <f>Table_0__31[[#This Row],[Call Settle]]*100000*Table_0__31[[#This Row],[Open Interest Call]]</f>
        <v>1410</v>
      </c>
      <c r="V21" s="2">
        <f>Table_0__31[[#This Row],[Put Settle]]*100000*Table_0__31[[#This Row],[Open Interest Put]]</f>
        <v>8680</v>
      </c>
    </row>
    <row r="22" spans="1:22" x14ac:dyDescent="0.25">
      <c r="A22" s="2">
        <v>-1E-3</v>
      </c>
      <c r="B22" s="2">
        <v>4.3E-3</v>
      </c>
      <c r="C22" s="2">
        <v>3.3E-3</v>
      </c>
      <c r="D22" s="2">
        <v>1.155</v>
      </c>
      <c r="E22" s="2">
        <v>1.6E-2</v>
      </c>
      <c r="F22" s="2">
        <v>1.4200000000000001E-2</v>
      </c>
      <c r="G22" s="2">
        <v>1.8E-3</v>
      </c>
      <c r="H22" s="2">
        <v>7.14</v>
      </c>
      <c r="I22" s="2">
        <v>7.15</v>
      </c>
      <c r="J22" s="2">
        <v>-0.01</v>
      </c>
      <c r="K22" s="2">
        <v>0</v>
      </c>
      <c r="L22" s="2">
        <v>0</v>
      </c>
      <c r="M22" s="2">
        <v>0</v>
      </c>
      <c r="N22" s="2">
        <v>7.14</v>
      </c>
      <c r="O22" s="2">
        <v>7.15</v>
      </c>
      <c r="P22" s="2">
        <v>-0.01</v>
      </c>
      <c r="Q22" s="2">
        <v>4</v>
      </c>
      <c r="R22" s="2">
        <v>0</v>
      </c>
      <c r="S22" s="2">
        <v>500</v>
      </c>
      <c r="T22" s="2">
        <v>0</v>
      </c>
      <c r="U22" s="2">
        <f>Table_0__31[[#This Row],[Call Settle]]*100000*Table_0__31[[#This Row],[Open Interest Call]]</f>
        <v>1320</v>
      </c>
      <c r="V22" s="2">
        <f>Table_0__31[[#This Row],[Put Settle]]*100000*Table_0__31[[#This Row],[Open Interest Put]]</f>
        <v>800000</v>
      </c>
    </row>
    <row r="23" spans="1:22" x14ac:dyDescent="0.25">
      <c r="A23" s="2">
        <v>-8.0000000000000004E-4</v>
      </c>
      <c r="B23" s="2">
        <v>3.0000000000000001E-3</v>
      </c>
      <c r="C23" s="2">
        <v>2.2000000000000001E-3</v>
      </c>
      <c r="D23" s="2">
        <v>1.1599999999999999</v>
      </c>
      <c r="E23" s="2">
        <v>1.9900000000000001E-2</v>
      </c>
      <c r="F23" s="2">
        <v>1.7899999999999999E-2</v>
      </c>
      <c r="G23" s="2">
        <v>2E-3</v>
      </c>
      <c r="H23" s="2">
        <v>7.17</v>
      </c>
      <c r="I23" s="2">
        <v>7.23</v>
      </c>
      <c r="J23" s="2">
        <v>-0.05</v>
      </c>
      <c r="K23" s="2">
        <v>0</v>
      </c>
      <c r="L23" s="2">
        <v>0</v>
      </c>
      <c r="M23" s="2">
        <v>0</v>
      </c>
      <c r="N23" s="2">
        <v>7.17</v>
      </c>
      <c r="O23" s="2">
        <v>7.23</v>
      </c>
      <c r="P23" s="2">
        <v>-0.05</v>
      </c>
      <c r="Q23" s="2">
        <v>153</v>
      </c>
      <c r="R23" s="2">
        <v>0</v>
      </c>
      <c r="S23" s="2">
        <v>194</v>
      </c>
      <c r="T23" s="2">
        <v>0</v>
      </c>
      <c r="U23" s="2">
        <f>Table_0__31[[#This Row],[Call Settle]]*100000*Table_0__31[[#This Row],[Open Interest Call]]</f>
        <v>33660</v>
      </c>
      <c r="V23" s="2">
        <f>Table_0__31[[#This Row],[Put Settle]]*100000*Table_0__31[[#This Row],[Open Interest Put]]</f>
        <v>386060</v>
      </c>
    </row>
    <row r="24" spans="1:22" x14ac:dyDescent="0.25">
      <c r="A24" s="2">
        <v>-6.9999999999999999E-4</v>
      </c>
      <c r="B24" s="2">
        <v>2.0999999999999999E-3</v>
      </c>
      <c r="C24" s="2">
        <v>1.4E-3</v>
      </c>
      <c r="D24" s="2">
        <v>1.165</v>
      </c>
      <c r="E24" s="2">
        <v>2.41E-2</v>
      </c>
      <c r="F24" s="2">
        <v>2.1899999999999999E-2</v>
      </c>
      <c r="G24" s="2">
        <v>2.2000000000000001E-3</v>
      </c>
      <c r="H24" s="2">
        <v>7.18</v>
      </c>
      <c r="I24" s="2">
        <v>7.38</v>
      </c>
      <c r="J24" s="2">
        <v>-0.2</v>
      </c>
      <c r="K24" s="2">
        <v>0</v>
      </c>
      <c r="L24" s="2">
        <v>0</v>
      </c>
      <c r="M24" s="2">
        <v>0</v>
      </c>
      <c r="N24" s="2">
        <v>7.18</v>
      </c>
      <c r="O24" s="2">
        <v>7.38</v>
      </c>
      <c r="P24" s="2">
        <v>-0.2</v>
      </c>
      <c r="Q24" s="2">
        <v>29</v>
      </c>
      <c r="R24" s="2">
        <v>0</v>
      </c>
      <c r="S24" s="2">
        <v>65</v>
      </c>
      <c r="T24" s="2">
        <v>0</v>
      </c>
      <c r="U24" s="2">
        <f>Table_0__31[[#This Row],[Call Settle]]*100000*Table_0__31[[#This Row],[Open Interest Call]]</f>
        <v>4060</v>
      </c>
      <c r="V24" s="2">
        <f>Table_0__31[[#This Row],[Put Settle]]*100000*Table_0__31[[#This Row],[Open Interest Put]]</f>
        <v>156650</v>
      </c>
    </row>
    <row r="25" spans="1:22" x14ac:dyDescent="0.25">
      <c r="A25" s="2">
        <v>-5.0000000000000001E-4</v>
      </c>
      <c r="B25" s="2">
        <v>1.4E-3</v>
      </c>
      <c r="C25" s="2">
        <v>8.9999999999999998E-4</v>
      </c>
      <c r="D25" s="2">
        <v>1.17</v>
      </c>
      <c r="E25" s="2">
        <v>2.86E-2</v>
      </c>
      <c r="F25" s="2">
        <v>2.6200000000000001E-2</v>
      </c>
      <c r="G25" s="2">
        <v>2.3999999999999998E-3</v>
      </c>
      <c r="H25" s="2">
        <v>7.28</v>
      </c>
      <c r="I25" s="2">
        <v>7.45</v>
      </c>
      <c r="J25" s="2">
        <v>-0.18</v>
      </c>
      <c r="K25" s="2">
        <v>0</v>
      </c>
      <c r="L25" s="2">
        <v>0</v>
      </c>
      <c r="M25" s="2">
        <v>0</v>
      </c>
      <c r="N25" s="2">
        <v>7.28</v>
      </c>
      <c r="O25" s="2">
        <v>7.45</v>
      </c>
      <c r="P25" s="2">
        <v>-0.18</v>
      </c>
      <c r="Q25" s="2">
        <v>251</v>
      </c>
      <c r="R25" s="2">
        <v>0</v>
      </c>
      <c r="S25" s="2">
        <v>3</v>
      </c>
      <c r="T25" s="2">
        <v>0</v>
      </c>
      <c r="U25" s="2">
        <f>Table_0__31[[#This Row],[Call Settle]]*100000*Table_0__31[[#This Row],[Open Interest Call]]</f>
        <v>22590</v>
      </c>
      <c r="V25" s="2">
        <f>Table_0__31[[#This Row],[Put Settle]]*100000*Table_0__31[[#This Row],[Open Interest Put]]</f>
        <v>8580</v>
      </c>
    </row>
    <row r="26" spans="1:22" x14ac:dyDescent="0.25">
      <c r="A26" s="2">
        <v>-2.9999999999999997E-4</v>
      </c>
      <c r="B26" s="2">
        <v>8.9999999999999998E-4</v>
      </c>
      <c r="C26" s="2">
        <v>5.9999999999999995E-4</v>
      </c>
      <c r="D26" s="2">
        <v>1.175</v>
      </c>
      <c r="E26" s="2">
        <v>3.3300000000000003E-2</v>
      </c>
      <c r="F26" s="2">
        <v>3.0700000000000002E-2</v>
      </c>
      <c r="G26" s="2">
        <v>2.5999999999999999E-3</v>
      </c>
      <c r="H26" s="2">
        <v>7.47</v>
      </c>
      <c r="I26" s="2">
        <v>7.5</v>
      </c>
      <c r="J26" s="2">
        <v>-0.03</v>
      </c>
      <c r="K26" s="2">
        <v>0</v>
      </c>
      <c r="L26" s="2">
        <v>0</v>
      </c>
      <c r="M26" s="2">
        <v>0</v>
      </c>
      <c r="N26" s="2">
        <v>7.47</v>
      </c>
      <c r="O26" s="2">
        <v>7.5</v>
      </c>
      <c r="P26" s="2">
        <v>-0.03</v>
      </c>
      <c r="Q26" s="2">
        <v>275</v>
      </c>
      <c r="R26" s="2">
        <v>0</v>
      </c>
      <c r="S26" s="2">
        <v>0</v>
      </c>
      <c r="T26" s="2">
        <v>0</v>
      </c>
      <c r="U26" s="2">
        <f>Table_0__31[[#This Row],[Call Settle]]*100000*Table_0__31[[#This Row],[Open Interest Call]]</f>
        <v>16499.999999999996</v>
      </c>
      <c r="V26" s="2">
        <f>Table_0__31[[#This Row],[Put Settle]]*100000*Table_0__31[[#This Row],[Open Interest Put]]</f>
        <v>0</v>
      </c>
    </row>
    <row r="27" spans="1:22" x14ac:dyDescent="0.25">
      <c r="A27" s="2">
        <v>-2.0000000000000001E-4</v>
      </c>
      <c r="B27" s="2">
        <v>5.9999999999999995E-4</v>
      </c>
      <c r="C27" s="2">
        <v>4.0000000000000002E-4</v>
      </c>
      <c r="D27" s="2">
        <v>1.18</v>
      </c>
      <c r="E27" s="2">
        <v>3.7999999999999999E-2</v>
      </c>
      <c r="F27" s="2">
        <v>3.5400000000000001E-2</v>
      </c>
      <c r="G27" s="2">
        <v>2.5999999999999999E-3</v>
      </c>
      <c r="H27" s="2">
        <v>7.67</v>
      </c>
      <c r="I27" s="2">
        <v>7.66</v>
      </c>
      <c r="J27" s="2">
        <v>0.01</v>
      </c>
      <c r="K27" s="2">
        <v>0</v>
      </c>
      <c r="L27" s="2">
        <v>0</v>
      </c>
      <c r="M27" s="2">
        <v>0</v>
      </c>
      <c r="N27" s="2">
        <v>7.67</v>
      </c>
      <c r="O27" s="2">
        <v>7.66</v>
      </c>
      <c r="P27" s="2">
        <v>0.01</v>
      </c>
      <c r="Q27" s="2">
        <v>70</v>
      </c>
      <c r="R27" s="2">
        <v>0</v>
      </c>
      <c r="S27" s="2">
        <v>0</v>
      </c>
      <c r="T27" s="2">
        <v>0</v>
      </c>
      <c r="U27" s="2">
        <f>Table_0__31[[#This Row],[Call Settle]]*100000*Table_0__31[[#This Row],[Open Interest Call]]</f>
        <v>2800</v>
      </c>
      <c r="V27" s="2">
        <f>Table_0__31[[#This Row],[Put Settle]]*100000*Table_0__31[[#This Row],[Open Interest Put]]</f>
        <v>0</v>
      </c>
    </row>
    <row r="28" spans="1:22" x14ac:dyDescent="0.25">
      <c r="A28" s="2">
        <v>-2.0000000000000001E-4</v>
      </c>
      <c r="B28" s="2">
        <v>5.0000000000000001E-4</v>
      </c>
      <c r="C28" s="2">
        <v>2.9999999999999997E-4</v>
      </c>
      <c r="D28" s="2">
        <v>1.1850000000000001</v>
      </c>
      <c r="E28" s="2">
        <v>4.2900000000000001E-2</v>
      </c>
      <c r="F28" s="2">
        <v>4.02E-2</v>
      </c>
      <c r="G28" s="2">
        <v>2.7000000000000001E-3</v>
      </c>
      <c r="H28" s="2">
        <v>7.79</v>
      </c>
      <c r="I28" s="2">
        <v>8</v>
      </c>
      <c r="J28" s="2">
        <v>-0.22</v>
      </c>
      <c r="K28" s="2">
        <v>0</v>
      </c>
      <c r="L28" s="2">
        <v>0</v>
      </c>
      <c r="M28" s="2">
        <v>0</v>
      </c>
      <c r="N28" s="2">
        <v>7.79</v>
      </c>
      <c r="O28" s="2">
        <v>8</v>
      </c>
      <c r="P28" s="2">
        <v>-0.22</v>
      </c>
      <c r="Q28" s="2">
        <v>8</v>
      </c>
      <c r="R28" s="2">
        <v>0</v>
      </c>
      <c r="S28" s="2">
        <v>0</v>
      </c>
      <c r="T28" s="2">
        <v>0</v>
      </c>
      <c r="U28" s="2">
        <f>Table_0__31[[#This Row],[Call Settle]]*100000*Table_0__31[[#This Row],[Open Interest Call]]</f>
        <v>239.99999999999997</v>
      </c>
      <c r="V28" s="2">
        <f>Table_0__31[[#This Row],[Put Settle]]*100000*Table_0__31[[#This Row],[Open Interest Put]]</f>
        <v>0</v>
      </c>
    </row>
    <row r="29" spans="1:22" x14ac:dyDescent="0.25">
      <c r="A29" s="2">
        <v>-1E-4</v>
      </c>
      <c r="B29" s="2">
        <v>2.9999999999999997E-4</v>
      </c>
      <c r="C29" s="2">
        <v>2.0000000000000001E-4</v>
      </c>
      <c r="D29" s="2">
        <v>1.19</v>
      </c>
      <c r="E29" s="2">
        <v>4.7800000000000002E-2</v>
      </c>
      <c r="F29" s="2">
        <v>4.5100000000000001E-2</v>
      </c>
      <c r="G29" s="2">
        <v>2.7000000000000001E-3</v>
      </c>
      <c r="H29" s="2">
        <v>8.2200000000000006</v>
      </c>
      <c r="I29" s="2">
        <v>8.16</v>
      </c>
      <c r="J29" s="2">
        <v>0.06</v>
      </c>
      <c r="K29" s="2">
        <v>0</v>
      </c>
      <c r="L29" s="2">
        <v>0</v>
      </c>
      <c r="M29" s="2">
        <v>0</v>
      </c>
      <c r="N29" s="2">
        <v>8.2200000000000006</v>
      </c>
      <c r="O29" s="2">
        <v>8.16</v>
      </c>
      <c r="P29" s="2">
        <v>0.06</v>
      </c>
      <c r="Q29" s="2">
        <v>10</v>
      </c>
      <c r="R29" s="2">
        <v>-1</v>
      </c>
      <c r="S29" s="2">
        <v>0</v>
      </c>
      <c r="T29" s="2">
        <v>0</v>
      </c>
      <c r="U29" s="2">
        <f>Table_0__31[[#This Row],[Call Settle]]*100000*Table_0__31[[#This Row],[Open Interest Call]]</f>
        <v>200</v>
      </c>
      <c r="V29" s="2">
        <f>Table_0__31[[#This Row],[Put Settle]]*100000*Table_0__31[[#This Row],[Open Interest Put]]</f>
        <v>0</v>
      </c>
    </row>
    <row r="30" spans="1:22" x14ac:dyDescent="0.25">
      <c r="A30" s="2">
        <v>-1E-4</v>
      </c>
      <c r="B30" s="2">
        <v>2.0000000000000001E-4</v>
      </c>
      <c r="C30" s="2">
        <v>2.0000000000000001E-4</v>
      </c>
      <c r="D30" s="2">
        <v>1.1950000000000001</v>
      </c>
      <c r="E30" s="2">
        <v>5.2699999999999997E-2</v>
      </c>
      <c r="F30" s="2">
        <v>0.05</v>
      </c>
      <c r="G30" s="2">
        <v>2.7000000000000001E-3</v>
      </c>
      <c r="H30" s="2">
        <v>8.5500000000000007</v>
      </c>
      <c r="I30" s="2">
        <v>8.32</v>
      </c>
      <c r="J30" s="2">
        <v>0.23</v>
      </c>
      <c r="K30" s="2">
        <v>0</v>
      </c>
      <c r="L30" s="2">
        <v>0</v>
      </c>
      <c r="M30" s="2">
        <v>0</v>
      </c>
      <c r="N30" s="2">
        <v>8.5500000000000007</v>
      </c>
      <c r="O30" s="2">
        <v>8.32</v>
      </c>
      <c r="P30" s="2">
        <v>0.23</v>
      </c>
      <c r="Q30" s="2">
        <v>6</v>
      </c>
      <c r="R30" s="2">
        <v>0</v>
      </c>
      <c r="S30" s="2">
        <v>39</v>
      </c>
      <c r="T30" s="2">
        <v>0</v>
      </c>
      <c r="U30" s="2">
        <f>Table_0__31[[#This Row],[Call Settle]]*100000*Table_0__31[[#This Row],[Open Interest Call]]</f>
        <v>120</v>
      </c>
      <c r="V30" s="2">
        <f>Table_0__31[[#This Row],[Put Settle]]*100000*Table_0__31[[#This Row],[Open Interest Put]]</f>
        <v>205530</v>
      </c>
    </row>
    <row r="31" spans="1:22" x14ac:dyDescent="0.25">
      <c r="A31" s="2">
        <v>-1E-4</v>
      </c>
      <c r="B31" s="2">
        <v>2.0000000000000001E-4</v>
      </c>
      <c r="C31" s="2">
        <v>1E-4</v>
      </c>
      <c r="D31" s="2">
        <v>1.2</v>
      </c>
      <c r="E31" s="2">
        <v>5.7700000000000001E-2</v>
      </c>
      <c r="F31" s="2">
        <v>5.4899999999999997E-2</v>
      </c>
      <c r="G31" s="2">
        <v>2.8E-3</v>
      </c>
      <c r="H31" s="2">
        <v>8.7200000000000006</v>
      </c>
      <c r="I31" s="2">
        <v>8.6300000000000008</v>
      </c>
      <c r="J31" s="2">
        <v>0.09</v>
      </c>
      <c r="K31" s="2">
        <v>0</v>
      </c>
      <c r="L31" s="2">
        <v>0</v>
      </c>
      <c r="M31" s="2">
        <v>0</v>
      </c>
      <c r="N31" s="2">
        <v>8.7200000000000006</v>
      </c>
      <c r="O31" s="2">
        <v>8.6300000000000008</v>
      </c>
      <c r="P31" s="2">
        <v>0.09</v>
      </c>
      <c r="Q31" s="2">
        <v>40</v>
      </c>
      <c r="R31" s="2">
        <v>2</v>
      </c>
      <c r="S31" s="2">
        <v>10</v>
      </c>
      <c r="T31" s="2">
        <v>0</v>
      </c>
      <c r="U31" s="2">
        <f>Table_0__31[[#This Row],[Call Settle]]*100000*Table_0__31[[#This Row],[Open Interest Call]]</f>
        <v>400</v>
      </c>
      <c r="V31" s="2">
        <f>Table_0__31[[#This Row],[Put Settle]]*100000*Table_0__31[[#This Row],[Open Interest Put]]</f>
        <v>57700</v>
      </c>
    </row>
    <row r="32" spans="1:22" x14ac:dyDescent="0.25">
      <c r="A32" s="2">
        <v>-1E-4</v>
      </c>
      <c r="B32" s="2">
        <v>1E-4</v>
      </c>
      <c r="C32" s="2">
        <v>1E-4</v>
      </c>
      <c r="D32" s="2">
        <v>1.2050000000000001</v>
      </c>
      <c r="E32" s="2">
        <v>6.2600000000000003E-2</v>
      </c>
      <c r="F32" s="2">
        <v>5.9799999999999999E-2</v>
      </c>
      <c r="G32" s="2">
        <v>2.8E-3</v>
      </c>
      <c r="H32" s="2">
        <v>8.6</v>
      </c>
      <c r="I32" s="2">
        <v>8.7799999999999994</v>
      </c>
      <c r="J32" s="2">
        <v>-0.18</v>
      </c>
      <c r="K32" s="2">
        <v>0</v>
      </c>
      <c r="L32" s="2">
        <v>0</v>
      </c>
      <c r="M32" s="2">
        <v>0</v>
      </c>
      <c r="N32" s="2">
        <v>8.6</v>
      </c>
      <c r="O32" s="2">
        <v>8.7799999999999994</v>
      </c>
      <c r="P32" s="2">
        <v>-0.18</v>
      </c>
      <c r="Q32" s="2">
        <v>8</v>
      </c>
      <c r="R32" s="2">
        <v>0</v>
      </c>
      <c r="S32" s="2">
        <v>0</v>
      </c>
      <c r="T32" s="2">
        <v>0</v>
      </c>
      <c r="U32" s="2">
        <f>Table_0__31[[#This Row],[Call Settle]]*100000*Table_0__31[[#This Row],[Open Interest Call]]</f>
        <v>80</v>
      </c>
      <c r="V32" s="2">
        <f>Table_0__31[[#This Row],[Put Settle]]*100000*Table_0__31[[#This Row],[Open Interest Put]]</f>
        <v>0</v>
      </c>
    </row>
    <row r="33" spans="1:22" x14ac:dyDescent="0.25">
      <c r="A33" s="2">
        <v>-1E-4</v>
      </c>
      <c r="B33" s="2">
        <v>1E-4</v>
      </c>
      <c r="C33" s="2">
        <v>1E-4</v>
      </c>
      <c r="D33" s="2">
        <v>1.21</v>
      </c>
      <c r="E33" s="2">
        <v>6.7599999999999993E-2</v>
      </c>
      <c r="F33" s="2">
        <v>6.4799999999999996E-2</v>
      </c>
      <c r="G33" s="2">
        <v>2.8E-3</v>
      </c>
      <c r="H33" s="2">
        <v>9.19</v>
      </c>
      <c r="I33" s="2">
        <v>9.4</v>
      </c>
      <c r="J33" s="2">
        <v>-0.21</v>
      </c>
      <c r="K33" s="2">
        <v>0</v>
      </c>
      <c r="L33" s="2">
        <v>0</v>
      </c>
      <c r="M33" s="2">
        <v>0</v>
      </c>
      <c r="N33" s="2">
        <v>9.19</v>
      </c>
      <c r="O33" s="2">
        <v>9.4</v>
      </c>
      <c r="P33" s="2">
        <v>-0.21</v>
      </c>
      <c r="Q33" s="2">
        <v>6</v>
      </c>
      <c r="R33" s="2">
        <v>1</v>
      </c>
      <c r="S33" s="2">
        <v>0</v>
      </c>
      <c r="T33" s="2">
        <v>0</v>
      </c>
      <c r="U33" s="2">
        <f>Table_0__31[[#This Row],[Call Settle]]*100000*Table_0__31[[#This Row],[Open Interest Call]]</f>
        <v>60</v>
      </c>
      <c r="V33" s="2">
        <f>Table_0__31[[#This Row],[Put Settle]]*100000*Table_0__31[[#This Row],[Open Interest Put]]</f>
        <v>0</v>
      </c>
    </row>
    <row r="34" spans="1:22" x14ac:dyDescent="0.25">
      <c r="A34" s="2">
        <v>0</v>
      </c>
      <c r="B34" s="2">
        <v>1E-4</v>
      </c>
      <c r="C34" s="2">
        <v>1E-4</v>
      </c>
      <c r="D34" s="2">
        <v>1.2150000000000001</v>
      </c>
      <c r="E34" s="2">
        <v>7.2599999999999998E-2</v>
      </c>
      <c r="F34" s="2">
        <v>6.9800000000000001E-2</v>
      </c>
      <c r="G34" s="2">
        <v>2.8E-3</v>
      </c>
      <c r="H34" s="2">
        <v>9.77</v>
      </c>
      <c r="I34" s="2">
        <v>9.2100000000000009</v>
      </c>
      <c r="J34" s="2">
        <v>0.55000000000000004</v>
      </c>
      <c r="K34" s="2">
        <v>0</v>
      </c>
      <c r="L34" s="2">
        <v>0</v>
      </c>
      <c r="M34" s="2">
        <v>0</v>
      </c>
      <c r="N34" s="2">
        <v>9.77</v>
      </c>
      <c r="O34" s="2">
        <v>9.2100000000000009</v>
      </c>
      <c r="P34" s="2">
        <v>0.55000000000000004</v>
      </c>
      <c r="Q34" s="2">
        <v>12</v>
      </c>
      <c r="R34" s="2">
        <v>0</v>
      </c>
      <c r="S34" s="2">
        <v>0</v>
      </c>
      <c r="T34" s="2">
        <v>0</v>
      </c>
      <c r="U34" s="2">
        <f>Table_0__31[[#This Row],[Call Settle]]*100000*Table_0__31[[#This Row],[Open Interest Call]]</f>
        <v>120</v>
      </c>
      <c r="V34" s="2">
        <f>Table_0__31[[#This Row],[Put Settle]]*100000*Table_0__31[[#This Row],[Open Interest Put]]</f>
        <v>0</v>
      </c>
    </row>
    <row r="35" spans="1:22" x14ac:dyDescent="0.25">
      <c r="A35" s="2">
        <v>0</v>
      </c>
      <c r="B35" s="2">
        <v>1E-4</v>
      </c>
      <c r="C35" s="2">
        <v>1E-4</v>
      </c>
      <c r="D35" s="2">
        <v>1.22</v>
      </c>
      <c r="E35" s="2">
        <v>7.7600000000000002E-2</v>
      </c>
      <c r="F35" s="2">
        <v>7.4700000000000003E-2</v>
      </c>
      <c r="G35" s="2">
        <v>2.8999999999999998E-3</v>
      </c>
      <c r="H35" s="2">
        <v>10.34</v>
      </c>
      <c r="I35" s="2">
        <v>9.7799999999999994</v>
      </c>
      <c r="J35" s="2">
        <v>0.56000000000000005</v>
      </c>
      <c r="K35" s="2">
        <v>0</v>
      </c>
      <c r="L35" s="2">
        <v>0</v>
      </c>
      <c r="M35" s="2">
        <v>0</v>
      </c>
      <c r="N35" s="2">
        <v>10.34</v>
      </c>
      <c r="O35" s="2">
        <v>9.7799999999999994</v>
      </c>
      <c r="P35" s="2">
        <v>0.56000000000000005</v>
      </c>
      <c r="Q35" s="2">
        <v>8</v>
      </c>
      <c r="R35" s="2">
        <v>0</v>
      </c>
      <c r="S35" s="2">
        <v>0</v>
      </c>
      <c r="T35" s="2">
        <v>0</v>
      </c>
      <c r="U35" s="2">
        <f>Table_0__31[[#This Row],[Call Settle]]*100000*Table_0__31[[#This Row],[Open Interest Call]]</f>
        <v>80</v>
      </c>
      <c r="V35" s="2">
        <f>Table_0__31[[#This Row],[Put Settle]]*100000*Table_0__31[[#This Row],[Open Interest Put]]</f>
        <v>0</v>
      </c>
    </row>
    <row r="36" spans="1:22" x14ac:dyDescent="0.25">
      <c r="A36" s="2">
        <v>-1E-4</v>
      </c>
      <c r="B36" s="2">
        <v>1E-4</v>
      </c>
      <c r="C36" s="2">
        <v>0</v>
      </c>
      <c r="D36" s="2">
        <v>1.2250000000000001</v>
      </c>
      <c r="E36" s="2">
        <v>8.2500000000000004E-2</v>
      </c>
      <c r="F36" s="2">
        <v>7.9699999999999993E-2</v>
      </c>
      <c r="G36" s="2">
        <v>2.8E-3</v>
      </c>
      <c r="H36" s="2">
        <v>10.91</v>
      </c>
      <c r="I36" s="2">
        <v>10.33</v>
      </c>
      <c r="J36" s="2">
        <v>0.57999999999999996</v>
      </c>
      <c r="K36" s="2">
        <v>0</v>
      </c>
      <c r="L36" s="2">
        <v>0</v>
      </c>
      <c r="M36" s="2">
        <v>0</v>
      </c>
      <c r="N36" s="2">
        <v>10.91</v>
      </c>
      <c r="O36" s="2">
        <v>10.33</v>
      </c>
      <c r="P36" s="2">
        <v>0.57999999999999996</v>
      </c>
      <c r="Q36" s="2">
        <v>18</v>
      </c>
      <c r="R36" s="2">
        <v>-1</v>
      </c>
      <c r="S36" s="2">
        <v>0</v>
      </c>
      <c r="T36" s="2">
        <v>0</v>
      </c>
      <c r="U36" s="2">
        <f>Table_0__31[[#This Row],[Call Settle]]*100000*Table_0__31[[#This Row],[Open Interest Call]]</f>
        <v>0</v>
      </c>
      <c r="V36" s="2">
        <f>Table_0__31[[#This Row],[Put Settle]]*100000*Table_0__31[[#This Row],[Open Interest Put]]</f>
        <v>0</v>
      </c>
    </row>
    <row r="37" spans="1:22" x14ac:dyDescent="0.25">
      <c r="A37" s="2">
        <v>-1E-4</v>
      </c>
      <c r="B37" s="2">
        <v>1E-4</v>
      </c>
      <c r="C37" s="2">
        <v>0</v>
      </c>
      <c r="D37" s="2">
        <v>1.23</v>
      </c>
      <c r="E37" s="2">
        <v>8.7499999999999994E-2</v>
      </c>
      <c r="F37" s="2">
        <v>8.4699999999999998E-2</v>
      </c>
      <c r="G37" s="2">
        <v>2.8E-3</v>
      </c>
      <c r="H37" s="2">
        <v>11.49</v>
      </c>
      <c r="I37" s="2">
        <v>10.89</v>
      </c>
      <c r="J37" s="2">
        <v>0.6</v>
      </c>
      <c r="K37" s="2">
        <v>0</v>
      </c>
      <c r="L37" s="2">
        <v>0</v>
      </c>
      <c r="M37" s="2">
        <v>0</v>
      </c>
      <c r="N37" s="2">
        <v>11.49</v>
      </c>
      <c r="O37" s="2">
        <v>10.89</v>
      </c>
      <c r="P37" s="2">
        <v>0.6</v>
      </c>
      <c r="Q37" s="2">
        <v>3</v>
      </c>
      <c r="R37" s="2">
        <v>0</v>
      </c>
      <c r="S37" s="2">
        <v>0</v>
      </c>
      <c r="T37" s="2">
        <v>0</v>
      </c>
      <c r="U37" s="2">
        <f>Table_0__31[[#This Row],[Call Settle]]*100000*Table_0__31[[#This Row],[Open Interest Call]]</f>
        <v>0</v>
      </c>
      <c r="V37" s="2">
        <f>Table_0__31[[#This Row],[Put Settle]]*100000*Table_0__31[[#This Row],[Open Interest Put]]</f>
        <v>0</v>
      </c>
    </row>
    <row r="38" spans="1:22" x14ac:dyDescent="0.25">
      <c r="A38" s="2">
        <v>0</v>
      </c>
      <c r="B38" s="2">
        <v>0</v>
      </c>
      <c r="C38" s="2">
        <v>0</v>
      </c>
      <c r="D38" s="2">
        <v>1.2350000000000001</v>
      </c>
      <c r="E38" s="2">
        <v>9.2499999999999999E-2</v>
      </c>
      <c r="F38" s="2">
        <v>8.9599999999999999E-2</v>
      </c>
      <c r="G38" s="2">
        <v>2.8999999999999998E-3</v>
      </c>
      <c r="H38" s="2">
        <v>12.06</v>
      </c>
      <c r="I38" s="2">
        <v>11.44</v>
      </c>
      <c r="J38" s="2">
        <v>0.62</v>
      </c>
      <c r="K38" s="2">
        <v>0</v>
      </c>
      <c r="L38" s="2">
        <v>0</v>
      </c>
      <c r="M38" s="2">
        <v>0</v>
      </c>
      <c r="N38" s="2">
        <v>12.06</v>
      </c>
      <c r="O38" s="2">
        <v>11.44</v>
      </c>
      <c r="P38" s="2">
        <v>0.62</v>
      </c>
      <c r="Q38" s="2">
        <v>0</v>
      </c>
      <c r="R38" s="2">
        <v>0</v>
      </c>
      <c r="S38" s="2">
        <v>0</v>
      </c>
      <c r="T38" s="2">
        <v>0</v>
      </c>
      <c r="U38" s="2">
        <f>Table_0__31[[#This Row],[Call Settle]]*100000*Table_0__31[[#This Row],[Open Interest Call]]</f>
        <v>0</v>
      </c>
      <c r="V38" s="2">
        <f>Table_0__31[[#This Row],[Put Settle]]*100000*Table_0__31[[#This Row],[Open Interest Put]]</f>
        <v>0</v>
      </c>
    </row>
    <row r="39" spans="1:22" x14ac:dyDescent="0.25">
      <c r="A39" s="2">
        <v>0</v>
      </c>
      <c r="B39" s="2">
        <v>0</v>
      </c>
      <c r="C39" s="2">
        <v>0</v>
      </c>
      <c r="D39" s="2">
        <v>1.24</v>
      </c>
      <c r="E39" s="2">
        <v>9.7500000000000003E-2</v>
      </c>
      <c r="F39" s="2">
        <v>9.4600000000000004E-2</v>
      </c>
      <c r="G39" s="2">
        <v>2.8999999999999998E-3</v>
      </c>
      <c r="H39" s="2">
        <v>12.63</v>
      </c>
      <c r="I39" s="2">
        <v>11.99</v>
      </c>
      <c r="J39" s="2">
        <v>0.64</v>
      </c>
      <c r="K39" s="2">
        <v>0</v>
      </c>
      <c r="L39" s="2">
        <v>0</v>
      </c>
      <c r="M39" s="2">
        <v>0</v>
      </c>
      <c r="N39" s="2">
        <v>12.63</v>
      </c>
      <c r="O39" s="2">
        <v>11.99</v>
      </c>
      <c r="P39" s="2">
        <v>0.64</v>
      </c>
      <c r="Q39" s="2">
        <v>1</v>
      </c>
      <c r="R39" s="2">
        <v>0</v>
      </c>
      <c r="S39" s="2">
        <v>0</v>
      </c>
      <c r="T39" s="2">
        <v>0</v>
      </c>
      <c r="U39" s="2">
        <f>Table_0__31[[#This Row],[Call Settle]]*100000*Table_0__31[[#This Row],[Open Interest Call]]</f>
        <v>0</v>
      </c>
      <c r="V39" s="2">
        <f>Table_0__31[[#This Row],[Put Settle]]*100000*Table_0__31[[#This Row],[Open Interest Put]]</f>
        <v>0</v>
      </c>
    </row>
    <row r="40" spans="1:22" x14ac:dyDescent="0.25">
      <c r="A40" s="2">
        <v>0</v>
      </c>
      <c r="B40" s="2">
        <v>0</v>
      </c>
      <c r="C40" s="2">
        <v>0</v>
      </c>
      <c r="D40" s="2">
        <v>1.2450000000000001</v>
      </c>
      <c r="E40" s="2">
        <v>0.10249999999999999</v>
      </c>
      <c r="F40" s="2">
        <v>9.9599999999999994E-2</v>
      </c>
      <c r="G40" s="2">
        <v>2.8999999999999998E-3</v>
      </c>
      <c r="H40" s="2">
        <v>13.21</v>
      </c>
      <c r="I40" s="2">
        <v>12.54</v>
      </c>
      <c r="J40" s="2">
        <v>0.67</v>
      </c>
      <c r="K40" s="2">
        <v>0</v>
      </c>
      <c r="L40" s="2">
        <v>0</v>
      </c>
      <c r="M40" s="2">
        <v>0</v>
      </c>
      <c r="N40" s="2">
        <v>13.21</v>
      </c>
      <c r="O40" s="2">
        <v>12.54</v>
      </c>
      <c r="P40" s="2">
        <v>0.67</v>
      </c>
      <c r="Q40" s="2">
        <v>1</v>
      </c>
      <c r="R40" s="2">
        <v>0</v>
      </c>
      <c r="S40" s="2">
        <v>0</v>
      </c>
      <c r="T40" s="2">
        <v>0</v>
      </c>
      <c r="U40" s="2">
        <f>Table_0__31[[#This Row],[Call Settle]]*100000*Table_0__31[[#This Row],[Open Interest Call]]</f>
        <v>0</v>
      </c>
      <c r="V40" s="2">
        <f>Table_0__31[[#This Row],[Put Settle]]*100000*Table_0__31[[#This Row],[Open Interest Put]]</f>
        <v>0</v>
      </c>
    </row>
    <row r="41" spans="1:22" x14ac:dyDescent="0.25">
      <c r="A41" s="2">
        <v>0</v>
      </c>
      <c r="B41" s="2">
        <v>0</v>
      </c>
      <c r="C41" s="2">
        <v>0</v>
      </c>
      <c r="D41" s="2">
        <v>1.25</v>
      </c>
      <c r="E41" s="2">
        <v>0.1074</v>
      </c>
      <c r="F41" s="2">
        <v>0.1046</v>
      </c>
      <c r="G41" s="2">
        <v>2.8E-3</v>
      </c>
      <c r="H41" s="2">
        <v>13.78</v>
      </c>
      <c r="I41" s="2">
        <v>13.09</v>
      </c>
      <c r="J41" s="2">
        <v>0.69</v>
      </c>
      <c r="K41" s="2">
        <v>0</v>
      </c>
      <c r="L41" s="2">
        <v>0</v>
      </c>
      <c r="M41" s="2">
        <v>0</v>
      </c>
      <c r="N41" s="2">
        <v>13.78</v>
      </c>
      <c r="O41" s="2">
        <v>13.09</v>
      </c>
      <c r="P41" s="2">
        <v>0.69</v>
      </c>
      <c r="Q41" s="2">
        <v>10</v>
      </c>
      <c r="R41" s="2">
        <v>0</v>
      </c>
      <c r="S41" s="2">
        <v>0</v>
      </c>
      <c r="T41" s="2">
        <v>0</v>
      </c>
      <c r="U41" s="2">
        <f>Table_0__31[[#This Row],[Call Settle]]*100000*Table_0__31[[#This Row],[Open Interest Call]]</f>
        <v>0</v>
      </c>
      <c r="V41" s="2">
        <f>Table_0__31[[#This Row],[Put Settle]]*100000*Table_0__31[[#This Row],[Open Interest Put]]</f>
        <v>0</v>
      </c>
    </row>
    <row r="42" spans="1:22" x14ac:dyDescent="0.25">
      <c r="A42" s="2">
        <v>0</v>
      </c>
      <c r="B42" s="2">
        <v>0</v>
      </c>
      <c r="C42" s="2">
        <v>0</v>
      </c>
      <c r="D42" s="2">
        <v>1.2549999999999999</v>
      </c>
      <c r="E42" s="2">
        <v>0.1124</v>
      </c>
      <c r="F42" s="2">
        <v>0.1096</v>
      </c>
      <c r="G42" s="2">
        <v>2.8E-3</v>
      </c>
      <c r="H42" s="2">
        <v>14.35</v>
      </c>
      <c r="I42" s="2">
        <v>13.64</v>
      </c>
      <c r="J42" s="2">
        <v>0.71</v>
      </c>
      <c r="K42" s="2">
        <v>0</v>
      </c>
      <c r="L42" s="2">
        <v>0</v>
      </c>
      <c r="M42" s="2">
        <v>0</v>
      </c>
      <c r="N42" s="2">
        <v>14.35</v>
      </c>
      <c r="O42" s="2">
        <v>13.64</v>
      </c>
      <c r="P42" s="2">
        <v>0.71</v>
      </c>
      <c r="Q42" s="2">
        <v>0</v>
      </c>
      <c r="R42" s="2">
        <v>0</v>
      </c>
      <c r="S42" s="2">
        <v>113</v>
      </c>
      <c r="T42" s="2">
        <v>0</v>
      </c>
      <c r="U42" s="2">
        <f>Table_0__31[[#This Row],[Call Settle]]*100000*Table_0__31[[#This Row],[Open Interest Call]]</f>
        <v>0</v>
      </c>
      <c r="V42" s="2">
        <f>Table_0__31[[#This Row],[Put Settle]]*100000*Table_0__31[[#This Row],[Open Interest Put]]</f>
        <v>1270120</v>
      </c>
    </row>
    <row r="43" spans="1:22" x14ac:dyDescent="0.25">
      <c r="A43" s="2">
        <v>0</v>
      </c>
      <c r="B43" s="2">
        <v>0</v>
      </c>
      <c r="C43" s="2">
        <v>0</v>
      </c>
      <c r="D43" s="2">
        <v>1.26</v>
      </c>
      <c r="E43" s="2">
        <v>0.1174</v>
      </c>
      <c r="F43" s="2">
        <v>0.11459999999999999</v>
      </c>
      <c r="G43" s="2">
        <v>2.8E-3</v>
      </c>
      <c r="H43" s="2">
        <v>14.93</v>
      </c>
      <c r="I43" s="2">
        <v>14.2</v>
      </c>
      <c r="J43" s="2">
        <v>0.73</v>
      </c>
      <c r="K43" s="2">
        <v>0</v>
      </c>
      <c r="L43" s="2">
        <v>0</v>
      </c>
      <c r="M43" s="2">
        <v>0</v>
      </c>
      <c r="N43" s="2">
        <v>14.93</v>
      </c>
      <c r="O43" s="2">
        <v>14.2</v>
      </c>
      <c r="P43" s="2">
        <v>0.73</v>
      </c>
      <c r="Q43" s="2">
        <v>0</v>
      </c>
      <c r="R43" s="2">
        <v>0</v>
      </c>
      <c r="S43" s="2">
        <v>0</v>
      </c>
      <c r="T43" s="2">
        <v>0</v>
      </c>
      <c r="U43" s="2">
        <f>Table_0__31[[#This Row],[Call Settle]]*100000*Table_0__31[[#This Row],[Open Interest Call]]</f>
        <v>0</v>
      </c>
      <c r="V43" s="2">
        <f>Table_0__31[[#This Row],[Put Settle]]*100000*Table_0__31[[#This Row],[Open Interest Put]]</f>
        <v>0</v>
      </c>
    </row>
    <row r="44" spans="1:22" x14ac:dyDescent="0.25">
      <c r="A44" s="2">
        <v>0</v>
      </c>
      <c r="B44" s="2">
        <v>0</v>
      </c>
      <c r="C44" s="2">
        <v>0</v>
      </c>
      <c r="D44" s="2">
        <v>1.2649999999999999</v>
      </c>
      <c r="E44" s="2">
        <v>0.12239999999999999</v>
      </c>
      <c r="F44" s="2">
        <v>0.1195</v>
      </c>
      <c r="G44" s="2">
        <v>2.8999999999999998E-3</v>
      </c>
      <c r="H44" s="2">
        <v>15.5</v>
      </c>
      <c r="I44" s="2">
        <v>14.75</v>
      </c>
      <c r="J44" s="2">
        <v>0.75</v>
      </c>
      <c r="K44" s="2">
        <v>0</v>
      </c>
      <c r="L44" s="2">
        <v>0</v>
      </c>
      <c r="M44" s="2">
        <v>0</v>
      </c>
      <c r="N44" s="2">
        <v>15.5</v>
      </c>
      <c r="O44" s="2">
        <v>14.75</v>
      </c>
      <c r="P44" s="2">
        <v>0.75</v>
      </c>
      <c r="Q44" s="2">
        <v>0</v>
      </c>
      <c r="R44" s="2">
        <v>0</v>
      </c>
      <c r="S44" s="2">
        <v>0</v>
      </c>
      <c r="T44" s="2">
        <v>0</v>
      </c>
      <c r="U44" s="2">
        <f>Table_0__31[[#This Row],[Call Settle]]*100000*Table_0__31[[#This Row],[Open Interest Call]]</f>
        <v>0</v>
      </c>
      <c r="V44" s="2">
        <f>Table_0__31[[#This Row],[Put Settle]]*100000*Table_0__31[[#This Row],[Open Interest Put]]</f>
        <v>0</v>
      </c>
    </row>
    <row r="45" spans="1:22" x14ac:dyDescent="0.25">
      <c r="A45" s="2">
        <v>0</v>
      </c>
      <c r="B45" s="2">
        <v>0</v>
      </c>
      <c r="C45" s="2">
        <v>0</v>
      </c>
      <c r="D45" s="2">
        <v>1.27</v>
      </c>
      <c r="E45" s="2">
        <v>0.12740000000000001</v>
      </c>
      <c r="F45" s="2">
        <v>0.1245</v>
      </c>
      <c r="G45" s="2">
        <v>2.8999999999999998E-3</v>
      </c>
      <c r="H45" s="2">
        <v>16.07</v>
      </c>
      <c r="I45" s="2">
        <v>15.3</v>
      </c>
      <c r="J45" s="2">
        <v>0.77</v>
      </c>
      <c r="K45" s="2">
        <v>0</v>
      </c>
      <c r="L45" s="2">
        <v>0</v>
      </c>
      <c r="M45" s="2">
        <v>0</v>
      </c>
      <c r="N45" s="2">
        <v>16.07</v>
      </c>
      <c r="O45" s="2">
        <v>15.3</v>
      </c>
      <c r="P45" s="2">
        <v>0.77</v>
      </c>
      <c r="Q45" s="2">
        <v>1</v>
      </c>
      <c r="R45" s="2">
        <v>0</v>
      </c>
      <c r="S45" s="2">
        <v>0</v>
      </c>
      <c r="T45" s="2">
        <v>0</v>
      </c>
      <c r="U45" s="2">
        <f>Table_0__31[[#This Row],[Call Settle]]*100000*Table_0__31[[#This Row],[Open Interest Call]]</f>
        <v>0</v>
      </c>
      <c r="V45" s="2">
        <f>Table_0__31[[#This Row],[Put Settle]]*100000*Table_0__31[[#This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1.2749999999999999</v>
      </c>
      <c r="E46" s="2">
        <v>0.13239999999999999</v>
      </c>
      <c r="F46" s="2">
        <v>0.1295</v>
      </c>
      <c r="G46" s="2">
        <v>2.8999999999999998E-3</v>
      </c>
      <c r="H46" s="2">
        <v>16.649999999999999</v>
      </c>
      <c r="I46" s="2">
        <v>15.85</v>
      </c>
      <c r="J46" s="2">
        <v>0.79</v>
      </c>
      <c r="K46" s="2">
        <v>0</v>
      </c>
      <c r="L46" s="2">
        <v>0</v>
      </c>
      <c r="M46" s="2">
        <v>0</v>
      </c>
      <c r="N46" s="2">
        <v>16.649999999999999</v>
      </c>
      <c r="O46" s="2">
        <v>15.85</v>
      </c>
      <c r="P46" s="2">
        <v>0.79</v>
      </c>
      <c r="Q46" s="2">
        <v>2</v>
      </c>
      <c r="R46" s="2">
        <v>0</v>
      </c>
      <c r="S46" s="2">
        <v>0</v>
      </c>
      <c r="T46" s="2">
        <v>0</v>
      </c>
      <c r="U46" s="2">
        <f>Table_0__31[[#This Row],[Call Settle]]*100000*Table_0__31[[#This Row],[Open Interest Call]]</f>
        <v>0</v>
      </c>
      <c r="V46" s="2">
        <f>Table_0__31[[#This Row],[Put Settle]]*100000*Table_0__31[[#This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1.28</v>
      </c>
      <c r="E47" s="2">
        <v>0.13739999999999999</v>
      </c>
      <c r="F47" s="2">
        <v>0.13450000000000001</v>
      </c>
      <c r="G47" s="2">
        <v>2.8999999999999998E-3</v>
      </c>
      <c r="H47" s="2">
        <v>17.22</v>
      </c>
      <c r="I47" s="2">
        <v>16.399999999999999</v>
      </c>
      <c r="J47" s="2">
        <v>0.82</v>
      </c>
      <c r="K47" s="2">
        <v>0</v>
      </c>
      <c r="L47" s="2">
        <v>0</v>
      </c>
      <c r="M47" s="2">
        <v>0</v>
      </c>
      <c r="N47" s="2">
        <v>17.22</v>
      </c>
      <c r="O47" s="2">
        <v>16.399999999999999</v>
      </c>
      <c r="P47" s="2">
        <v>0.82</v>
      </c>
      <c r="Q47" s="2">
        <v>0</v>
      </c>
      <c r="R47" s="2">
        <v>0</v>
      </c>
      <c r="S47" s="2">
        <v>0</v>
      </c>
      <c r="T47" s="2">
        <v>0</v>
      </c>
      <c r="U47" s="2">
        <f>Table_0__31[[#This Row],[Call Settle]]*100000*Table_0__31[[#This Row],[Open Interest Call]]</f>
        <v>0</v>
      </c>
      <c r="V47" s="2">
        <f>Table_0__31[[#This Row],[Put Settle]]*100000*Table_0__31[[#This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1.29</v>
      </c>
      <c r="E48" s="2">
        <v>0.14729999999999999</v>
      </c>
      <c r="F48" s="2">
        <v>0.14449999999999999</v>
      </c>
      <c r="G48" s="2">
        <v>2.8E-3</v>
      </c>
      <c r="H48" s="2">
        <v>18.37</v>
      </c>
      <c r="I48" s="2">
        <v>17.510000000000002</v>
      </c>
      <c r="J48" s="2">
        <v>0.86</v>
      </c>
      <c r="K48" s="2">
        <v>0</v>
      </c>
      <c r="L48" s="2">
        <v>0</v>
      </c>
      <c r="M48" s="2">
        <v>0</v>
      </c>
      <c r="N48" s="2">
        <v>18.37</v>
      </c>
      <c r="O48" s="2">
        <v>17.510000000000002</v>
      </c>
      <c r="P48" s="2">
        <v>0.86</v>
      </c>
      <c r="Q48" s="2">
        <v>5</v>
      </c>
      <c r="R48" s="2">
        <v>0</v>
      </c>
      <c r="S48" s="2">
        <v>0</v>
      </c>
      <c r="T48" s="2">
        <v>0</v>
      </c>
      <c r="U48" s="2">
        <f>Table_0__31[[#This Row],[Call Settle]]*100000*Table_0__31[[#This Row],[Open Interest Call]]</f>
        <v>0</v>
      </c>
      <c r="V48" s="2">
        <f>Table_0__31[[#This Row],[Put Settle]]*100000*Table_0__31[[#This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1.3</v>
      </c>
      <c r="E49" s="2">
        <v>0.1573</v>
      </c>
      <c r="F49" s="2">
        <v>0.15440000000000001</v>
      </c>
      <c r="G49" s="2">
        <v>2.8999999999999998E-3</v>
      </c>
      <c r="H49" s="2">
        <v>19.510000000000002</v>
      </c>
      <c r="I49" s="2">
        <v>18.61</v>
      </c>
      <c r="J49" s="2">
        <v>0.9</v>
      </c>
      <c r="K49" s="2">
        <v>0</v>
      </c>
      <c r="L49" s="2">
        <v>0</v>
      </c>
      <c r="M49" s="2">
        <v>0</v>
      </c>
      <c r="N49" s="2">
        <v>19.510000000000002</v>
      </c>
      <c r="O49" s="2">
        <v>18.61</v>
      </c>
      <c r="P49" s="2">
        <v>0.9</v>
      </c>
      <c r="Q49" s="2">
        <v>0</v>
      </c>
      <c r="R49" s="2">
        <v>0</v>
      </c>
      <c r="S49" s="2">
        <v>0</v>
      </c>
      <c r="T49" s="2">
        <v>0</v>
      </c>
      <c r="U49" s="2">
        <f>Table_0__31[[#This Row],[Call Settle]]*100000*Table_0__31[[#This Row],[Open Interest Call]]</f>
        <v>0</v>
      </c>
      <c r="V49" s="2">
        <f>Table_0__31[[#This Row],[Put Settle]]*100000*Table_0__31[[#This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1.31</v>
      </c>
      <c r="E50" s="2">
        <v>0.1673</v>
      </c>
      <c r="F50" s="2">
        <v>0.16439999999999999</v>
      </c>
      <c r="G50" s="2">
        <v>2.8999999999999998E-3</v>
      </c>
      <c r="H50" s="2">
        <v>20.66</v>
      </c>
      <c r="I50" s="2">
        <v>19.71</v>
      </c>
      <c r="J50" s="2">
        <v>0.94</v>
      </c>
      <c r="K50" s="2">
        <v>0</v>
      </c>
      <c r="L50" s="2">
        <v>0</v>
      </c>
      <c r="M50" s="2">
        <v>0</v>
      </c>
      <c r="N50" s="2">
        <v>20.66</v>
      </c>
      <c r="O50" s="2">
        <v>19.71</v>
      </c>
      <c r="P50" s="2">
        <v>0.94</v>
      </c>
      <c r="Q50" s="2">
        <v>0</v>
      </c>
      <c r="R50" s="2">
        <v>0</v>
      </c>
      <c r="S50" s="2">
        <v>0</v>
      </c>
      <c r="T50" s="2">
        <v>0</v>
      </c>
      <c r="U50" s="2">
        <f>Table_0__31[[#This Row],[Call Settle]]*100000*Table_0__31[[#This Row],[Open Interest Call]]</f>
        <v>0</v>
      </c>
      <c r="V50" s="2">
        <f>Table_0__31[[#This Row],[Put Settle]]*100000*Table_0__31[[#This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1.32</v>
      </c>
      <c r="E51" s="2">
        <v>0.17730000000000001</v>
      </c>
      <c r="F51" s="2">
        <v>0.1744</v>
      </c>
      <c r="G51" s="2">
        <v>2.8999999999999998E-3</v>
      </c>
      <c r="H51" s="2">
        <v>21.81</v>
      </c>
      <c r="I51" s="2">
        <v>20.82</v>
      </c>
      <c r="J51" s="2">
        <v>0.99</v>
      </c>
      <c r="K51" s="2">
        <v>0</v>
      </c>
      <c r="L51" s="2">
        <v>0</v>
      </c>
      <c r="M51" s="2">
        <v>0</v>
      </c>
      <c r="N51" s="2">
        <v>21.81</v>
      </c>
      <c r="O51" s="2">
        <v>20.82</v>
      </c>
      <c r="P51" s="2">
        <v>0.99</v>
      </c>
      <c r="Q51" s="2">
        <v>0</v>
      </c>
      <c r="R51" s="2">
        <v>0</v>
      </c>
      <c r="S51" s="2">
        <v>0</v>
      </c>
      <c r="T51" s="2">
        <v>0</v>
      </c>
      <c r="U51" s="2">
        <f>Table_0__31[[#This Row],[Call Settle]]*100000*Table_0__31[[#This Row],[Open Interest Call]]</f>
        <v>0</v>
      </c>
      <c r="V51" s="2">
        <f>Table_0__31[[#This Row],[Put Settle]]*100000*Table_0__31[[#This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1.33</v>
      </c>
      <c r="E52" s="2">
        <v>0.18720000000000001</v>
      </c>
      <c r="F52" s="2">
        <v>0.18440000000000001</v>
      </c>
      <c r="G52" s="2">
        <v>2.8E-3</v>
      </c>
      <c r="H52" s="2">
        <v>22.95</v>
      </c>
      <c r="I52" s="2">
        <v>21.92</v>
      </c>
      <c r="J52" s="2">
        <v>1.03</v>
      </c>
      <c r="K52" s="2">
        <v>0</v>
      </c>
      <c r="L52" s="2">
        <v>0</v>
      </c>
      <c r="M52" s="2">
        <v>0</v>
      </c>
      <c r="N52" s="2">
        <v>22.95</v>
      </c>
      <c r="O52" s="2">
        <v>21.92</v>
      </c>
      <c r="P52" s="2">
        <v>1.03</v>
      </c>
      <c r="Q52" s="2">
        <v>350</v>
      </c>
      <c r="R52" s="2">
        <v>0</v>
      </c>
      <c r="S52" s="2">
        <v>0</v>
      </c>
      <c r="T52" s="2">
        <v>0</v>
      </c>
      <c r="U52" s="2">
        <f>Table_0__31[[#This Row],[Call Settle]]*100000*Table_0__31[[#This Row],[Open Interest Call]]</f>
        <v>0</v>
      </c>
      <c r="V52" s="2">
        <f>Table_0__31[[#This Row],[Put Settle]]*100000*Table_0__31[[#This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-2.8E-3</v>
      </c>
      <c r="B2" s="2">
        <v>0.1143</v>
      </c>
      <c r="C2" s="2">
        <v>0.1115</v>
      </c>
      <c r="D2" s="2">
        <v>1.03</v>
      </c>
      <c r="E2" s="2">
        <v>0</v>
      </c>
      <c r="F2" s="2">
        <v>0</v>
      </c>
      <c r="G2" s="2">
        <v>0</v>
      </c>
      <c r="H2" s="2">
        <v>9.7899999999999991</v>
      </c>
      <c r="I2" s="2">
        <v>9.91</v>
      </c>
      <c r="J2" s="2">
        <v>-0.12</v>
      </c>
      <c r="K2" s="2">
        <v>0</v>
      </c>
      <c r="L2" s="2">
        <v>0</v>
      </c>
      <c r="M2" s="2">
        <v>0</v>
      </c>
      <c r="N2" s="2">
        <v>9.7899999999999991</v>
      </c>
      <c r="O2" s="2">
        <v>9.91</v>
      </c>
      <c r="P2" s="2">
        <v>-0.12</v>
      </c>
      <c r="Q2" s="2">
        <v>0</v>
      </c>
      <c r="R2" s="2">
        <v>0</v>
      </c>
      <c r="S2" s="2">
        <v>0</v>
      </c>
      <c r="T2" s="2">
        <v>0</v>
      </c>
      <c r="U2" s="2">
        <f>Table_0__32[[#This Row],[Call Settle]]*100000*Table_0__32[[#This Row],[Open Interest Call]]</f>
        <v>0</v>
      </c>
      <c r="V2" s="2">
        <f>Table_0__32[[#This Row],[Put Settle]]*100000*Table_0__32[[#This Row],[Open Interest Put]]</f>
        <v>0</v>
      </c>
    </row>
    <row r="3" spans="1:22" x14ac:dyDescent="0.25">
      <c r="A3" s="2">
        <v>-2.8E-3</v>
      </c>
      <c r="B3" s="2">
        <v>0.10440000000000001</v>
      </c>
      <c r="C3" s="2">
        <v>0.1016</v>
      </c>
      <c r="D3" s="2">
        <v>1.04</v>
      </c>
      <c r="E3" s="2">
        <v>1E-4</v>
      </c>
      <c r="F3" s="2">
        <v>1E-4</v>
      </c>
      <c r="G3" s="2">
        <v>0</v>
      </c>
      <c r="H3" s="2">
        <v>8.9600000000000009</v>
      </c>
      <c r="I3" s="2">
        <v>9.09</v>
      </c>
      <c r="J3" s="2">
        <v>-0.13</v>
      </c>
      <c r="K3" s="2">
        <v>0</v>
      </c>
      <c r="L3" s="2">
        <v>0</v>
      </c>
      <c r="M3" s="2">
        <v>0</v>
      </c>
      <c r="N3" s="2">
        <v>8.9600000000000009</v>
      </c>
      <c r="O3" s="2">
        <v>9.09</v>
      </c>
      <c r="P3" s="2">
        <v>-0.13</v>
      </c>
      <c r="Q3" s="2">
        <v>0</v>
      </c>
      <c r="R3" s="2">
        <v>0</v>
      </c>
      <c r="S3" s="2">
        <v>0</v>
      </c>
      <c r="T3" s="2">
        <v>0</v>
      </c>
      <c r="U3" s="2">
        <f>Table_0__32[[#This Row],[Call Settle]]*100000*Table_0__32[[#This Row],[Open Interest Call]]</f>
        <v>0</v>
      </c>
      <c r="V3" s="2">
        <f>Table_0__32[[#This Row],[Put Settle]]*100000*Table_0__32[[#This Row],[Open Interest Put]]</f>
        <v>0</v>
      </c>
    </row>
    <row r="4" spans="1:22" x14ac:dyDescent="0.25">
      <c r="A4" s="2">
        <v>-2.8E-3</v>
      </c>
      <c r="B4" s="2">
        <v>9.4500000000000001E-2</v>
      </c>
      <c r="C4" s="2">
        <v>9.1700000000000004E-2</v>
      </c>
      <c r="D4" s="2">
        <v>1.05</v>
      </c>
      <c r="E4" s="2">
        <v>1E-4</v>
      </c>
      <c r="F4" s="2">
        <v>1E-4</v>
      </c>
      <c r="G4" s="2">
        <v>0</v>
      </c>
      <c r="H4" s="2">
        <v>8.1300000000000008</v>
      </c>
      <c r="I4" s="2">
        <v>8.2799999999999994</v>
      </c>
      <c r="J4" s="2">
        <v>-0.14000000000000001</v>
      </c>
      <c r="K4" s="2">
        <v>0</v>
      </c>
      <c r="L4" s="2">
        <v>0</v>
      </c>
      <c r="M4" s="2">
        <v>0</v>
      </c>
      <c r="N4" s="2">
        <v>8.1300000000000008</v>
      </c>
      <c r="O4" s="2">
        <v>8.2799999999999994</v>
      </c>
      <c r="P4" s="2">
        <v>-0.14000000000000001</v>
      </c>
      <c r="Q4" s="2">
        <v>0</v>
      </c>
      <c r="R4" s="2">
        <v>0</v>
      </c>
      <c r="S4" s="2">
        <v>0</v>
      </c>
      <c r="T4" s="2">
        <v>0</v>
      </c>
      <c r="U4" s="2">
        <f>Table_0__32[[#This Row],[Call Settle]]*100000*Table_0__32[[#This Row],[Open Interest Call]]</f>
        <v>0</v>
      </c>
      <c r="V4" s="2">
        <f>Table_0__32[[#This Row],[Put Settle]]*100000*Table_0__32[[#This Row],[Open Interest Put]]</f>
        <v>0</v>
      </c>
    </row>
    <row r="5" spans="1:22" x14ac:dyDescent="0.25">
      <c r="A5" s="2">
        <v>-2.8E-3</v>
      </c>
      <c r="B5" s="2">
        <v>8.4599999999999995E-2</v>
      </c>
      <c r="C5" s="2">
        <v>8.1799999999999998E-2</v>
      </c>
      <c r="D5" s="2">
        <v>1.06</v>
      </c>
      <c r="E5" s="2">
        <v>1E-4</v>
      </c>
      <c r="F5" s="2">
        <v>1E-4</v>
      </c>
      <c r="G5" s="2">
        <v>0</v>
      </c>
      <c r="H5" s="2">
        <v>7.92</v>
      </c>
      <c r="I5" s="2">
        <v>8.08</v>
      </c>
      <c r="J5" s="2">
        <v>-0.16</v>
      </c>
      <c r="K5" s="2">
        <v>0</v>
      </c>
      <c r="L5" s="2">
        <v>0</v>
      </c>
      <c r="M5" s="2">
        <v>0</v>
      </c>
      <c r="N5" s="2">
        <v>7.92</v>
      </c>
      <c r="O5" s="2">
        <v>8.08</v>
      </c>
      <c r="P5" s="2">
        <v>-0.16</v>
      </c>
      <c r="Q5" s="2">
        <v>0</v>
      </c>
      <c r="R5" s="2">
        <v>0</v>
      </c>
      <c r="S5" s="2">
        <v>0</v>
      </c>
      <c r="T5" s="2">
        <v>0</v>
      </c>
      <c r="U5" s="2">
        <f>Table_0__32[[#This Row],[Call Settle]]*100000*Table_0__32[[#This Row],[Open Interest Call]]</f>
        <v>0</v>
      </c>
      <c r="V5" s="2">
        <f>Table_0__32[[#This Row],[Put Settle]]*100000*Table_0__32[[#This Row],[Open Interest Put]]</f>
        <v>0</v>
      </c>
    </row>
    <row r="6" spans="1:22" x14ac:dyDescent="0.25">
      <c r="A6" s="2">
        <v>-2.8E-3</v>
      </c>
      <c r="B6" s="2">
        <v>7.4800000000000005E-2</v>
      </c>
      <c r="C6" s="2">
        <v>7.1999999999999995E-2</v>
      </c>
      <c r="D6" s="2">
        <v>1.07</v>
      </c>
      <c r="E6" s="2">
        <v>2.9999999999999997E-4</v>
      </c>
      <c r="F6" s="2">
        <v>2.0000000000000001E-4</v>
      </c>
      <c r="G6" s="2">
        <v>1E-4</v>
      </c>
      <c r="H6" s="2">
        <v>7.98</v>
      </c>
      <c r="I6" s="2">
        <v>7.91</v>
      </c>
      <c r="J6" s="2">
        <v>0.08</v>
      </c>
      <c r="K6" s="2">
        <v>0</v>
      </c>
      <c r="L6" s="2">
        <v>0</v>
      </c>
      <c r="M6" s="2">
        <v>0</v>
      </c>
      <c r="N6" s="2">
        <v>7.98</v>
      </c>
      <c r="O6" s="2">
        <v>7.91</v>
      </c>
      <c r="P6" s="2">
        <v>0.08</v>
      </c>
      <c r="Q6" s="2">
        <v>0</v>
      </c>
      <c r="R6" s="2">
        <v>0</v>
      </c>
      <c r="S6" s="2">
        <v>0</v>
      </c>
      <c r="T6" s="2">
        <v>0</v>
      </c>
      <c r="U6" s="2">
        <f>Table_0__32[[#This Row],[Call Settle]]*100000*Table_0__32[[#This Row],[Open Interest Call]]</f>
        <v>0</v>
      </c>
      <c r="V6" s="2">
        <f>Table_0__32[[#This Row],[Put Settle]]*100000*Table_0__32[[#This Row],[Open Interest Put]]</f>
        <v>0</v>
      </c>
    </row>
    <row r="7" spans="1:22" x14ac:dyDescent="0.25">
      <c r="A7" s="2">
        <v>-2.8E-3</v>
      </c>
      <c r="B7" s="2">
        <v>6.5000000000000002E-2</v>
      </c>
      <c r="C7" s="2">
        <v>6.2199999999999998E-2</v>
      </c>
      <c r="D7" s="2">
        <v>1.08</v>
      </c>
      <c r="E7" s="2">
        <v>4.0000000000000002E-4</v>
      </c>
      <c r="F7" s="2">
        <v>4.0000000000000002E-4</v>
      </c>
      <c r="G7" s="2">
        <v>0</v>
      </c>
      <c r="H7" s="2">
        <v>7.56</v>
      </c>
      <c r="I7" s="2">
        <v>7.77</v>
      </c>
      <c r="J7" s="2">
        <v>-0.21</v>
      </c>
      <c r="K7" s="2">
        <v>0</v>
      </c>
      <c r="L7" s="2">
        <v>0</v>
      </c>
      <c r="M7" s="2">
        <v>0</v>
      </c>
      <c r="N7" s="2">
        <v>7.56</v>
      </c>
      <c r="O7" s="2">
        <v>7.77</v>
      </c>
      <c r="P7" s="2">
        <v>-0.21</v>
      </c>
      <c r="Q7" s="2">
        <v>0</v>
      </c>
      <c r="R7" s="2">
        <v>0</v>
      </c>
      <c r="S7" s="2">
        <v>69</v>
      </c>
      <c r="T7" s="2">
        <v>0</v>
      </c>
      <c r="U7" s="2">
        <f>Table_0__32[[#This Row],[Call Settle]]*100000*Table_0__32[[#This Row],[Open Interest Call]]</f>
        <v>0</v>
      </c>
      <c r="V7" s="2">
        <f>Table_0__32[[#This Row],[Put Settle]]*100000*Table_0__32[[#This Row],[Open Interest Put]]</f>
        <v>2760</v>
      </c>
    </row>
    <row r="8" spans="1:22" x14ac:dyDescent="0.25">
      <c r="A8" s="2">
        <v>-2.8E-3</v>
      </c>
      <c r="B8" s="2">
        <v>6.0199999999999997E-2</v>
      </c>
      <c r="C8" s="2">
        <v>5.74E-2</v>
      </c>
      <c r="D8" s="2">
        <v>1.085</v>
      </c>
      <c r="E8" s="2">
        <v>5.9999999999999995E-4</v>
      </c>
      <c r="F8" s="2">
        <v>5.0000000000000001E-4</v>
      </c>
      <c r="G8" s="2">
        <v>1E-4</v>
      </c>
      <c r="H8" s="2">
        <v>7.59</v>
      </c>
      <c r="I8" s="2">
        <v>7.55</v>
      </c>
      <c r="J8" s="2">
        <v>0.04</v>
      </c>
      <c r="K8" s="2">
        <v>0</v>
      </c>
      <c r="L8" s="2">
        <v>0</v>
      </c>
      <c r="M8" s="2">
        <v>0</v>
      </c>
      <c r="N8" s="2">
        <v>7.59</v>
      </c>
      <c r="O8" s="2">
        <v>7.55</v>
      </c>
      <c r="P8" s="2">
        <v>0.04</v>
      </c>
      <c r="Q8" s="2">
        <v>0</v>
      </c>
      <c r="R8" s="2">
        <v>0</v>
      </c>
      <c r="S8" s="2">
        <v>70</v>
      </c>
      <c r="T8" s="2">
        <v>0</v>
      </c>
      <c r="U8" s="2">
        <f>Table_0__32[[#This Row],[Call Settle]]*100000*Table_0__32[[#This Row],[Open Interest Call]]</f>
        <v>0</v>
      </c>
      <c r="V8" s="2">
        <f>Table_0__32[[#This Row],[Put Settle]]*100000*Table_0__32[[#This Row],[Open Interest Put]]</f>
        <v>4199.9999999999991</v>
      </c>
    </row>
    <row r="9" spans="1:22" x14ac:dyDescent="0.25">
      <c r="A9" s="2">
        <v>-2.7000000000000001E-3</v>
      </c>
      <c r="B9" s="2">
        <v>5.5399999999999998E-2</v>
      </c>
      <c r="C9" s="2">
        <v>5.2699999999999997E-2</v>
      </c>
      <c r="D9" s="2">
        <v>1.0900000000000001</v>
      </c>
      <c r="E9" s="2">
        <v>8.0000000000000004E-4</v>
      </c>
      <c r="F9" s="2">
        <v>6.9999999999999999E-4</v>
      </c>
      <c r="G9" s="2">
        <v>1E-4</v>
      </c>
      <c r="H9" s="2">
        <v>7.46</v>
      </c>
      <c r="I9" s="2">
        <v>7.5</v>
      </c>
      <c r="J9" s="2">
        <v>-0.03</v>
      </c>
      <c r="K9" s="2">
        <v>0</v>
      </c>
      <c r="L9" s="2">
        <v>0</v>
      </c>
      <c r="M9" s="2">
        <v>0</v>
      </c>
      <c r="N9" s="2">
        <v>7.46</v>
      </c>
      <c r="O9" s="2">
        <v>7.5</v>
      </c>
      <c r="P9" s="2">
        <v>-0.03</v>
      </c>
      <c r="Q9" s="2">
        <v>0</v>
      </c>
      <c r="R9" s="2">
        <v>0</v>
      </c>
      <c r="S9" s="2">
        <v>510</v>
      </c>
      <c r="T9" s="2">
        <v>0</v>
      </c>
      <c r="U9" s="2">
        <f>Table_0__32[[#This Row],[Call Settle]]*100000*Table_0__32[[#This Row],[Open Interest Call]]</f>
        <v>0</v>
      </c>
      <c r="V9" s="2">
        <f>Table_0__32[[#This Row],[Put Settle]]*100000*Table_0__32[[#This Row],[Open Interest Put]]</f>
        <v>40800</v>
      </c>
    </row>
    <row r="10" spans="1:22" x14ac:dyDescent="0.25">
      <c r="A10" s="2">
        <v>-2.7000000000000001E-3</v>
      </c>
      <c r="B10" s="2">
        <v>5.0700000000000002E-2</v>
      </c>
      <c r="C10" s="2">
        <v>4.8000000000000001E-2</v>
      </c>
      <c r="D10" s="2">
        <v>1.095</v>
      </c>
      <c r="E10" s="2">
        <v>1.1000000000000001E-3</v>
      </c>
      <c r="F10" s="2">
        <v>1E-3</v>
      </c>
      <c r="G10" s="2">
        <v>1E-4</v>
      </c>
      <c r="H10" s="2">
        <v>7.4</v>
      </c>
      <c r="I10" s="2">
        <v>7.49</v>
      </c>
      <c r="J10" s="2">
        <v>-0.1</v>
      </c>
      <c r="K10" s="2">
        <v>0</v>
      </c>
      <c r="L10" s="2">
        <v>0</v>
      </c>
      <c r="M10" s="2">
        <v>0</v>
      </c>
      <c r="N10" s="2">
        <v>7.4</v>
      </c>
      <c r="O10" s="2">
        <v>7.49</v>
      </c>
      <c r="P10" s="2">
        <v>-0.1</v>
      </c>
      <c r="Q10" s="2">
        <v>0</v>
      </c>
      <c r="R10" s="2">
        <v>0</v>
      </c>
      <c r="S10" s="2">
        <v>5</v>
      </c>
      <c r="T10" s="2">
        <v>0</v>
      </c>
      <c r="U10" s="2">
        <f>Table_0__32[[#This Row],[Call Settle]]*100000*Table_0__32[[#This Row],[Open Interest Call]]</f>
        <v>0</v>
      </c>
      <c r="V10" s="2">
        <f>Table_0__32[[#This Row],[Put Settle]]*100000*Table_0__32[[#This Row],[Open Interest Put]]</f>
        <v>550</v>
      </c>
    </row>
    <row r="11" spans="1:22" x14ac:dyDescent="0.25">
      <c r="A11" s="2">
        <v>-2.5999999999999999E-3</v>
      </c>
      <c r="B11" s="2">
        <v>4.6100000000000002E-2</v>
      </c>
      <c r="C11" s="2">
        <v>4.3499999999999997E-2</v>
      </c>
      <c r="D11" s="2">
        <v>1.1000000000000001</v>
      </c>
      <c r="E11" s="2">
        <v>1.5E-3</v>
      </c>
      <c r="F11" s="2">
        <v>1.4E-3</v>
      </c>
      <c r="G11" s="2">
        <v>1E-4</v>
      </c>
      <c r="H11" s="2">
        <v>7.34</v>
      </c>
      <c r="I11" s="2">
        <v>7.49</v>
      </c>
      <c r="J11" s="2">
        <v>-0.15</v>
      </c>
      <c r="K11" s="2">
        <v>0</v>
      </c>
      <c r="L11" s="2">
        <v>0</v>
      </c>
      <c r="M11" s="2">
        <v>0</v>
      </c>
      <c r="N11" s="2">
        <v>7.34</v>
      </c>
      <c r="O11" s="2">
        <v>7.49</v>
      </c>
      <c r="P11" s="2">
        <v>-0.15</v>
      </c>
      <c r="Q11" s="2">
        <v>0</v>
      </c>
      <c r="R11" s="2">
        <v>0</v>
      </c>
      <c r="S11" s="2">
        <v>13</v>
      </c>
      <c r="T11" s="2">
        <v>0</v>
      </c>
      <c r="U11" s="2">
        <f>Table_0__32[[#This Row],[Call Settle]]*100000*Table_0__32[[#This Row],[Open Interest Call]]</f>
        <v>0</v>
      </c>
      <c r="V11" s="2">
        <f>Table_0__32[[#This Row],[Put Settle]]*100000*Table_0__32[[#This Row],[Open Interest Put]]</f>
        <v>1950</v>
      </c>
    </row>
    <row r="12" spans="1:22" x14ac:dyDescent="0.25">
      <c r="A12" s="2">
        <v>-2.5999999999999999E-3</v>
      </c>
      <c r="B12" s="2">
        <v>4.1700000000000001E-2</v>
      </c>
      <c r="C12" s="2">
        <v>3.9100000000000003E-2</v>
      </c>
      <c r="D12" s="2">
        <v>1.105</v>
      </c>
      <c r="E12" s="2">
        <v>2.0999999999999999E-3</v>
      </c>
      <c r="F12" s="2">
        <v>1.8E-3</v>
      </c>
      <c r="G12" s="2">
        <v>2.9999999999999997E-4</v>
      </c>
      <c r="H12" s="2">
        <v>7.37</v>
      </c>
      <c r="I12" s="2">
        <v>7.34</v>
      </c>
      <c r="J12" s="2">
        <v>0.03</v>
      </c>
      <c r="K12" s="2">
        <v>0</v>
      </c>
      <c r="L12" s="2">
        <v>0</v>
      </c>
      <c r="M12" s="2">
        <v>0</v>
      </c>
      <c r="N12" s="2">
        <v>7.37</v>
      </c>
      <c r="O12" s="2">
        <v>7.34</v>
      </c>
      <c r="P12" s="2">
        <v>0.03</v>
      </c>
      <c r="Q12" s="2">
        <v>18</v>
      </c>
      <c r="R12" s="2">
        <v>0</v>
      </c>
      <c r="S12" s="2">
        <v>0</v>
      </c>
      <c r="T12" s="2">
        <v>0</v>
      </c>
      <c r="U12" s="2">
        <f>Table_0__32[[#This Row],[Call Settle]]*100000*Table_0__32[[#This Row],[Open Interest Call]]</f>
        <v>70380.000000000015</v>
      </c>
      <c r="V12" s="2">
        <f>Table_0__32[[#This Row],[Put Settle]]*100000*Table_0__32[[#This Row],[Open Interest Put]]</f>
        <v>0</v>
      </c>
    </row>
    <row r="13" spans="1:22" x14ac:dyDescent="0.25">
      <c r="A13" s="2">
        <v>-2.5000000000000001E-3</v>
      </c>
      <c r="B13" s="2">
        <v>3.73E-2</v>
      </c>
      <c r="C13" s="2">
        <v>3.4799999999999998E-2</v>
      </c>
      <c r="D13" s="2">
        <v>1.1100000000000001</v>
      </c>
      <c r="E13" s="2">
        <v>2.8E-3</v>
      </c>
      <c r="F13" s="2">
        <v>2.5000000000000001E-3</v>
      </c>
      <c r="G13" s="2">
        <v>2.9999999999999997E-4</v>
      </c>
      <c r="H13" s="2">
        <v>7.33</v>
      </c>
      <c r="I13" s="2">
        <v>7.39</v>
      </c>
      <c r="J13" s="2">
        <v>-0.06</v>
      </c>
      <c r="K13" s="2">
        <v>0</v>
      </c>
      <c r="L13" s="2">
        <v>0</v>
      </c>
      <c r="M13" s="2">
        <v>0</v>
      </c>
      <c r="N13" s="2">
        <v>7.33</v>
      </c>
      <c r="O13" s="2">
        <v>7.39</v>
      </c>
      <c r="P13" s="2">
        <v>-0.06</v>
      </c>
      <c r="Q13" s="2">
        <v>2</v>
      </c>
      <c r="R13" s="2">
        <v>0</v>
      </c>
      <c r="S13" s="2">
        <v>21</v>
      </c>
      <c r="T13" s="2">
        <v>0</v>
      </c>
      <c r="U13" s="2">
        <f>Table_0__32[[#This Row],[Call Settle]]*100000*Table_0__32[[#This Row],[Open Interest Call]]</f>
        <v>6959.9999999999991</v>
      </c>
      <c r="V13" s="2">
        <f>Table_0__32[[#This Row],[Put Settle]]*100000*Table_0__32[[#This Row],[Open Interest Put]]</f>
        <v>5880</v>
      </c>
    </row>
    <row r="14" spans="1:22" x14ac:dyDescent="0.25">
      <c r="A14" s="2">
        <v>-2.3999999999999998E-3</v>
      </c>
      <c r="B14" s="2">
        <v>3.3099999999999997E-2</v>
      </c>
      <c r="C14" s="2">
        <v>3.0700000000000002E-2</v>
      </c>
      <c r="D14" s="2">
        <v>1.115</v>
      </c>
      <c r="E14" s="2">
        <v>3.7000000000000002E-3</v>
      </c>
      <c r="F14" s="2">
        <v>3.3E-3</v>
      </c>
      <c r="G14" s="2">
        <v>4.0000000000000002E-4</v>
      </c>
      <c r="H14" s="2">
        <v>7.31</v>
      </c>
      <c r="I14" s="2">
        <v>7.36</v>
      </c>
      <c r="J14" s="2">
        <v>-0.05</v>
      </c>
      <c r="K14" s="2">
        <v>0</v>
      </c>
      <c r="L14" s="2">
        <v>0</v>
      </c>
      <c r="M14" s="2">
        <v>0</v>
      </c>
      <c r="N14" s="2">
        <v>7.31</v>
      </c>
      <c r="O14" s="2">
        <v>7.36</v>
      </c>
      <c r="P14" s="2">
        <v>-0.05</v>
      </c>
      <c r="Q14" s="2">
        <v>8</v>
      </c>
      <c r="R14" s="2">
        <v>0</v>
      </c>
      <c r="S14" s="2">
        <v>9</v>
      </c>
      <c r="T14" s="2">
        <v>0</v>
      </c>
      <c r="U14" s="2">
        <f>Table_0__32[[#This Row],[Call Settle]]*100000*Table_0__32[[#This Row],[Open Interest Call]]</f>
        <v>24560</v>
      </c>
      <c r="V14" s="2">
        <f>Table_0__32[[#This Row],[Put Settle]]*100000*Table_0__32[[#This Row],[Open Interest Put]]</f>
        <v>3330</v>
      </c>
    </row>
    <row r="15" spans="1:22" x14ac:dyDescent="0.25">
      <c r="A15" s="2">
        <v>-2.3E-3</v>
      </c>
      <c r="B15" s="2">
        <v>2.9100000000000001E-2</v>
      </c>
      <c r="C15" s="2">
        <v>2.6800000000000001E-2</v>
      </c>
      <c r="D15" s="2">
        <v>1.1200000000000001</v>
      </c>
      <c r="E15" s="2">
        <v>4.7000000000000002E-3</v>
      </c>
      <c r="F15" s="2">
        <v>4.1999999999999997E-3</v>
      </c>
      <c r="G15" s="2">
        <v>5.0000000000000001E-4</v>
      </c>
      <c r="H15" s="2">
        <v>7.21</v>
      </c>
      <c r="I15" s="2">
        <v>7.26</v>
      </c>
      <c r="J15" s="2">
        <v>-0.05</v>
      </c>
      <c r="K15" s="2">
        <v>0</v>
      </c>
      <c r="L15" s="2">
        <v>0</v>
      </c>
      <c r="M15" s="2">
        <v>0</v>
      </c>
      <c r="N15" s="2">
        <v>7.21</v>
      </c>
      <c r="O15" s="2">
        <v>7.26</v>
      </c>
      <c r="P15" s="2">
        <v>-0.05</v>
      </c>
      <c r="Q15" s="2">
        <v>5</v>
      </c>
      <c r="R15" s="2">
        <v>0</v>
      </c>
      <c r="S15" s="2">
        <v>311</v>
      </c>
      <c r="T15" s="2">
        <v>0</v>
      </c>
      <c r="U15" s="2">
        <f>Table_0__32[[#This Row],[Call Settle]]*100000*Table_0__32[[#This Row],[Open Interest Call]]</f>
        <v>13400</v>
      </c>
      <c r="V15" s="2">
        <f>Table_0__32[[#This Row],[Put Settle]]*100000*Table_0__32[[#This Row],[Open Interest Put]]</f>
        <v>146170</v>
      </c>
    </row>
    <row r="16" spans="1:22" x14ac:dyDescent="0.25">
      <c r="A16" s="2">
        <v>-2.2000000000000001E-3</v>
      </c>
      <c r="B16" s="2">
        <v>2.5399999999999999E-2</v>
      </c>
      <c r="C16" s="2">
        <v>2.3199999999999998E-2</v>
      </c>
      <c r="D16" s="2">
        <v>1.125</v>
      </c>
      <c r="E16" s="2">
        <v>6.1000000000000004E-3</v>
      </c>
      <c r="F16" s="2">
        <v>5.4000000000000003E-3</v>
      </c>
      <c r="G16" s="2">
        <v>6.9999999999999999E-4</v>
      </c>
      <c r="H16" s="2">
        <v>7.23</v>
      </c>
      <c r="I16" s="2">
        <v>7.23</v>
      </c>
      <c r="J16" s="2">
        <v>0</v>
      </c>
      <c r="K16" s="2">
        <v>0</v>
      </c>
      <c r="L16" s="2">
        <v>0</v>
      </c>
      <c r="M16" s="2">
        <v>0</v>
      </c>
      <c r="N16" s="2">
        <v>7.23</v>
      </c>
      <c r="O16" s="2">
        <v>7.23</v>
      </c>
      <c r="P16" s="2">
        <v>0</v>
      </c>
      <c r="Q16" s="2">
        <v>14</v>
      </c>
      <c r="R16" s="2">
        <v>0</v>
      </c>
      <c r="S16" s="2">
        <v>1</v>
      </c>
      <c r="T16" s="2">
        <v>0</v>
      </c>
      <c r="U16" s="2">
        <f>Table_0__32[[#This Row],[Call Settle]]*100000*Table_0__32[[#This Row],[Open Interest Call]]</f>
        <v>32480</v>
      </c>
      <c r="V16" s="2">
        <f>Table_0__32[[#This Row],[Put Settle]]*100000*Table_0__32[[#This Row],[Open Interest Put]]</f>
        <v>610</v>
      </c>
    </row>
    <row r="17" spans="1:22" x14ac:dyDescent="0.25">
      <c r="A17" s="2">
        <v>-2.0999999999999999E-3</v>
      </c>
      <c r="B17" s="2">
        <v>2.1899999999999999E-2</v>
      </c>
      <c r="C17" s="2">
        <v>1.9800000000000002E-2</v>
      </c>
      <c r="D17" s="2">
        <v>1.1299999999999999</v>
      </c>
      <c r="E17" s="2">
        <v>7.7000000000000002E-3</v>
      </c>
      <c r="F17" s="2">
        <v>6.8999999999999999E-3</v>
      </c>
      <c r="G17" s="2">
        <v>8.0000000000000004E-4</v>
      </c>
      <c r="H17" s="2">
        <v>7.2</v>
      </c>
      <c r="I17" s="2">
        <v>7.23</v>
      </c>
      <c r="J17" s="2">
        <v>-0.02</v>
      </c>
      <c r="K17" s="2">
        <v>0</v>
      </c>
      <c r="L17" s="2">
        <v>0</v>
      </c>
      <c r="M17" s="2">
        <v>0</v>
      </c>
      <c r="N17" s="2">
        <v>7.2</v>
      </c>
      <c r="O17" s="2">
        <v>7.23</v>
      </c>
      <c r="P17" s="2">
        <v>-0.02</v>
      </c>
      <c r="Q17" s="2">
        <v>9</v>
      </c>
      <c r="R17" s="2">
        <v>0</v>
      </c>
      <c r="S17" s="2">
        <v>12</v>
      </c>
      <c r="T17" s="2">
        <v>0</v>
      </c>
      <c r="U17" s="2">
        <f>Table_0__32[[#This Row],[Call Settle]]*100000*Table_0__32[[#This Row],[Open Interest Call]]</f>
        <v>17820.000000000004</v>
      </c>
      <c r="V17" s="2">
        <f>Table_0__32[[#This Row],[Put Settle]]*100000*Table_0__32[[#This Row],[Open Interest Put]]</f>
        <v>9240</v>
      </c>
    </row>
    <row r="18" spans="1:22" x14ac:dyDescent="0.25">
      <c r="A18" s="2">
        <v>-1.9E-3</v>
      </c>
      <c r="B18" s="2">
        <v>1.8700000000000001E-2</v>
      </c>
      <c r="C18" s="2">
        <v>1.6799999999999999E-2</v>
      </c>
      <c r="D18" s="2">
        <v>1.135</v>
      </c>
      <c r="E18" s="2">
        <v>9.5999999999999992E-3</v>
      </c>
      <c r="F18" s="2">
        <v>8.6E-3</v>
      </c>
      <c r="G18" s="2">
        <v>1E-3</v>
      </c>
      <c r="H18" s="2">
        <v>7.19</v>
      </c>
      <c r="I18" s="2">
        <v>7.19</v>
      </c>
      <c r="J18" s="2">
        <v>0</v>
      </c>
      <c r="K18" s="2">
        <v>0</v>
      </c>
      <c r="L18" s="2">
        <v>0</v>
      </c>
      <c r="M18" s="2">
        <v>0</v>
      </c>
      <c r="N18" s="2">
        <v>7.19</v>
      </c>
      <c r="O18" s="2">
        <v>7.19</v>
      </c>
      <c r="P18" s="2">
        <v>0</v>
      </c>
      <c r="Q18" s="2">
        <v>1</v>
      </c>
      <c r="R18" s="2">
        <v>0</v>
      </c>
      <c r="S18" s="2">
        <v>3</v>
      </c>
      <c r="T18" s="2">
        <v>0</v>
      </c>
      <c r="U18" s="2">
        <f>Table_0__32[[#This Row],[Call Settle]]*100000*Table_0__32[[#This Row],[Open Interest Call]]</f>
        <v>1680</v>
      </c>
      <c r="V18" s="2">
        <f>Table_0__32[[#This Row],[Put Settle]]*100000*Table_0__32[[#This Row],[Open Interest Put]]</f>
        <v>2879.9999999999995</v>
      </c>
    </row>
    <row r="19" spans="1:22" x14ac:dyDescent="0.25">
      <c r="A19" s="2">
        <v>-1.6999999999999999E-3</v>
      </c>
      <c r="B19" s="2">
        <v>1.5699999999999999E-2</v>
      </c>
      <c r="C19" s="2">
        <v>1.4E-2</v>
      </c>
      <c r="D19" s="2">
        <v>1.1399999999999999</v>
      </c>
      <c r="E19" s="2">
        <v>1.18E-2</v>
      </c>
      <c r="F19" s="2">
        <v>1.0699999999999999E-2</v>
      </c>
      <c r="G19" s="2">
        <v>1.1000000000000001E-3</v>
      </c>
      <c r="H19" s="2">
        <v>7.17</v>
      </c>
      <c r="I19" s="2">
        <v>7.21</v>
      </c>
      <c r="J19" s="2">
        <v>-0.05</v>
      </c>
      <c r="K19" s="2">
        <v>0</v>
      </c>
      <c r="L19" s="2">
        <v>0</v>
      </c>
      <c r="M19" s="2">
        <v>0</v>
      </c>
      <c r="N19" s="2">
        <v>7.18</v>
      </c>
      <c r="O19" s="2">
        <v>7.21</v>
      </c>
      <c r="P19" s="2">
        <v>-0.04</v>
      </c>
      <c r="Q19" s="2">
        <v>1</v>
      </c>
      <c r="R19" s="2">
        <v>0</v>
      </c>
      <c r="S19" s="2">
        <v>1</v>
      </c>
      <c r="T19" s="2">
        <v>1</v>
      </c>
      <c r="U19" s="2">
        <f>Table_0__32[[#This Row],[Call Settle]]*100000*Table_0__32[[#This Row],[Open Interest Call]]</f>
        <v>1400</v>
      </c>
      <c r="V19" s="2">
        <f>Table_0__32[[#This Row],[Put Settle]]*100000*Table_0__32[[#This Row],[Open Interest Put]]</f>
        <v>1180</v>
      </c>
    </row>
    <row r="20" spans="1:22" x14ac:dyDescent="0.25">
      <c r="A20" s="2">
        <v>-1.6000000000000001E-3</v>
      </c>
      <c r="B20" s="2">
        <v>1.32E-2</v>
      </c>
      <c r="C20" s="2">
        <v>1.1599999999999999E-2</v>
      </c>
      <c r="D20" s="2">
        <v>1.145</v>
      </c>
      <c r="E20" s="2">
        <v>1.44E-2</v>
      </c>
      <c r="F20" s="2">
        <v>1.3100000000000001E-2</v>
      </c>
      <c r="G20" s="2">
        <v>1.2999999999999999E-3</v>
      </c>
      <c r="H20" s="2">
        <v>7.18</v>
      </c>
      <c r="I20" s="2">
        <v>7.23</v>
      </c>
      <c r="J20" s="2">
        <v>-0.05</v>
      </c>
      <c r="K20" s="2">
        <v>0</v>
      </c>
      <c r="L20" s="2">
        <v>0</v>
      </c>
      <c r="M20" s="2">
        <v>0</v>
      </c>
      <c r="N20" s="2">
        <v>7.18</v>
      </c>
      <c r="O20" s="2">
        <v>7.23</v>
      </c>
      <c r="P20" s="2">
        <v>-0.05</v>
      </c>
      <c r="Q20" s="2">
        <v>1</v>
      </c>
      <c r="R20" s="2">
        <v>0</v>
      </c>
      <c r="S20" s="2">
        <v>0</v>
      </c>
      <c r="T20" s="2">
        <v>0</v>
      </c>
      <c r="U20" s="2">
        <f>Table_0__32[[#This Row],[Call Settle]]*100000*Table_0__32[[#This Row],[Open Interest Call]]</f>
        <v>1160</v>
      </c>
      <c r="V20" s="2">
        <f>Table_0__32[[#This Row],[Put Settle]]*100000*Table_0__32[[#This Row],[Open Interest Put]]</f>
        <v>0</v>
      </c>
    </row>
    <row r="21" spans="1:22" x14ac:dyDescent="0.25">
      <c r="A21" s="2">
        <v>-1.2999999999999999E-3</v>
      </c>
      <c r="B21" s="2">
        <v>1.09E-2</v>
      </c>
      <c r="C21" s="2">
        <v>9.5999999999999992E-3</v>
      </c>
      <c r="D21" s="2">
        <v>1.1499999999999999</v>
      </c>
      <c r="E21" s="2">
        <v>1.7299999999999999E-2</v>
      </c>
      <c r="F21" s="2">
        <v>1.5800000000000002E-2</v>
      </c>
      <c r="G21" s="2">
        <v>1.5E-3</v>
      </c>
      <c r="H21" s="2">
        <v>7.26</v>
      </c>
      <c r="I21" s="2">
        <v>7.24</v>
      </c>
      <c r="J21" s="2">
        <v>0.02</v>
      </c>
      <c r="K21" s="2">
        <v>0</v>
      </c>
      <c r="L21" s="2">
        <v>0</v>
      </c>
      <c r="M21" s="2">
        <v>0</v>
      </c>
      <c r="N21" s="2">
        <v>7.26</v>
      </c>
      <c r="O21" s="2">
        <v>7.24</v>
      </c>
      <c r="P21" s="2">
        <v>0.02</v>
      </c>
      <c r="Q21" s="2">
        <v>1</v>
      </c>
      <c r="R21" s="2">
        <v>1</v>
      </c>
      <c r="S21" s="2">
        <v>1</v>
      </c>
      <c r="T21" s="2">
        <v>0</v>
      </c>
      <c r="U21" s="2">
        <f>Table_0__32[[#This Row],[Call Settle]]*100000*Table_0__32[[#This Row],[Open Interest Call]]</f>
        <v>959.99999999999989</v>
      </c>
      <c r="V21" s="2">
        <f>Table_0__32[[#This Row],[Put Settle]]*100000*Table_0__32[[#This Row],[Open Interest Put]]</f>
        <v>1730</v>
      </c>
    </row>
    <row r="22" spans="1:22" x14ac:dyDescent="0.25">
      <c r="A22" s="2">
        <v>-1.1999999999999999E-3</v>
      </c>
      <c r="B22" s="2">
        <v>8.9999999999999993E-3</v>
      </c>
      <c r="C22" s="2">
        <v>7.7999999999999996E-3</v>
      </c>
      <c r="D22" s="2">
        <v>1.155</v>
      </c>
      <c r="E22" s="2">
        <v>2.0500000000000001E-2</v>
      </c>
      <c r="F22" s="2">
        <v>1.8800000000000001E-2</v>
      </c>
      <c r="G22" s="2">
        <v>1.6999999999999999E-3</v>
      </c>
      <c r="H22" s="2">
        <v>7.29</v>
      </c>
      <c r="I22" s="2">
        <v>7.31</v>
      </c>
      <c r="J22" s="2">
        <v>-0.02</v>
      </c>
      <c r="K22" s="2">
        <v>0</v>
      </c>
      <c r="L22" s="2">
        <v>0</v>
      </c>
      <c r="M22" s="2">
        <v>0</v>
      </c>
      <c r="N22" s="2">
        <v>7.29</v>
      </c>
      <c r="O22" s="2">
        <v>7.31</v>
      </c>
      <c r="P22" s="2">
        <v>-0.02</v>
      </c>
      <c r="Q22" s="2">
        <v>1</v>
      </c>
      <c r="R22" s="2">
        <v>0</v>
      </c>
      <c r="S22" s="2">
        <v>65</v>
      </c>
      <c r="T22" s="2">
        <v>0</v>
      </c>
      <c r="U22" s="2">
        <f>Table_0__32[[#This Row],[Call Settle]]*100000*Table_0__32[[#This Row],[Open Interest Call]]</f>
        <v>780</v>
      </c>
      <c r="V22" s="2">
        <f>Table_0__32[[#This Row],[Put Settle]]*100000*Table_0__32[[#This Row],[Open Interest Put]]</f>
        <v>133250</v>
      </c>
    </row>
    <row r="23" spans="1:22" x14ac:dyDescent="0.25">
      <c r="A23" s="2">
        <v>-8.9999999999999998E-4</v>
      </c>
      <c r="B23" s="2">
        <v>7.3000000000000001E-3</v>
      </c>
      <c r="C23" s="2">
        <v>6.4000000000000003E-3</v>
      </c>
      <c r="D23" s="2">
        <v>1.1599999999999999</v>
      </c>
      <c r="E23" s="2">
        <v>2.4E-2</v>
      </c>
      <c r="F23" s="2">
        <v>2.2100000000000002E-2</v>
      </c>
      <c r="G23" s="2">
        <v>1.9E-3</v>
      </c>
      <c r="H23" s="2">
        <v>7.4</v>
      </c>
      <c r="I23" s="2">
        <v>7.34</v>
      </c>
      <c r="J23" s="2">
        <v>7.0000000000000007E-2</v>
      </c>
      <c r="K23" s="2">
        <v>0</v>
      </c>
      <c r="L23" s="2">
        <v>0</v>
      </c>
      <c r="M23" s="2">
        <v>0</v>
      </c>
      <c r="N23" s="2">
        <v>7.4</v>
      </c>
      <c r="O23" s="2">
        <v>7.34</v>
      </c>
      <c r="P23" s="2">
        <v>7.0000000000000007E-2</v>
      </c>
      <c r="Q23" s="2">
        <v>2</v>
      </c>
      <c r="R23" s="2">
        <v>0</v>
      </c>
      <c r="S23" s="2">
        <v>0</v>
      </c>
      <c r="T23" s="2">
        <v>0</v>
      </c>
      <c r="U23" s="2">
        <f>Table_0__32[[#This Row],[Call Settle]]*100000*Table_0__32[[#This Row],[Open Interest Call]]</f>
        <v>1280</v>
      </c>
      <c r="V23" s="2">
        <f>Table_0__32[[#This Row],[Put Settle]]*100000*Table_0__32[[#This Row],[Open Interest Put]]</f>
        <v>0</v>
      </c>
    </row>
    <row r="24" spans="1:22" x14ac:dyDescent="0.25">
      <c r="A24" s="2">
        <v>-8.9999999999999998E-4</v>
      </c>
      <c r="B24" s="2">
        <v>6.0000000000000001E-3</v>
      </c>
      <c r="C24" s="2">
        <v>5.1000000000000004E-3</v>
      </c>
      <c r="D24" s="2">
        <v>1.165</v>
      </c>
      <c r="E24" s="2">
        <v>2.7699999999999999E-2</v>
      </c>
      <c r="F24" s="2">
        <v>2.5700000000000001E-2</v>
      </c>
      <c r="G24" s="2">
        <v>2E-3</v>
      </c>
      <c r="H24" s="2">
        <v>7.43</v>
      </c>
      <c r="I24" s="2">
        <v>7.46</v>
      </c>
      <c r="J24" s="2">
        <v>-0.02</v>
      </c>
      <c r="K24" s="2">
        <v>0</v>
      </c>
      <c r="L24" s="2">
        <v>0</v>
      </c>
      <c r="M24" s="2">
        <v>0</v>
      </c>
      <c r="N24" s="2">
        <v>7.43</v>
      </c>
      <c r="O24" s="2">
        <v>7.46</v>
      </c>
      <c r="P24" s="2">
        <v>-0.02</v>
      </c>
      <c r="Q24" s="2">
        <v>0</v>
      </c>
      <c r="R24" s="2">
        <v>0</v>
      </c>
      <c r="S24" s="2">
        <v>0</v>
      </c>
      <c r="T24" s="2">
        <v>0</v>
      </c>
      <c r="U24" s="2">
        <f>Table_0__32[[#This Row],[Call Settle]]*100000*Table_0__32[[#This Row],[Open Interest Call]]</f>
        <v>0</v>
      </c>
      <c r="V24" s="2">
        <f>Table_0__32[[#This Row],[Put Settle]]*100000*Table_0__32[[#This Row],[Open Interest Put]]</f>
        <v>0</v>
      </c>
    </row>
    <row r="25" spans="1:22" x14ac:dyDescent="0.25">
      <c r="A25" s="2">
        <v>-5.9999999999999995E-4</v>
      </c>
      <c r="B25" s="2">
        <v>4.7999999999999996E-3</v>
      </c>
      <c r="C25" s="2">
        <v>4.1999999999999997E-3</v>
      </c>
      <c r="D25" s="2">
        <v>1.17</v>
      </c>
      <c r="E25" s="2">
        <v>3.1699999999999999E-2</v>
      </c>
      <c r="F25" s="2">
        <v>2.9499999999999998E-2</v>
      </c>
      <c r="G25" s="2">
        <v>2.2000000000000001E-3</v>
      </c>
      <c r="H25" s="2">
        <v>7.6</v>
      </c>
      <c r="I25" s="2">
        <v>7.5</v>
      </c>
      <c r="J25" s="2">
        <v>0.1</v>
      </c>
      <c r="K25" s="2">
        <v>0</v>
      </c>
      <c r="L25" s="2">
        <v>0</v>
      </c>
      <c r="M25" s="2">
        <v>0</v>
      </c>
      <c r="N25" s="2">
        <v>7.6</v>
      </c>
      <c r="O25" s="2">
        <v>7.5</v>
      </c>
      <c r="P25" s="2">
        <v>0.1</v>
      </c>
      <c r="Q25" s="2">
        <v>0</v>
      </c>
      <c r="R25" s="2">
        <v>0</v>
      </c>
      <c r="S25" s="2">
        <v>68</v>
      </c>
      <c r="T25" s="2">
        <v>0</v>
      </c>
      <c r="U25" s="2">
        <f>Table_0__32[[#This Row],[Call Settle]]*100000*Table_0__32[[#This Row],[Open Interest Call]]</f>
        <v>0</v>
      </c>
      <c r="V25" s="2">
        <f>Table_0__32[[#This Row],[Put Settle]]*100000*Table_0__32[[#This Row],[Open Interest Put]]</f>
        <v>215560</v>
      </c>
    </row>
    <row r="26" spans="1:22" x14ac:dyDescent="0.25">
      <c r="A26" s="2">
        <v>-5.9999999999999995E-4</v>
      </c>
      <c r="B26" s="2">
        <v>3.8999999999999998E-3</v>
      </c>
      <c r="C26" s="2">
        <v>3.3E-3</v>
      </c>
      <c r="D26" s="2">
        <v>1.175</v>
      </c>
      <c r="E26" s="2">
        <v>3.5900000000000001E-2</v>
      </c>
      <c r="F26" s="2">
        <v>3.3599999999999998E-2</v>
      </c>
      <c r="G26" s="2">
        <v>2.3E-3</v>
      </c>
      <c r="H26" s="2">
        <v>7.63</v>
      </c>
      <c r="I26" s="2">
        <v>7.61</v>
      </c>
      <c r="J26" s="2">
        <v>0.02</v>
      </c>
      <c r="K26" s="2">
        <v>0</v>
      </c>
      <c r="L26" s="2">
        <v>0</v>
      </c>
      <c r="M26" s="2">
        <v>0</v>
      </c>
      <c r="N26" s="2">
        <v>7.63</v>
      </c>
      <c r="O26" s="2">
        <v>7.61</v>
      </c>
      <c r="P26" s="2">
        <v>0.02</v>
      </c>
      <c r="Q26" s="2">
        <v>19</v>
      </c>
      <c r="R26" s="2">
        <v>0</v>
      </c>
      <c r="S26" s="2">
        <v>0</v>
      </c>
      <c r="T26" s="2">
        <v>0</v>
      </c>
      <c r="U26" s="2">
        <f>Table_0__32[[#This Row],[Call Settle]]*100000*Table_0__32[[#This Row],[Open Interest Call]]</f>
        <v>6270</v>
      </c>
      <c r="V26" s="2">
        <f>Table_0__32[[#This Row],[Put Settle]]*100000*Table_0__32[[#This Row],[Open Interest Put]]</f>
        <v>0</v>
      </c>
    </row>
    <row r="27" spans="1:22" x14ac:dyDescent="0.25">
      <c r="A27" s="2">
        <v>-4.0000000000000002E-4</v>
      </c>
      <c r="B27" s="2">
        <v>3.0999999999999999E-3</v>
      </c>
      <c r="C27" s="2">
        <v>2.7000000000000001E-3</v>
      </c>
      <c r="D27" s="2">
        <v>1.18</v>
      </c>
      <c r="E27" s="2">
        <v>4.02E-2</v>
      </c>
      <c r="F27" s="2">
        <v>3.78E-2</v>
      </c>
      <c r="G27" s="2">
        <v>2.3999999999999998E-3</v>
      </c>
      <c r="H27" s="2">
        <v>7.79</v>
      </c>
      <c r="I27" s="2">
        <v>7.68</v>
      </c>
      <c r="J27" s="2">
        <v>0.11</v>
      </c>
      <c r="K27" s="2">
        <v>0</v>
      </c>
      <c r="L27" s="2">
        <v>0</v>
      </c>
      <c r="M27" s="2">
        <v>0</v>
      </c>
      <c r="N27" s="2">
        <v>7.79</v>
      </c>
      <c r="O27" s="2">
        <v>7.68</v>
      </c>
      <c r="P27" s="2">
        <v>0.11</v>
      </c>
      <c r="Q27" s="2">
        <v>50</v>
      </c>
      <c r="R27" s="2">
        <v>0</v>
      </c>
      <c r="S27" s="2">
        <v>0</v>
      </c>
      <c r="T27" s="2">
        <v>0</v>
      </c>
      <c r="U27" s="2">
        <f>Table_0__32[[#This Row],[Call Settle]]*100000*Table_0__32[[#This Row],[Open Interest Call]]</f>
        <v>13500</v>
      </c>
      <c r="V27" s="2">
        <f>Table_0__32[[#This Row],[Put Settle]]*100000*Table_0__32[[#This Row],[Open Interest Put]]</f>
        <v>0</v>
      </c>
    </row>
    <row r="28" spans="1:22" x14ac:dyDescent="0.25">
      <c r="A28" s="2">
        <v>-2.9999999999999997E-4</v>
      </c>
      <c r="B28" s="2">
        <v>2.5000000000000001E-3</v>
      </c>
      <c r="C28" s="2">
        <v>2.2000000000000001E-3</v>
      </c>
      <c r="D28" s="2">
        <v>1.1850000000000001</v>
      </c>
      <c r="E28" s="2">
        <v>4.4600000000000001E-2</v>
      </c>
      <c r="F28" s="2">
        <v>4.2099999999999999E-2</v>
      </c>
      <c r="G28" s="2">
        <v>2.5000000000000001E-3</v>
      </c>
      <c r="H28" s="2">
        <v>7.94</v>
      </c>
      <c r="I28" s="2">
        <v>7.8</v>
      </c>
      <c r="J28" s="2">
        <v>0.14000000000000001</v>
      </c>
      <c r="K28" s="2">
        <v>0</v>
      </c>
      <c r="L28" s="2">
        <v>0</v>
      </c>
      <c r="M28" s="2">
        <v>0</v>
      </c>
      <c r="N28" s="2">
        <v>7.94</v>
      </c>
      <c r="O28" s="2">
        <v>7.8</v>
      </c>
      <c r="P28" s="2">
        <v>0.14000000000000001</v>
      </c>
      <c r="Q28" s="2">
        <v>51</v>
      </c>
      <c r="R28" s="2">
        <v>0</v>
      </c>
      <c r="S28" s="2">
        <v>0</v>
      </c>
      <c r="T28" s="2">
        <v>0</v>
      </c>
      <c r="U28" s="2">
        <f>Table_0__32[[#This Row],[Call Settle]]*100000*Table_0__32[[#This Row],[Open Interest Call]]</f>
        <v>11220</v>
      </c>
      <c r="V28" s="2">
        <f>Table_0__32[[#This Row],[Put Settle]]*100000*Table_0__32[[#This Row],[Open Interest Put]]</f>
        <v>0</v>
      </c>
    </row>
    <row r="29" spans="1:22" x14ac:dyDescent="0.25">
      <c r="A29" s="2">
        <v>-2.9999999999999997E-4</v>
      </c>
      <c r="B29" s="2">
        <v>2E-3</v>
      </c>
      <c r="C29" s="2">
        <v>1.6999999999999999E-3</v>
      </c>
      <c r="D29" s="2">
        <v>1.19</v>
      </c>
      <c r="E29" s="2">
        <v>4.9099999999999998E-2</v>
      </c>
      <c r="F29" s="2">
        <v>4.6600000000000003E-2</v>
      </c>
      <c r="G29" s="2">
        <v>2.5000000000000001E-3</v>
      </c>
      <c r="H29" s="2">
        <v>7.98</v>
      </c>
      <c r="I29" s="2">
        <v>7.9</v>
      </c>
      <c r="J29" s="2">
        <v>0.08</v>
      </c>
      <c r="K29" s="2">
        <v>0</v>
      </c>
      <c r="L29" s="2">
        <v>0</v>
      </c>
      <c r="M29" s="2">
        <v>0</v>
      </c>
      <c r="N29" s="2">
        <v>7.98</v>
      </c>
      <c r="O29" s="2">
        <v>7.9</v>
      </c>
      <c r="P29" s="2">
        <v>0.08</v>
      </c>
      <c r="Q29" s="2">
        <v>50</v>
      </c>
      <c r="R29" s="2">
        <v>0</v>
      </c>
      <c r="S29" s="2">
        <v>0</v>
      </c>
      <c r="T29" s="2">
        <v>0</v>
      </c>
      <c r="U29" s="2">
        <f>Table_0__32[[#This Row],[Call Settle]]*100000*Table_0__32[[#This Row],[Open Interest Call]]</f>
        <v>8500</v>
      </c>
      <c r="V29" s="2">
        <f>Table_0__32[[#This Row],[Put Settle]]*100000*Table_0__32[[#This Row],[Open Interest Put]]</f>
        <v>0</v>
      </c>
    </row>
    <row r="30" spans="1:22" x14ac:dyDescent="0.25">
      <c r="A30" s="2">
        <v>-2.0000000000000001E-4</v>
      </c>
      <c r="B30" s="2">
        <v>1.6000000000000001E-3</v>
      </c>
      <c r="C30" s="2">
        <v>1.4E-3</v>
      </c>
      <c r="D30" s="2">
        <v>1.1950000000000001</v>
      </c>
      <c r="E30" s="2">
        <v>5.3800000000000001E-2</v>
      </c>
      <c r="F30" s="2">
        <v>5.1200000000000002E-2</v>
      </c>
      <c r="G30" s="2">
        <v>2.5999999999999999E-3</v>
      </c>
      <c r="H30" s="2">
        <v>8.16</v>
      </c>
      <c r="I30" s="2">
        <v>8.02</v>
      </c>
      <c r="J30" s="2">
        <v>0.14000000000000001</v>
      </c>
      <c r="K30" s="2">
        <v>0</v>
      </c>
      <c r="L30" s="2">
        <v>0</v>
      </c>
      <c r="M30" s="2">
        <v>0</v>
      </c>
      <c r="N30" s="2">
        <v>8.16</v>
      </c>
      <c r="O30" s="2">
        <v>8.02</v>
      </c>
      <c r="P30" s="2">
        <v>0.14000000000000001</v>
      </c>
      <c r="Q30" s="2">
        <v>51</v>
      </c>
      <c r="R30" s="2">
        <v>0</v>
      </c>
      <c r="S30" s="2">
        <v>0</v>
      </c>
      <c r="T30" s="2">
        <v>0</v>
      </c>
      <c r="U30" s="2">
        <f>Table_0__32[[#This Row],[Call Settle]]*100000*Table_0__32[[#This Row],[Open Interest Call]]</f>
        <v>7140</v>
      </c>
      <c r="V30" s="2">
        <f>Table_0__32[[#This Row],[Put Settle]]*100000*Table_0__32[[#This Row],[Open Interest Put]]</f>
        <v>0</v>
      </c>
    </row>
    <row r="31" spans="1:22" x14ac:dyDescent="0.25">
      <c r="A31" s="2">
        <v>-2.0000000000000001E-4</v>
      </c>
      <c r="B31" s="2">
        <v>1.2999999999999999E-3</v>
      </c>
      <c r="C31" s="2">
        <v>1.1000000000000001E-3</v>
      </c>
      <c r="D31" s="2">
        <v>1.2</v>
      </c>
      <c r="E31" s="2">
        <v>5.8500000000000003E-2</v>
      </c>
      <c r="F31" s="2">
        <v>5.5800000000000002E-2</v>
      </c>
      <c r="G31" s="2">
        <v>2.7000000000000001E-3</v>
      </c>
      <c r="H31" s="2">
        <v>8.24</v>
      </c>
      <c r="I31" s="2">
        <v>8.16</v>
      </c>
      <c r="J31" s="2">
        <v>0.08</v>
      </c>
      <c r="K31" s="2">
        <v>0</v>
      </c>
      <c r="L31" s="2">
        <v>0</v>
      </c>
      <c r="M31" s="2">
        <v>0</v>
      </c>
      <c r="N31" s="2">
        <v>8.24</v>
      </c>
      <c r="O31" s="2">
        <v>8.16</v>
      </c>
      <c r="P31" s="2">
        <v>0.08</v>
      </c>
      <c r="Q31" s="2">
        <v>0</v>
      </c>
      <c r="R31" s="2">
        <v>0</v>
      </c>
      <c r="S31" s="2">
        <v>0</v>
      </c>
      <c r="T31" s="2">
        <v>0</v>
      </c>
      <c r="U31" s="2">
        <f>Table_0__32[[#This Row],[Call Settle]]*100000*Table_0__32[[#This Row],[Open Interest Call]]</f>
        <v>0</v>
      </c>
      <c r="V31" s="2">
        <f>Table_0__32[[#This Row],[Put Settle]]*100000*Table_0__32[[#This Row],[Open Interest Put]]</f>
        <v>0</v>
      </c>
    </row>
    <row r="32" spans="1:22" x14ac:dyDescent="0.25">
      <c r="A32" s="2">
        <v>-1E-4</v>
      </c>
      <c r="B32" s="2">
        <v>1E-3</v>
      </c>
      <c r="C32" s="2">
        <v>8.9999999999999998E-4</v>
      </c>
      <c r="D32" s="2">
        <v>1.2050000000000001</v>
      </c>
      <c r="E32" s="2">
        <v>6.3200000000000006E-2</v>
      </c>
      <c r="F32" s="2">
        <v>6.0499999999999998E-2</v>
      </c>
      <c r="G32" s="2">
        <v>2.7000000000000001E-3</v>
      </c>
      <c r="H32" s="2">
        <v>8.41</v>
      </c>
      <c r="I32" s="2">
        <v>8.2100000000000009</v>
      </c>
      <c r="J32" s="2">
        <v>0.2</v>
      </c>
      <c r="K32" s="2">
        <v>0</v>
      </c>
      <c r="L32" s="2">
        <v>0</v>
      </c>
      <c r="M32" s="2">
        <v>0</v>
      </c>
      <c r="N32" s="2">
        <v>8.41</v>
      </c>
      <c r="O32" s="2">
        <v>8.2100000000000009</v>
      </c>
      <c r="P32" s="2">
        <v>0.2</v>
      </c>
      <c r="Q32" s="2">
        <v>3</v>
      </c>
      <c r="R32" s="2">
        <v>0</v>
      </c>
      <c r="S32" s="2">
        <v>0</v>
      </c>
      <c r="T32" s="2">
        <v>0</v>
      </c>
      <c r="U32" s="2">
        <f>Table_0__32[[#This Row],[Call Settle]]*100000*Table_0__32[[#This Row],[Open Interest Call]]</f>
        <v>270</v>
      </c>
      <c r="V32" s="2">
        <f>Table_0__32[[#This Row],[Put Settle]]*100000*Table_0__32[[#This Row],[Open Interest Put]]</f>
        <v>0</v>
      </c>
    </row>
    <row r="33" spans="1:22" x14ac:dyDescent="0.25">
      <c r="A33" s="2">
        <v>-2.0000000000000001E-4</v>
      </c>
      <c r="B33" s="2">
        <v>8.9999999999999998E-4</v>
      </c>
      <c r="C33" s="2">
        <v>6.9999999999999999E-4</v>
      </c>
      <c r="D33" s="2">
        <v>1.21</v>
      </c>
      <c r="E33" s="2">
        <v>6.8000000000000005E-2</v>
      </c>
      <c r="F33" s="2">
        <v>6.5299999999999997E-2</v>
      </c>
      <c r="G33" s="2">
        <v>2.7000000000000001E-3</v>
      </c>
      <c r="H33" s="2">
        <v>8.48</v>
      </c>
      <c r="I33" s="2">
        <v>8.5299999999999994</v>
      </c>
      <c r="J33" s="2">
        <v>-0.05</v>
      </c>
      <c r="K33" s="2">
        <v>0</v>
      </c>
      <c r="L33" s="2">
        <v>0</v>
      </c>
      <c r="M33" s="2">
        <v>0</v>
      </c>
      <c r="N33" s="2">
        <v>8.48</v>
      </c>
      <c r="O33" s="2">
        <v>8.5299999999999994</v>
      </c>
      <c r="P33" s="2">
        <v>-0.05</v>
      </c>
      <c r="Q33" s="2">
        <v>0</v>
      </c>
      <c r="R33" s="2">
        <v>0</v>
      </c>
      <c r="S33" s="2">
        <v>0</v>
      </c>
      <c r="T33" s="2">
        <v>0</v>
      </c>
      <c r="U33" s="2">
        <f>Table_0__32[[#This Row],[Call Settle]]*100000*Table_0__32[[#This Row],[Open Interest Call]]</f>
        <v>0</v>
      </c>
      <c r="V33" s="2">
        <f>Table_0__32[[#This Row],[Put Settle]]*100000*Table_0__32[[#This Row],[Open Interest Put]]</f>
        <v>0</v>
      </c>
    </row>
    <row r="34" spans="1:22" x14ac:dyDescent="0.25">
      <c r="A34" s="2">
        <v>-1E-4</v>
      </c>
      <c r="B34" s="2">
        <v>6.9999999999999999E-4</v>
      </c>
      <c r="C34" s="2">
        <v>5.9999999999999995E-4</v>
      </c>
      <c r="D34" s="2">
        <v>1.2150000000000001</v>
      </c>
      <c r="E34" s="2">
        <v>7.2900000000000006E-2</v>
      </c>
      <c r="F34" s="2">
        <v>7.0099999999999996E-2</v>
      </c>
      <c r="G34" s="2">
        <v>2.8E-3</v>
      </c>
      <c r="H34" s="2">
        <v>8.7100000000000009</v>
      </c>
      <c r="I34" s="2">
        <v>8.59</v>
      </c>
      <c r="J34" s="2">
        <v>0.12</v>
      </c>
      <c r="K34" s="2">
        <v>0</v>
      </c>
      <c r="L34" s="2">
        <v>0</v>
      </c>
      <c r="M34" s="2">
        <v>0</v>
      </c>
      <c r="N34" s="2">
        <v>8.7100000000000009</v>
      </c>
      <c r="O34" s="2">
        <v>8.59</v>
      </c>
      <c r="P34" s="2">
        <v>0.12</v>
      </c>
      <c r="Q34" s="2">
        <v>0</v>
      </c>
      <c r="R34" s="2">
        <v>0</v>
      </c>
      <c r="S34" s="2">
        <v>0</v>
      </c>
      <c r="T34" s="2">
        <v>0</v>
      </c>
      <c r="U34" s="2">
        <f>Table_0__32[[#This Row],[Call Settle]]*100000*Table_0__32[[#This Row],[Open Interest Call]]</f>
        <v>0</v>
      </c>
      <c r="V34" s="2">
        <f>Table_0__32[[#This Row],[Put Settle]]*100000*Table_0__32[[#This Row],[Open Interest Put]]</f>
        <v>0</v>
      </c>
    </row>
    <row r="35" spans="1:22" x14ac:dyDescent="0.25">
      <c r="A35" s="2">
        <v>-1E-4</v>
      </c>
      <c r="B35" s="2">
        <v>5.9999999999999995E-4</v>
      </c>
      <c r="C35" s="2">
        <v>5.0000000000000001E-4</v>
      </c>
      <c r="D35" s="2">
        <v>1.22</v>
      </c>
      <c r="E35" s="2">
        <v>7.7700000000000005E-2</v>
      </c>
      <c r="F35" s="2">
        <v>7.4999999999999997E-2</v>
      </c>
      <c r="G35" s="2">
        <v>2.7000000000000001E-3</v>
      </c>
      <c r="H35" s="2">
        <v>8.89</v>
      </c>
      <c r="I35" s="2">
        <v>8.82</v>
      </c>
      <c r="J35" s="2">
        <v>7.0000000000000007E-2</v>
      </c>
      <c r="K35" s="2">
        <v>0</v>
      </c>
      <c r="L35" s="2">
        <v>0</v>
      </c>
      <c r="M35" s="2">
        <v>0</v>
      </c>
      <c r="N35" s="2">
        <v>8.89</v>
      </c>
      <c r="O35" s="2">
        <v>8.82</v>
      </c>
      <c r="P35" s="2">
        <v>7.0000000000000007E-2</v>
      </c>
      <c r="Q35" s="2">
        <v>0</v>
      </c>
      <c r="R35" s="2">
        <v>0</v>
      </c>
      <c r="S35" s="2">
        <v>0</v>
      </c>
      <c r="T35" s="2">
        <v>0</v>
      </c>
      <c r="U35" s="2">
        <f>Table_0__32[[#This Row],[Call Settle]]*100000*Table_0__32[[#This Row],[Open Interest Call]]</f>
        <v>0</v>
      </c>
      <c r="V35" s="2">
        <f>Table_0__32[[#This Row],[Put Settle]]*100000*Table_0__32[[#This Row],[Open Interest Put]]</f>
        <v>0</v>
      </c>
    </row>
    <row r="36" spans="1:22" x14ac:dyDescent="0.25">
      <c r="A36" s="2">
        <v>-1E-4</v>
      </c>
      <c r="B36" s="2">
        <v>5.0000000000000001E-4</v>
      </c>
      <c r="C36" s="2">
        <v>5.0000000000000001E-4</v>
      </c>
      <c r="D36" s="2">
        <v>1.2250000000000001</v>
      </c>
      <c r="E36" s="2">
        <v>8.2600000000000007E-2</v>
      </c>
      <c r="F36" s="2">
        <v>7.9799999999999996E-2</v>
      </c>
      <c r="G36" s="2">
        <v>2.8E-3</v>
      </c>
      <c r="H36" s="2">
        <v>9.18</v>
      </c>
      <c r="I36" s="2">
        <v>8.99</v>
      </c>
      <c r="J36" s="2">
        <v>0.19</v>
      </c>
      <c r="K36" s="2">
        <v>0</v>
      </c>
      <c r="L36" s="2">
        <v>0</v>
      </c>
      <c r="M36" s="2">
        <v>0</v>
      </c>
      <c r="N36" s="2">
        <v>9.18</v>
      </c>
      <c r="O36" s="2">
        <v>8.99</v>
      </c>
      <c r="P36" s="2">
        <v>0.19</v>
      </c>
      <c r="Q36" s="2">
        <v>0</v>
      </c>
      <c r="R36" s="2">
        <v>0</v>
      </c>
      <c r="S36" s="2">
        <v>0</v>
      </c>
      <c r="T36" s="2">
        <v>0</v>
      </c>
      <c r="U36" s="2">
        <f>Table_0__32[[#This Row],[Call Settle]]*100000*Table_0__32[[#This Row],[Open Interest Call]]</f>
        <v>0</v>
      </c>
      <c r="V36" s="2">
        <f>Table_0__32[[#This Row],[Put Settle]]*100000*Table_0__32[[#This Row],[Open Interest Put]]</f>
        <v>0</v>
      </c>
    </row>
    <row r="37" spans="1:22" x14ac:dyDescent="0.25">
      <c r="A37" s="2">
        <v>-1E-4</v>
      </c>
      <c r="B37" s="2">
        <v>5.0000000000000001E-4</v>
      </c>
      <c r="C37" s="2">
        <v>4.0000000000000002E-4</v>
      </c>
      <c r="D37" s="2">
        <v>1.23</v>
      </c>
      <c r="E37" s="2">
        <v>8.7499999999999994E-2</v>
      </c>
      <c r="F37" s="2">
        <v>8.4699999999999998E-2</v>
      </c>
      <c r="G37" s="2">
        <v>2.8E-3</v>
      </c>
      <c r="H37" s="2">
        <v>9.24</v>
      </c>
      <c r="I37" s="2">
        <v>9.27</v>
      </c>
      <c r="J37" s="2">
        <v>-0.02</v>
      </c>
      <c r="K37" s="2">
        <v>0</v>
      </c>
      <c r="L37" s="2">
        <v>0</v>
      </c>
      <c r="M37" s="2">
        <v>0</v>
      </c>
      <c r="N37" s="2">
        <v>9.24</v>
      </c>
      <c r="O37" s="2">
        <v>9.27</v>
      </c>
      <c r="P37" s="2">
        <v>-0.02</v>
      </c>
      <c r="Q37" s="2">
        <v>3</v>
      </c>
      <c r="R37" s="2">
        <v>0</v>
      </c>
      <c r="S37" s="2">
        <v>0</v>
      </c>
      <c r="T37" s="2">
        <v>0</v>
      </c>
      <c r="U37" s="2">
        <f>Table_0__32[[#This Row],[Call Settle]]*100000*Table_0__32[[#This Row],[Open Interest Call]]</f>
        <v>120</v>
      </c>
      <c r="V37" s="2">
        <f>Table_0__32[[#This Row],[Put Settle]]*100000*Table_0__32[[#This Row],[Open Interest Put]]</f>
        <v>0</v>
      </c>
    </row>
    <row r="38" spans="1:22" x14ac:dyDescent="0.25">
      <c r="A38" s="2">
        <v>-1E-4</v>
      </c>
      <c r="B38" s="2">
        <v>4.0000000000000002E-4</v>
      </c>
      <c r="C38" s="2">
        <v>2.9999999999999997E-4</v>
      </c>
      <c r="D38" s="2">
        <v>1.2350000000000001</v>
      </c>
      <c r="E38" s="2">
        <v>9.2399999999999996E-2</v>
      </c>
      <c r="F38" s="2">
        <v>8.9599999999999999E-2</v>
      </c>
      <c r="G38" s="2">
        <v>2.8E-3</v>
      </c>
      <c r="H38" s="2">
        <v>9.44</v>
      </c>
      <c r="I38" s="2">
        <v>9.52</v>
      </c>
      <c r="J38" s="2">
        <v>-0.08</v>
      </c>
      <c r="K38" s="2">
        <v>0</v>
      </c>
      <c r="L38" s="2">
        <v>0</v>
      </c>
      <c r="M38" s="2">
        <v>0</v>
      </c>
      <c r="N38" s="2">
        <v>9.44</v>
      </c>
      <c r="O38" s="2">
        <v>9.52</v>
      </c>
      <c r="P38" s="2">
        <v>-0.08</v>
      </c>
      <c r="Q38" s="2">
        <v>0</v>
      </c>
      <c r="R38" s="2">
        <v>0</v>
      </c>
      <c r="S38" s="2">
        <v>0</v>
      </c>
      <c r="T38" s="2">
        <v>0</v>
      </c>
      <c r="U38" s="2">
        <f>Table_0__32[[#This Row],[Call Settle]]*100000*Table_0__32[[#This Row],[Open Interest Call]]</f>
        <v>0</v>
      </c>
      <c r="V38" s="2">
        <f>Table_0__32[[#This Row],[Put Settle]]*100000*Table_0__32[[#This Row],[Open Interest Put]]</f>
        <v>0</v>
      </c>
    </row>
    <row r="39" spans="1:22" x14ac:dyDescent="0.25">
      <c r="A39" s="2">
        <v>-1E-4</v>
      </c>
      <c r="B39" s="2">
        <v>4.0000000000000002E-4</v>
      </c>
      <c r="C39" s="2">
        <v>2.9999999999999997E-4</v>
      </c>
      <c r="D39" s="2">
        <v>1.24</v>
      </c>
      <c r="E39" s="2">
        <v>9.7299999999999998E-2</v>
      </c>
      <c r="F39" s="2">
        <v>9.4600000000000004E-2</v>
      </c>
      <c r="G39" s="2">
        <v>2.7000000000000001E-3</v>
      </c>
      <c r="H39" s="2">
        <v>9.86</v>
      </c>
      <c r="I39" s="2">
        <v>9.74</v>
      </c>
      <c r="J39" s="2">
        <v>0.12</v>
      </c>
      <c r="K39" s="2">
        <v>0</v>
      </c>
      <c r="L39" s="2">
        <v>0</v>
      </c>
      <c r="M39" s="2">
        <v>0</v>
      </c>
      <c r="N39" s="2">
        <v>9.86</v>
      </c>
      <c r="O39" s="2">
        <v>9.74</v>
      </c>
      <c r="P39" s="2">
        <v>0.12</v>
      </c>
      <c r="Q39" s="2">
        <v>1</v>
      </c>
      <c r="R39" s="2">
        <v>0</v>
      </c>
      <c r="S39" s="2">
        <v>0</v>
      </c>
      <c r="T39" s="2">
        <v>0</v>
      </c>
      <c r="U39" s="2">
        <f>Table_0__32[[#This Row],[Call Settle]]*100000*Table_0__32[[#This Row],[Open Interest Call]]</f>
        <v>29.999999999999996</v>
      </c>
      <c r="V39" s="2">
        <f>Table_0__32[[#This Row],[Put Settle]]*100000*Table_0__32[[#This Row],[Open Interest Put]]</f>
        <v>0</v>
      </c>
    </row>
    <row r="40" spans="1:22" x14ac:dyDescent="0.25">
      <c r="A40" s="2">
        <v>-1E-4</v>
      </c>
      <c r="B40" s="2">
        <v>2.9999999999999997E-4</v>
      </c>
      <c r="C40" s="2">
        <v>2.9999999999999997E-4</v>
      </c>
      <c r="D40" s="2">
        <v>1.2450000000000001</v>
      </c>
      <c r="E40" s="2">
        <v>0.1023</v>
      </c>
      <c r="F40" s="2">
        <v>9.9500000000000005E-2</v>
      </c>
      <c r="G40" s="2">
        <v>2.8E-3</v>
      </c>
      <c r="H40" s="2">
        <v>10</v>
      </c>
      <c r="I40" s="2">
        <v>9.92</v>
      </c>
      <c r="J40" s="2">
        <v>0.08</v>
      </c>
      <c r="K40" s="2">
        <v>0</v>
      </c>
      <c r="L40" s="2">
        <v>0</v>
      </c>
      <c r="M40" s="2">
        <v>0</v>
      </c>
      <c r="N40" s="2">
        <v>10</v>
      </c>
      <c r="O40" s="2">
        <v>9.92</v>
      </c>
      <c r="P40" s="2">
        <v>0.08</v>
      </c>
      <c r="Q40" s="2">
        <v>0</v>
      </c>
      <c r="R40" s="2">
        <v>0</v>
      </c>
      <c r="S40" s="2">
        <v>0</v>
      </c>
      <c r="T40" s="2">
        <v>0</v>
      </c>
      <c r="U40" s="2">
        <f>Table_0__32[[#This Row],[Call Settle]]*100000*Table_0__32[[#This Row],[Open Interest Call]]</f>
        <v>0</v>
      </c>
      <c r="V40" s="2">
        <f>Table_0__32[[#This Row],[Put Settle]]*100000*Table_0__32[[#This Row],[Open Interest Put]]</f>
        <v>0</v>
      </c>
    </row>
    <row r="41" spans="1:22" x14ac:dyDescent="0.25">
      <c r="A41" s="2">
        <v>-1E-4</v>
      </c>
      <c r="B41" s="2">
        <v>2.9999999999999997E-4</v>
      </c>
      <c r="C41" s="2">
        <v>2.0000000000000001E-4</v>
      </c>
      <c r="D41" s="2">
        <v>1.25</v>
      </c>
      <c r="E41" s="2">
        <v>0.1072</v>
      </c>
      <c r="F41" s="2">
        <v>0.10440000000000001</v>
      </c>
      <c r="G41" s="2">
        <v>2.8E-3</v>
      </c>
      <c r="H41" s="2">
        <v>10.08</v>
      </c>
      <c r="I41" s="2">
        <v>10.06</v>
      </c>
      <c r="J41" s="2">
        <v>0.03</v>
      </c>
      <c r="K41" s="2">
        <v>0</v>
      </c>
      <c r="L41" s="2">
        <v>0</v>
      </c>
      <c r="M41" s="2">
        <v>0</v>
      </c>
      <c r="N41" s="2">
        <v>10.08</v>
      </c>
      <c r="O41" s="2">
        <v>10.06</v>
      </c>
      <c r="P41" s="2">
        <v>0.03</v>
      </c>
      <c r="Q41" s="2">
        <v>8</v>
      </c>
      <c r="R41" s="2">
        <v>0</v>
      </c>
      <c r="S41" s="2">
        <v>0</v>
      </c>
      <c r="T41" s="2">
        <v>0</v>
      </c>
      <c r="U41" s="2">
        <f>Table_0__32[[#This Row],[Call Settle]]*100000*Table_0__32[[#This Row],[Open Interest Call]]</f>
        <v>160</v>
      </c>
      <c r="V41" s="2">
        <f>Table_0__32[[#This Row],[Put Settle]]*100000*Table_0__32[[#This Row],[Open Interest Put]]</f>
        <v>0</v>
      </c>
    </row>
    <row r="42" spans="1:22" x14ac:dyDescent="0.25">
      <c r="A42" s="2">
        <v>0</v>
      </c>
      <c r="B42" s="2">
        <v>2.0000000000000001E-4</v>
      </c>
      <c r="C42" s="2">
        <v>2.0000000000000001E-4</v>
      </c>
      <c r="D42" s="2">
        <v>1.2549999999999999</v>
      </c>
      <c r="E42" s="2">
        <v>0.11210000000000001</v>
      </c>
      <c r="F42" s="2">
        <v>0.10929999999999999</v>
      </c>
      <c r="G42" s="2">
        <v>2.8E-3</v>
      </c>
      <c r="H42" s="2">
        <v>10.47</v>
      </c>
      <c r="I42" s="2">
        <v>10.14</v>
      </c>
      <c r="J42" s="2">
        <v>0.33</v>
      </c>
      <c r="K42" s="2">
        <v>0</v>
      </c>
      <c r="L42" s="2">
        <v>0</v>
      </c>
      <c r="M42" s="2">
        <v>0</v>
      </c>
      <c r="N42" s="2">
        <v>10.47</v>
      </c>
      <c r="O42" s="2">
        <v>10.14</v>
      </c>
      <c r="P42" s="2">
        <v>0.33</v>
      </c>
      <c r="Q42" s="2">
        <v>0</v>
      </c>
      <c r="R42" s="2">
        <v>0</v>
      </c>
      <c r="S42" s="2">
        <v>0</v>
      </c>
      <c r="T42" s="2">
        <v>0</v>
      </c>
      <c r="U42" s="2">
        <f>Table_0__32[[#This Row],[Call Settle]]*100000*Table_0__32[[#This Row],[Open Interest Call]]</f>
        <v>0</v>
      </c>
      <c r="V42" s="2">
        <f>Table_0__32[[#This Row],[Put Settle]]*100000*Table_0__32[[#This Row],[Open Interest Put]]</f>
        <v>0</v>
      </c>
    </row>
    <row r="43" spans="1:22" x14ac:dyDescent="0.25">
      <c r="A43" s="2">
        <v>-1E-4</v>
      </c>
      <c r="B43" s="2">
        <v>2.0000000000000001E-4</v>
      </c>
      <c r="C43" s="2">
        <v>2.0000000000000001E-4</v>
      </c>
      <c r="D43" s="2">
        <v>1.26</v>
      </c>
      <c r="E43" s="2">
        <v>0.1171</v>
      </c>
      <c r="F43" s="2">
        <v>0.1143</v>
      </c>
      <c r="G43" s="2">
        <v>2.8E-3</v>
      </c>
      <c r="H43" s="2">
        <v>10.46</v>
      </c>
      <c r="I43" s="2">
        <v>10.52</v>
      </c>
      <c r="J43" s="2">
        <v>-0.06</v>
      </c>
      <c r="K43" s="2">
        <v>0</v>
      </c>
      <c r="L43" s="2">
        <v>0</v>
      </c>
      <c r="M43" s="2">
        <v>0</v>
      </c>
      <c r="N43" s="2">
        <v>10.46</v>
      </c>
      <c r="O43" s="2">
        <v>10.52</v>
      </c>
      <c r="P43" s="2">
        <v>-0.06</v>
      </c>
      <c r="Q43" s="2">
        <v>0</v>
      </c>
      <c r="R43" s="2">
        <v>0</v>
      </c>
      <c r="S43" s="2">
        <v>0</v>
      </c>
      <c r="T43" s="2">
        <v>0</v>
      </c>
      <c r="U43" s="2">
        <f>Table_0__32[[#This Row],[Call Settle]]*100000*Table_0__32[[#This Row],[Open Interest Call]]</f>
        <v>0</v>
      </c>
      <c r="V43" s="2">
        <f>Table_0__32[[#This Row],[Put Settle]]*100000*Table_0__32[[#This Row],[Open Interest Put]]</f>
        <v>0</v>
      </c>
    </row>
    <row r="44" spans="1:22" x14ac:dyDescent="0.25">
      <c r="A44" s="2">
        <v>0</v>
      </c>
      <c r="B44" s="2">
        <v>2.0000000000000001E-4</v>
      </c>
      <c r="C44" s="2">
        <v>2.0000000000000001E-4</v>
      </c>
      <c r="D44" s="2">
        <v>1.2649999999999999</v>
      </c>
      <c r="E44" s="2">
        <v>0.122</v>
      </c>
      <c r="F44" s="2">
        <v>0.1192</v>
      </c>
      <c r="G44" s="2">
        <v>2.8E-3</v>
      </c>
      <c r="H44" s="2">
        <v>10.82</v>
      </c>
      <c r="I44" s="2">
        <v>10.5</v>
      </c>
      <c r="J44" s="2">
        <v>0.32</v>
      </c>
      <c r="K44" s="2">
        <v>0</v>
      </c>
      <c r="L44" s="2">
        <v>0</v>
      </c>
      <c r="M44" s="2">
        <v>0</v>
      </c>
      <c r="N44" s="2">
        <v>10.82</v>
      </c>
      <c r="O44" s="2">
        <v>10.5</v>
      </c>
      <c r="P44" s="2">
        <v>0.32</v>
      </c>
      <c r="Q44" s="2">
        <v>0</v>
      </c>
      <c r="R44" s="2">
        <v>0</v>
      </c>
      <c r="S44" s="2">
        <v>0</v>
      </c>
      <c r="T44" s="2">
        <v>0</v>
      </c>
      <c r="U44" s="2">
        <f>Table_0__32[[#This Row],[Call Settle]]*100000*Table_0__32[[#This Row],[Open Interest Call]]</f>
        <v>0</v>
      </c>
      <c r="V44" s="2">
        <f>Table_0__32[[#This Row],[Put Settle]]*100000*Table_0__32[[#This Row],[Open Interest Put]]</f>
        <v>0</v>
      </c>
    </row>
    <row r="45" spans="1:22" x14ac:dyDescent="0.25">
      <c r="A45" s="2">
        <v>0</v>
      </c>
      <c r="B45" s="2">
        <v>1E-4</v>
      </c>
      <c r="C45" s="2">
        <v>1E-4</v>
      </c>
      <c r="D45" s="2">
        <v>1.27</v>
      </c>
      <c r="E45" s="2">
        <v>0.127</v>
      </c>
      <c r="F45" s="2">
        <v>0.1241</v>
      </c>
      <c r="G45" s="2">
        <v>2.8999999999999998E-3</v>
      </c>
      <c r="H45" s="2">
        <v>10.67</v>
      </c>
      <c r="I45" s="2">
        <v>10.35</v>
      </c>
      <c r="J45" s="2">
        <v>0.31</v>
      </c>
      <c r="K45" s="2">
        <v>0</v>
      </c>
      <c r="L45" s="2">
        <v>0</v>
      </c>
      <c r="M45" s="2">
        <v>0</v>
      </c>
      <c r="N45" s="2">
        <v>10.67</v>
      </c>
      <c r="O45" s="2">
        <v>10.35</v>
      </c>
      <c r="P45" s="2">
        <v>0.31</v>
      </c>
      <c r="Q45" s="2">
        <v>0</v>
      </c>
      <c r="R45" s="2">
        <v>0</v>
      </c>
      <c r="S45" s="2">
        <v>0</v>
      </c>
      <c r="T45" s="2">
        <v>0</v>
      </c>
      <c r="U45" s="2">
        <f>Table_0__32[[#This Row],[Call Settle]]*100000*Table_0__32[[#This Row],[Open Interest Call]]</f>
        <v>0</v>
      </c>
      <c r="V45" s="2">
        <f>Table_0__32[[#This Row],[Put Settle]]*100000*Table_0__32[[#This Row],[Open Interest Put]]</f>
        <v>0</v>
      </c>
    </row>
    <row r="46" spans="1:22" x14ac:dyDescent="0.25">
      <c r="A46" s="2">
        <v>-1E-4</v>
      </c>
      <c r="B46" s="2">
        <v>1E-4</v>
      </c>
      <c r="C46" s="2">
        <v>1E-4</v>
      </c>
      <c r="D46" s="2">
        <v>1.28</v>
      </c>
      <c r="E46" s="2">
        <v>0.13689999999999999</v>
      </c>
      <c r="F46" s="2">
        <v>0.13400000000000001</v>
      </c>
      <c r="G46" s="2">
        <v>2.8999999999999998E-3</v>
      </c>
      <c r="H46" s="2">
        <v>10.55</v>
      </c>
      <c r="I46" s="2">
        <v>11.04</v>
      </c>
      <c r="J46" s="2">
        <v>-0.49</v>
      </c>
      <c r="K46" s="2">
        <v>0</v>
      </c>
      <c r="L46" s="2">
        <v>0</v>
      </c>
      <c r="M46" s="2">
        <v>0</v>
      </c>
      <c r="N46" s="2">
        <v>10.55</v>
      </c>
      <c r="O46" s="2">
        <v>11.04</v>
      </c>
      <c r="P46" s="2">
        <v>-0.49</v>
      </c>
      <c r="Q46" s="2">
        <v>0</v>
      </c>
      <c r="R46" s="2">
        <v>0</v>
      </c>
      <c r="S46" s="2">
        <v>0</v>
      </c>
      <c r="T46" s="2">
        <v>0</v>
      </c>
      <c r="U46" s="2">
        <f>Table_0__32[[#This Row],[Call Settle]]*100000*Table_0__32[[#This Row],[Open Interest Call]]</f>
        <v>0</v>
      </c>
      <c r="V46" s="2">
        <f>Table_0__32[[#This Row],[Put Settle]]*100000*Table_0__32[[#This Row],[Open Interest Put]]</f>
        <v>0</v>
      </c>
    </row>
    <row r="47" spans="1:22" x14ac:dyDescent="0.25">
      <c r="A47" s="2">
        <v>0</v>
      </c>
      <c r="B47" s="2">
        <v>1E-4</v>
      </c>
      <c r="C47" s="2">
        <v>1E-4</v>
      </c>
      <c r="D47" s="2">
        <v>1.29</v>
      </c>
      <c r="E47" s="2">
        <v>0.14680000000000001</v>
      </c>
      <c r="F47" s="2">
        <v>0.1439</v>
      </c>
      <c r="G47" s="2">
        <v>2.8999999999999998E-3</v>
      </c>
      <c r="H47" s="2">
        <v>11.19</v>
      </c>
      <c r="I47" s="2">
        <v>10.89</v>
      </c>
      <c r="J47" s="2">
        <v>0.3</v>
      </c>
      <c r="K47" s="2">
        <v>0</v>
      </c>
      <c r="L47" s="2">
        <v>0</v>
      </c>
      <c r="M47" s="2">
        <v>0</v>
      </c>
      <c r="N47" s="2">
        <v>11.19</v>
      </c>
      <c r="O47" s="2">
        <v>10.89</v>
      </c>
      <c r="P47" s="2">
        <v>0.3</v>
      </c>
      <c r="Q47" s="2">
        <v>0</v>
      </c>
      <c r="R47" s="2">
        <v>0</v>
      </c>
      <c r="S47" s="2">
        <v>0</v>
      </c>
      <c r="T47" s="2">
        <v>0</v>
      </c>
      <c r="U47" s="2">
        <f>Table_0__32[[#This Row],[Call Settle]]*100000*Table_0__32[[#This Row],[Open Interest Call]]</f>
        <v>0</v>
      </c>
      <c r="V47" s="2">
        <f>Table_0__32[[#This Row],[Put Settle]]*100000*Table_0__32[[#This Row],[Open Interest Put]]</f>
        <v>0</v>
      </c>
    </row>
    <row r="48" spans="1:22" x14ac:dyDescent="0.25">
      <c r="A48" s="2">
        <v>0</v>
      </c>
      <c r="B48" s="2">
        <v>1E-4</v>
      </c>
      <c r="C48" s="2">
        <v>1E-4</v>
      </c>
      <c r="D48" s="2">
        <v>1.3</v>
      </c>
      <c r="E48" s="2">
        <v>0.15670000000000001</v>
      </c>
      <c r="F48" s="2">
        <v>0.15379999999999999</v>
      </c>
      <c r="G48" s="2">
        <v>2.8999999999999998E-3</v>
      </c>
      <c r="H48" s="2">
        <v>11.83</v>
      </c>
      <c r="I48" s="2">
        <v>11.52</v>
      </c>
      <c r="J48" s="2">
        <v>0.31</v>
      </c>
      <c r="K48" s="2">
        <v>0</v>
      </c>
      <c r="L48" s="2">
        <v>0</v>
      </c>
      <c r="M48" s="2">
        <v>0</v>
      </c>
      <c r="N48" s="2">
        <v>11.83</v>
      </c>
      <c r="O48" s="2">
        <v>11.52</v>
      </c>
      <c r="P48" s="2">
        <v>0.31</v>
      </c>
      <c r="Q48" s="2">
        <v>0</v>
      </c>
      <c r="R48" s="2">
        <v>0</v>
      </c>
      <c r="S48" s="2">
        <v>0</v>
      </c>
      <c r="T48" s="2">
        <v>0</v>
      </c>
      <c r="U48" s="2">
        <f>Table_0__32[[#This Row],[Call Settle]]*100000*Table_0__32[[#This Row],[Open Interest Call]]</f>
        <v>0</v>
      </c>
      <c r="V48" s="2">
        <f>Table_0__32[[#This Row],[Put Settle]]*100000*Table_0__32[[#This Row],[Open Interest Put]]</f>
        <v>0</v>
      </c>
    </row>
    <row r="49" spans="1:22" x14ac:dyDescent="0.25">
      <c r="A49" s="2">
        <v>0</v>
      </c>
      <c r="B49" s="2">
        <v>1E-4</v>
      </c>
      <c r="C49" s="2">
        <v>1E-4</v>
      </c>
      <c r="D49" s="2">
        <v>1.31</v>
      </c>
      <c r="E49" s="2">
        <v>0.1666</v>
      </c>
      <c r="F49" s="2">
        <v>0.1638</v>
      </c>
      <c r="G49" s="2">
        <v>2.8E-3</v>
      </c>
      <c r="H49" s="2">
        <v>12.45</v>
      </c>
      <c r="I49" s="2">
        <v>12.14</v>
      </c>
      <c r="J49" s="2">
        <v>0.31</v>
      </c>
      <c r="K49" s="2">
        <v>0</v>
      </c>
      <c r="L49" s="2">
        <v>0</v>
      </c>
      <c r="M49" s="2">
        <v>0</v>
      </c>
      <c r="N49" s="2">
        <v>12.45</v>
      </c>
      <c r="O49" s="2">
        <v>12.14</v>
      </c>
      <c r="P49" s="2">
        <v>0.31</v>
      </c>
      <c r="Q49" s="2">
        <v>0</v>
      </c>
      <c r="R49" s="2">
        <v>0</v>
      </c>
      <c r="S49" s="2">
        <v>0</v>
      </c>
      <c r="T49" s="2">
        <v>0</v>
      </c>
      <c r="U49" s="2">
        <f>Table_0__32[[#This Row],[Call Settle]]*100000*Table_0__32[[#This Row],[Open Interest Call]]</f>
        <v>0</v>
      </c>
      <c r="V49" s="2">
        <f>Table_0__32[[#This Row],[Put Settle]]*100000*Table_0__32[[#This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-2.8E-3</v>
      </c>
      <c r="B2" s="2">
        <v>0.114</v>
      </c>
      <c r="C2" s="2">
        <v>0.11119999999999999</v>
      </c>
      <c r="D2" s="2">
        <v>1.03</v>
      </c>
      <c r="E2" s="2">
        <v>1E-4</v>
      </c>
      <c r="F2" s="2">
        <v>1E-4</v>
      </c>
      <c r="G2" s="2">
        <v>0</v>
      </c>
      <c r="H2" s="2">
        <v>8.67</v>
      </c>
      <c r="I2" s="2">
        <v>8.8000000000000007</v>
      </c>
      <c r="J2" s="2">
        <v>-0.13</v>
      </c>
      <c r="K2" s="2">
        <v>0</v>
      </c>
      <c r="L2" s="2">
        <v>0</v>
      </c>
      <c r="M2" s="2">
        <v>0</v>
      </c>
      <c r="N2" s="2">
        <v>8.67</v>
      </c>
      <c r="O2" s="2">
        <v>8.8000000000000007</v>
      </c>
      <c r="P2" s="2">
        <v>-0.13</v>
      </c>
      <c r="Q2" s="2">
        <v>0</v>
      </c>
      <c r="R2" s="2">
        <v>0</v>
      </c>
      <c r="S2" s="2">
        <v>0</v>
      </c>
      <c r="T2" s="2">
        <v>0</v>
      </c>
      <c r="U2" s="2">
        <f>Table_0__33[[#This Row],[Call Settle]]*100000*Table_0__33[[#This Row],[Open Interest Call]]</f>
        <v>0</v>
      </c>
      <c r="V2" s="2">
        <f>Table_0__33[[#This Row],[Put Settle]]*100000*Table_0__33[[#This Row],[Open Interest Put]]</f>
        <v>0</v>
      </c>
    </row>
    <row r="3" spans="1:22" x14ac:dyDescent="0.25">
      <c r="A3" s="2">
        <v>-2.8E-3</v>
      </c>
      <c r="B3" s="2">
        <v>0.1042</v>
      </c>
      <c r="C3" s="2">
        <v>0.1014</v>
      </c>
      <c r="D3" s="2">
        <v>1.04</v>
      </c>
      <c r="E3" s="2">
        <v>2.0000000000000001E-4</v>
      </c>
      <c r="F3" s="2">
        <v>2.0000000000000001E-4</v>
      </c>
      <c r="G3" s="2">
        <v>0</v>
      </c>
      <c r="H3" s="2">
        <v>8.35</v>
      </c>
      <c r="I3" s="2">
        <v>8.49</v>
      </c>
      <c r="J3" s="2">
        <v>-0.14000000000000001</v>
      </c>
      <c r="K3" s="2">
        <v>0</v>
      </c>
      <c r="L3" s="2">
        <v>0</v>
      </c>
      <c r="M3" s="2">
        <v>0</v>
      </c>
      <c r="N3" s="2">
        <v>8.35</v>
      </c>
      <c r="O3" s="2">
        <v>8.49</v>
      </c>
      <c r="P3" s="2">
        <v>-0.14000000000000001</v>
      </c>
      <c r="Q3" s="2">
        <v>0</v>
      </c>
      <c r="R3" s="2">
        <v>0</v>
      </c>
      <c r="S3" s="2">
        <v>0</v>
      </c>
      <c r="T3" s="2">
        <v>0</v>
      </c>
      <c r="U3" s="2">
        <f>Table_0__33[[#This Row],[Call Settle]]*100000*Table_0__33[[#This Row],[Open Interest Call]]</f>
        <v>0</v>
      </c>
      <c r="V3" s="2">
        <f>Table_0__33[[#This Row],[Put Settle]]*100000*Table_0__33[[#This Row],[Open Interest Put]]</f>
        <v>0</v>
      </c>
    </row>
    <row r="4" spans="1:22" x14ac:dyDescent="0.25">
      <c r="A4" s="2">
        <v>-2.8E-3</v>
      </c>
      <c r="B4" s="2">
        <v>9.4399999999999998E-2</v>
      </c>
      <c r="C4" s="2">
        <v>9.1600000000000001E-2</v>
      </c>
      <c r="D4" s="2">
        <v>1.05</v>
      </c>
      <c r="E4" s="2">
        <v>2.9999999999999997E-4</v>
      </c>
      <c r="F4" s="2">
        <v>2.9999999999999997E-4</v>
      </c>
      <c r="G4" s="2">
        <v>0</v>
      </c>
      <c r="H4" s="2">
        <v>8.15</v>
      </c>
      <c r="I4" s="2">
        <v>8.3000000000000007</v>
      </c>
      <c r="J4" s="2">
        <v>-0.16</v>
      </c>
      <c r="K4" s="2">
        <v>0</v>
      </c>
      <c r="L4" s="2">
        <v>0</v>
      </c>
      <c r="M4" s="2">
        <v>0</v>
      </c>
      <c r="N4" s="2">
        <v>8.15</v>
      </c>
      <c r="O4" s="2">
        <v>8.3000000000000007</v>
      </c>
      <c r="P4" s="2">
        <v>-0.16</v>
      </c>
      <c r="Q4" s="2">
        <v>0</v>
      </c>
      <c r="R4" s="2">
        <v>0</v>
      </c>
      <c r="S4" s="2">
        <v>0</v>
      </c>
      <c r="T4" s="2">
        <v>0</v>
      </c>
      <c r="U4" s="2">
        <f>Table_0__33[[#This Row],[Call Settle]]*100000*Table_0__33[[#This Row],[Open Interest Call]]</f>
        <v>0</v>
      </c>
      <c r="V4" s="2">
        <f>Table_0__33[[#This Row],[Put Settle]]*100000*Table_0__33[[#This Row],[Open Interest Put]]</f>
        <v>0</v>
      </c>
    </row>
    <row r="5" spans="1:22" x14ac:dyDescent="0.25">
      <c r="A5" s="2">
        <v>-2.8E-3</v>
      </c>
      <c r="B5" s="2">
        <v>8.4599999999999995E-2</v>
      </c>
      <c r="C5" s="2">
        <v>8.1799999999999998E-2</v>
      </c>
      <c r="D5" s="2">
        <v>1.06</v>
      </c>
      <c r="E5" s="2">
        <v>4.0000000000000002E-4</v>
      </c>
      <c r="F5" s="2">
        <v>4.0000000000000002E-4</v>
      </c>
      <c r="G5" s="2">
        <v>0</v>
      </c>
      <c r="H5" s="2">
        <v>7.9</v>
      </c>
      <c r="I5" s="2">
        <v>8.08</v>
      </c>
      <c r="J5" s="2">
        <v>-0.17</v>
      </c>
      <c r="K5" s="2">
        <v>0</v>
      </c>
      <c r="L5" s="2">
        <v>0</v>
      </c>
      <c r="M5" s="2">
        <v>0</v>
      </c>
      <c r="N5" s="2">
        <v>7.9</v>
      </c>
      <c r="O5" s="2">
        <v>8.08</v>
      </c>
      <c r="P5" s="2">
        <v>-0.17</v>
      </c>
      <c r="Q5" s="2">
        <v>0</v>
      </c>
      <c r="R5" s="2">
        <v>0</v>
      </c>
      <c r="S5" s="2">
        <v>1</v>
      </c>
      <c r="T5" s="2">
        <v>0</v>
      </c>
      <c r="U5" s="2">
        <f>Table_0__33[[#This Row],[Call Settle]]*100000*Table_0__33[[#This Row],[Open Interest Call]]</f>
        <v>0</v>
      </c>
      <c r="V5" s="2">
        <f>Table_0__33[[#This Row],[Put Settle]]*100000*Table_0__33[[#This Row],[Open Interest Put]]</f>
        <v>40</v>
      </c>
    </row>
    <row r="6" spans="1:22" x14ac:dyDescent="0.25">
      <c r="A6" s="2">
        <v>-2.8E-3</v>
      </c>
      <c r="B6" s="2">
        <v>7.4999999999999997E-2</v>
      </c>
      <c r="C6" s="2">
        <v>7.22E-2</v>
      </c>
      <c r="D6" s="2">
        <v>1.07</v>
      </c>
      <c r="E6" s="2">
        <v>6.9999999999999999E-4</v>
      </c>
      <c r="F6" s="2">
        <v>5.9999999999999995E-4</v>
      </c>
      <c r="G6" s="2">
        <v>1E-4</v>
      </c>
      <c r="H6" s="2">
        <v>7.8</v>
      </c>
      <c r="I6" s="2">
        <v>7.77</v>
      </c>
      <c r="J6" s="2">
        <v>0.03</v>
      </c>
      <c r="K6" s="2">
        <v>0</v>
      </c>
      <c r="L6" s="2">
        <v>0</v>
      </c>
      <c r="M6" s="2">
        <v>0</v>
      </c>
      <c r="N6" s="2">
        <v>7.8</v>
      </c>
      <c r="O6" s="2">
        <v>7.77</v>
      </c>
      <c r="P6" s="2">
        <v>0.03</v>
      </c>
      <c r="Q6" s="2">
        <v>0</v>
      </c>
      <c r="R6" s="2">
        <v>0</v>
      </c>
      <c r="S6" s="2">
        <v>0</v>
      </c>
      <c r="T6" s="2">
        <v>0</v>
      </c>
      <c r="U6" s="2">
        <f>Table_0__33[[#This Row],[Call Settle]]*100000*Table_0__33[[#This Row],[Open Interest Call]]</f>
        <v>0</v>
      </c>
      <c r="V6" s="2">
        <f>Table_0__33[[#This Row],[Put Settle]]*100000*Table_0__33[[#This Row],[Open Interest Put]]</f>
        <v>0</v>
      </c>
    </row>
    <row r="7" spans="1:22" x14ac:dyDescent="0.25">
      <c r="A7" s="2">
        <v>-2.8E-3</v>
      </c>
      <c r="B7" s="2">
        <v>6.5500000000000003E-2</v>
      </c>
      <c r="C7" s="2">
        <v>6.2700000000000006E-2</v>
      </c>
      <c r="D7" s="2">
        <v>1.08</v>
      </c>
      <c r="E7" s="2">
        <v>1.1000000000000001E-3</v>
      </c>
      <c r="F7" s="2">
        <v>1E-3</v>
      </c>
      <c r="G7" s="2">
        <v>1E-4</v>
      </c>
      <c r="H7" s="2">
        <v>7.56</v>
      </c>
      <c r="I7" s="2">
        <v>7.62</v>
      </c>
      <c r="J7" s="2">
        <v>-0.06</v>
      </c>
      <c r="K7" s="2">
        <v>0</v>
      </c>
      <c r="L7" s="2">
        <v>0</v>
      </c>
      <c r="M7" s="2">
        <v>0</v>
      </c>
      <c r="N7" s="2">
        <v>7.56</v>
      </c>
      <c r="O7" s="2">
        <v>7.62</v>
      </c>
      <c r="P7" s="2">
        <v>-0.06</v>
      </c>
      <c r="Q7" s="2">
        <v>0</v>
      </c>
      <c r="R7" s="2">
        <v>0</v>
      </c>
      <c r="S7" s="2">
        <v>11</v>
      </c>
      <c r="T7" s="2">
        <v>0</v>
      </c>
      <c r="U7" s="2">
        <f>Table_0__33[[#This Row],[Call Settle]]*100000*Table_0__33[[#This Row],[Open Interest Call]]</f>
        <v>0</v>
      </c>
      <c r="V7" s="2">
        <f>Table_0__33[[#This Row],[Put Settle]]*100000*Table_0__33[[#This Row],[Open Interest Put]]</f>
        <v>1210</v>
      </c>
    </row>
    <row r="8" spans="1:22" x14ac:dyDescent="0.25">
      <c r="A8" s="2">
        <v>-2.7000000000000001E-3</v>
      </c>
      <c r="B8" s="2">
        <v>6.08E-2</v>
      </c>
      <c r="C8" s="2">
        <v>5.8099999999999999E-2</v>
      </c>
      <c r="D8" s="2">
        <v>1.085</v>
      </c>
      <c r="E8" s="2">
        <v>1.5E-3</v>
      </c>
      <c r="F8" s="2">
        <v>1.2999999999999999E-3</v>
      </c>
      <c r="G8" s="2">
        <v>2.0000000000000001E-4</v>
      </c>
      <c r="H8" s="2">
        <v>7.61</v>
      </c>
      <c r="I8" s="2">
        <v>7.57</v>
      </c>
      <c r="J8" s="2">
        <v>0.03</v>
      </c>
      <c r="K8" s="2">
        <v>0</v>
      </c>
      <c r="L8" s="2">
        <v>0</v>
      </c>
      <c r="M8" s="2">
        <v>0</v>
      </c>
      <c r="N8" s="2">
        <v>7.61</v>
      </c>
      <c r="O8" s="2">
        <v>7.57</v>
      </c>
      <c r="P8" s="2">
        <v>0.03</v>
      </c>
      <c r="Q8" s="2">
        <v>0</v>
      </c>
      <c r="R8" s="2">
        <v>0</v>
      </c>
      <c r="S8" s="2">
        <v>11</v>
      </c>
      <c r="T8" s="2">
        <v>0</v>
      </c>
      <c r="U8" s="2">
        <f>Table_0__33[[#This Row],[Call Settle]]*100000*Table_0__33[[#This Row],[Open Interest Call]]</f>
        <v>0</v>
      </c>
      <c r="V8" s="2">
        <f>Table_0__33[[#This Row],[Put Settle]]*100000*Table_0__33[[#This Row],[Open Interest Put]]</f>
        <v>1650</v>
      </c>
    </row>
    <row r="9" spans="1:22" x14ac:dyDescent="0.25">
      <c r="A9" s="2">
        <v>-2.5999999999999999E-3</v>
      </c>
      <c r="B9" s="2">
        <v>5.62E-2</v>
      </c>
      <c r="C9" s="2">
        <v>5.3600000000000002E-2</v>
      </c>
      <c r="D9" s="2">
        <v>1.0900000000000001</v>
      </c>
      <c r="E9" s="2">
        <v>1.9E-3</v>
      </c>
      <c r="F9" s="2">
        <v>1.6999999999999999E-3</v>
      </c>
      <c r="G9" s="2">
        <v>2.0000000000000001E-4</v>
      </c>
      <c r="H9" s="2">
        <v>7.53</v>
      </c>
      <c r="I9" s="2">
        <v>7.56</v>
      </c>
      <c r="J9" s="2">
        <v>-0.02</v>
      </c>
      <c r="K9" s="2">
        <v>0</v>
      </c>
      <c r="L9" s="2">
        <v>0</v>
      </c>
      <c r="M9" s="2">
        <v>0</v>
      </c>
      <c r="N9" s="2">
        <v>7.53</v>
      </c>
      <c r="O9" s="2">
        <v>7.56</v>
      </c>
      <c r="P9" s="2">
        <v>-0.02</v>
      </c>
      <c r="Q9" s="2">
        <v>0</v>
      </c>
      <c r="R9" s="2">
        <v>0</v>
      </c>
      <c r="S9" s="2">
        <v>10</v>
      </c>
      <c r="T9" s="2">
        <v>0</v>
      </c>
      <c r="U9" s="2">
        <f>Table_0__33[[#This Row],[Call Settle]]*100000*Table_0__33[[#This Row],[Open Interest Call]]</f>
        <v>0</v>
      </c>
      <c r="V9" s="2">
        <f>Table_0__33[[#This Row],[Put Settle]]*100000*Table_0__33[[#This Row],[Open Interest Put]]</f>
        <v>1900</v>
      </c>
    </row>
    <row r="10" spans="1:22" x14ac:dyDescent="0.25">
      <c r="A10" s="2">
        <v>-2.5999999999999999E-3</v>
      </c>
      <c r="B10" s="2">
        <v>5.1700000000000003E-2</v>
      </c>
      <c r="C10" s="2">
        <v>4.9099999999999998E-2</v>
      </c>
      <c r="D10" s="2">
        <v>1.095</v>
      </c>
      <c r="E10" s="2">
        <v>2.3999999999999998E-3</v>
      </c>
      <c r="F10" s="2">
        <v>2.2000000000000001E-3</v>
      </c>
      <c r="G10" s="2">
        <v>2.0000000000000001E-4</v>
      </c>
      <c r="H10" s="2">
        <v>7.47</v>
      </c>
      <c r="I10" s="2">
        <v>7.54</v>
      </c>
      <c r="J10" s="2">
        <v>-7.0000000000000007E-2</v>
      </c>
      <c r="K10" s="2">
        <v>0</v>
      </c>
      <c r="L10" s="2">
        <v>0</v>
      </c>
      <c r="M10" s="2">
        <v>0</v>
      </c>
      <c r="N10" s="2">
        <v>7.47</v>
      </c>
      <c r="O10" s="2">
        <v>7.54</v>
      </c>
      <c r="P10" s="2">
        <v>-7.0000000000000007E-2</v>
      </c>
      <c r="Q10" s="2">
        <v>0</v>
      </c>
      <c r="R10" s="2">
        <v>0</v>
      </c>
      <c r="S10" s="2">
        <v>371</v>
      </c>
      <c r="T10" s="2">
        <v>0</v>
      </c>
      <c r="U10" s="2">
        <f>Table_0__33[[#This Row],[Call Settle]]*100000*Table_0__33[[#This Row],[Open Interest Call]]</f>
        <v>0</v>
      </c>
      <c r="V10" s="2">
        <f>Table_0__33[[#This Row],[Put Settle]]*100000*Table_0__33[[#This Row],[Open Interest Put]]</f>
        <v>89039.999999999985</v>
      </c>
    </row>
    <row r="11" spans="1:22" x14ac:dyDescent="0.25">
      <c r="A11" s="2">
        <v>-2.5000000000000001E-3</v>
      </c>
      <c r="B11" s="2">
        <v>4.7300000000000002E-2</v>
      </c>
      <c r="C11" s="2">
        <v>4.48E-2</v>
      </c>
      <c r="D11" s="2">
        <v>1.1000000000000001</v>
      </c>
      <c r="E11" s="2">
        <v>3.0000000000000001E-3</v>
      </c>
      <c r="F11" s="2">
        <v>2.7000000000000001E-3</v>
      </c>
      <c r="G11" s="2">
        <v>2.9999999999999997E-4</v>
      </c>
      <c r="H11" s="2">
        <v>7.4</v>
      </c>
      <c r="I11" s="2">
        <v>7.43</v>
      </c>
      <c r="J11" s="2">
        <v>-0.03</v>
      </c>
      <c r="K11" s="2">
        <v>0</v>
      </c>
      <c r="L11" s="2">
        <v>0</v>
      </c>
      <c r="M11" s="2">
        <v>0</v>
      </c>
      <c r="N11" s="2">
        <v>7.4</v>
      </c>
      <c r="O11" s="2">
        <v>7.43</v>
      </c>
      <c r="P11" s="2">
        <v>-0.03</v>
      </c>
      <c r="Q11" s="2">
        <v>0</v>
      </c>
      <c r="R11" s="2">
        <v>0</v>
      </c>
      <c r="S11" s="2">
        <v>79</v>
      </c>
      <c r="T11" s="2">
        <v>0</v>
      </c>
      <c r="U11" s="2">
        <f>Table_0__33[[#This Row],[Call Settle]]*100000*Table_0__33[[#This Row],[Open Interest Call]]</f>
        <v>0</v>
      </c>
      <c r="V11" s="2">
        <f>Table_0__33[[#This Row],[Put Settle]]*100000*Table_0__33[[#This Row],[Open Interest Put]]</f>
        <v>23700</v>
      </c>
    </row>
    <row r="12" spans="1:22" x14ac:dyDescent="0.25">
      <c r="A12" s="2">
        <v>-2.5000000000000001E-3</v>
      </c>
      <c r="B12" s="2">
        <v>4.3099999999999999E-2</v>
      </c>
      <c r="C12" s="2">
        <v>4.0599999999999997E-2</v>
      </c>
      <c r="D12" s="2">
        <v>1.105</v>
      </c>
      <c r="E12" s="2">
        <v>3.7000000000000002E-3</v>
      </c>
      <c r="F12" s="2">
        <v>3.3999999999999998E-3</v>
      </c>
      <c r="G12" s="2">
        <v>2.9999999999999997E-4</v>
      </c>
      <c r="H12" s="2">
        <v>7.31</v>
      </c>
      <c r="I12" s="2">
        <v>7.39</v>
      </c>
      <c r="J12" s="2">
        <v>-0.08</v>
      </c>
      <c r="K12" s="2">
        <v>0</v>
      </c>
      <c r="L12" s="2">
        <v>0</v>
      </c>
      <c r="M12" s="2">
        <v>0</v>
      </c>
      <c r="N12" s="2">
        <v>7.31</v>
      </c>
      <c r="O12" s="2">
        <v>7.39</v>
      </c>
      <c r="P12" s="2">
        <v>-0.08</v>
      </c>
      <c r="Q12" s="2">
        <v>28</v>
      </c>
      <c r="R12" s="2">
        <v>0</v>
      </c>
      <c r="S12" s="2">
        <v>11</v>
      </c>
      <c r="T12" s="2">
        <v>0</v>
      </c>
      <c r="U12" s="2">
        <f>Table_0__33[[#This Row],[Call Settle]]*100000*Table_0__33[[#This Row],[Open Interest Call]]</f>
        <v>113679.99999999999</v>
      </c>
      <c r="V12" s="2">
        <f>Table_0__33[[#This Row],[Put Settle]]*100000*Table_0__33[[#This Row],[Open Interest Put]]</f>
        <v>4070</v>
      </c>
    </row>
    <row r="13" spans="1:22" x14ac:dyDescent="0.25">
      <c r="A13" s="2">
        <v>-2.3E-3</v>
      </c>
      <c r="B13" s="2">
        <v>3.8899999999999997E-2</v>
      </c>
      <c r="C13" s="2">
        <v>3.6600000000000001E-2</v>
      </c>
      <c r="D13" s="2">
        <v>1.1100000000000001</v>
      </c>
      <c r="E13" s="2">
        <v>4.7000000000000002E-3</v>
      </c>
      <c r="F13" s="2">
        <v>4.1999999999999997E-3</v>
      </c>
      <c r="G13" s="2">
        <v>5.0000000000000001E-4</v>
      </c>
      <c r="H13" s="2">
        <v>7.33</v>
      </c>
      <c r="I13" s="2">
        <v>7.32</v>
      </c>
      <c r="J13" s="2">
        <v>0.01</v>
      </c>
      <c r="K13" s="2">
        <v>0</v>
      </c>
      <c r="L13" s="2">
        <v>0</v>
      </c>
      <c r="M13" s="2">
        <v>0</v>
      </c>
      <c r="N13" s="2">
        <v>7.33</v>
      </c>
      <c r="O13" s="2">
        <v>7.32</v>
      </c>
      <c r="P13" s="2">
        <v>0.01</v>
      </c>
      <c r="Q13" s="2">
        <v>19</v>
      </c>
      <c r="R13" s="2">
        <v>0</v>
      </c>
      <c r="S13" s="2">
        <v>10</v>
      </c>
      <c r="T13" s="2">
        <v>0</v>
      </c>
      <c r="U13" s="2">
        <f>Table_0__33[[#This Row],[Call Settle]]*100000*Table_0__33[[#This Row],[Open Interest Call]]</f>
        <v>69540</v>
      </c>
      <c r="V13" s="2">
        <f>Table_0__33[[#This Row],[Put Settle]]*100000*Table_0__33[[#This Row],[Open Interest Put]]</f>
        <v>4700</v>
      </c>
    </row>
    <row r="14" spans="1:22" x14ac:dyDescent="0.25">
      <c r="A14" s="2">
        <v>-2.3E-3</v>
      </c>
      <c r="B14" s="2">
        <v>3.5000000000000003E-2</v>
      </c>
      <c r="C14" s="2">
        <v>3.27E-2</v>
      </c>
      <c r="D14" s="2">
        <v>1.115</v>
      </c>
      <c r="E14" s="2">
        <v>5.7000000000000002E-3</v>
      </c>
      <c r="F14" s="2">
        <v>5.1999999999999998E-3</v>
      </c>
      <c r="G14" s="2">
        <v>5.0000000000000001E-4</v>
      </c>
      <c r="H14" s="2">
        <v>7.24</v>
      </c>
      <c r="I14" s="2">
        <v>7.29</v>
      </c>
      <c r="J14" s="2">
        <v>-0.05</v>
      </c>
      <c r="K14" s="2">
        <v>0</v>
      </c>
      <c r="L14" s="2">
        <v>0</v>
      </c>
      <c r="M14" s="2">
        <v>0</v>
      </c>
      <c r="N14" s="2">
        <v>7.24</v>
      </c>
      <c r="O14" s="2">
        <v>7.29</v>
      </c>
      <c r="P14" s="2">
        <v>-0.05</v>
      </c>
      <c r="Q14" s="2">
        <v>4</v>
      </c>
      <c r="R14" s="2">
        <v>0</v>
      </c>
      <c r="S14" s="2">
        <v>17</v>
      </c>
      <c r="T14" s="2">
        <v>0</v>
      </c>
      <c r="U14" s="2">
        <f>Table_0__33[[#This Row],[Call Settle]]*100000*Table_0__33[[#This Row],[Open Interest Call]]</f>
        <v>13080</v>
      </c>
      <c r="V14" s="2">
        <f>Table_0__33[[#This Row],[Put Settle]]*100000*Table_0__33[[#This Row],[Open Interest Put]]</f>
        <v>9690</v>
      </c>
    </row>
    <row r="15" spans="1:22" x14ac:dyDescent="0.25">
      <c r="A15" s="2">
        <v>-2.2000000000000001E-3</v>
      </c>
      <c r="B15" s="2">
        <v>3.1199999999999999E-2</v>
      </c>
      <c r="C15" s="2">
        <v>2.9000000000000001E-2</v>
      </c>
      <c r="D15" s="2">
        <v>1.1200000000000001</v>
      </c>
      <c r="E15" s="2">
        <v>7.0000000000000001E-3</v>
      </c>
      <c r="F15" s="2">
        <v>6.3E-3</v>
      </c>
      <c r="G15" s="2">
        <v>6.9999999999999999E-4</v>
      </c>
      <c r="H15" s="2">
        <v>7.21</v>
      </c>
      <c r="I15" s="2">
        <v>7.21</v>
      </c>
      <c r="J15" s="2">
        <v>0.01</v>
      </c>
      <c r="K15" s="2">
        <v>0</v>
      </c>
      <c r="L15" s="2">
        <v>0</v>
      </c>
      <c r="M15" s="2">
        <v>0</v>
      </c>
      <c r="N15" s="2">
        <v>7.21</v>
      </c>
      <c r="O15" s="2">
        <v>7.21</v>
      </c>
      <c r="P15" s="2">
        <v>0.01</v>
      </c>
      <c r="Q15" s="2">
        <v>11</v>
      </c>
      <c r="R15" s="2">
        <v>0</v>
      </c>
      <c r="S15" s="2">
        <v>18</v>
      </c>
      <c r="T15" s="2">
        <v>2</v>
      </c>
      <c r="U15" s="2">
        <f>Table_0__33[[#This Row],[Call Settle]]*100000*Table_0__33[[#This Row],[Open Interest Call]]</f>
        <v>31900</v>
      </c>
      <c r="V15" s="2">
        <f>Table_0__33[[#This Row],[Put Settle]]*100000*Table_0__33[[#This Row],[Open Interest Put]]</f>
        <v>12600</v>
      </c>
    </row>
    <row r="16" spans="1:22" x14ac:dyDescent="0.25">
      <c r="A16" s="2">
        <v>-2E-3</v>
      </c>
      <c r="B16" s="2">
        <v>2.76E-2</v>
      </c>
      <c r="C16" s="2">
        <v>2.5600000000000001E-2</v>
      </c>
      <c r="D16" s="2">
        <v>1.125</v>
      </c>
      <c r="E16" s="2">
        <v>8.5000000000000006E-3</v>
      </c>
      <c r="F16" s="2">
        <v>7.7000000000000002E-3</v>
      </c>
      <c r="G16" s="2">
        <v>8.0000000000000004E-4</v>
      </c>
      <c r="H16" s="2">
        <v>7.19</v>
      </c>
      <c r="I16" s="2">
        <v>7.18</v>
      </c>
      <c r="J16" s="2">
        <v>0</v>
      </c>
      <c r="K16" s="2">
        <v>0</v>
      </c>
      <c r="L16" s="2">
        <v>0</v>
      </c>
      <c r="M16" s="2">
        <v>0</v>
      </c>
      <c r="N16" s="2">
        <v>7.19</v>
      </c>
      <c r="O16" s="2">
        <v>7.18</v>
      </c>
      <c r="P16" s="2">
        <v>0</v>
      </c>
      <c r="Q16" s="2">
        <v>10</v>
      </c>
      <c r="R16" s="2">
        <v>0</v>
      </c>
      <c r="S16" s="2">
        <v>7</v>
      </c>
      <c r="T16" s="2">
        <v>0</v>
      </c>
      <c r="U16" s="2">
        <f>Table_0__33[[#This Row],[Call Settle]]*100000*Table_0__33[[#This Row],[Open Interest Call]]</f>
        <v>25600</v>
      </c>
      <c r="V16" s="2">
        <f>Table_0__33[[#This Row],[Put Settle]]*100000*Table_0__33[[#This Row],[Open Interest Put]]</f>
        <v>5950.0000000000009</v>
      </c>
    </row>
    <row r="17" spans="1:22" x14ac:dyDescent="0.25">
      <c r="A17" s="2">
        <v>-2E-3</v>
      </c>
      <c r="B17" s="2">
        <v>2.4299999999999999E-2</v>
      </c>
      <c r="C17" s="2">
        <v>2.23E-2</v>
      </c>
      <c r="D17" s="2">
        <v>1.1299999999999999</v>
      </c>
      <c r="E17" s="2">
        <v>1.0200000000000001E-2</v>
      </c>
      <c r="F17" s="2">
        <v>9.2999999999999992E-3</v>
      </c>
      <c r="G17" s="2">
        <v>8.9999999999999998E-4</v>
      </c>
      <c r="H17" s="2">
        <v>7.14</v>
      </c>
      <c r="I17" s="2">
        <v>7.16</v>
      </c>
      <c r="J17" s="2">
        <v>-0.01</v>
      </c>
      <c r="K17" s="2">
        <v>0</v>
      </c>
      <c r="L17" s="2">
        <v>0</v>
      </c>
      <c r="M17" s="2">
        <v>0</v>
      </c>
      <c r="N17" s="2">
        <v>7.14</v>
      </c>
      <c r="O17" s="2">
        <v>7.16</v>
      </c>
      <c r="P17" s="2">
        <v>-0.01</v>
      </c>
      <c r="Q17" s="2">
        <v>39</v>
      </c>
      <c r="R17" s="2">
        <v>0</v>
      </c>
      <c r="S17" s="2">
        <v>11</v>
      </c>
      <c r="T17" s="2">
        <v>0</v>
      </c>
      <c r="U17" s="2">
        <f>Table_0__33[[#This Row],[Call Settle]]*100000*Table_0__33[[#This Row],[Open Interest Call]]</f>
        <v>86970</v>
      </c>
      <c r="V17" s="2">
        <f>Table_0__33[[#This Row],[Put Settle]]*100000*Table_0__33[[#This Row],[Open Interest Put]]</f>
        <v>11220.000000000002</v>
      </c>
    </row>
    <row r="18" spans="1:22" x14ac:dyDescent="0.25">
      <c r="A18" s="2">
        <v>-1.8E-3</v>
      </c>
      <c r="B18" s="2">
        <v>2.12E-2</v>
      </c>
      <c r="C18" s="2">
        <v>1.9400000000000001E-2</v>
      </c>
      <c r="D18" s="2">
        <v>1.135</v>
      </c>
      <c r="E18" s="2">
        <v>1.2200000000000001E-2</v>
      </c>
      <c r="F18" s="2">
        <v>1.12E-2</v>
      </c>
      <c r="G18" s="2">
        <v>1E-3</v>
      </c>
      <c r="H18" s="2">
        <v>7.13</v>
      </c>
      <c r="I18" s="2">
        <v>7.16</v>
      </c>
      <c r="J18" s="2">
        <v>-0.03</v>
      </c>
      <c r="K18" s="2">
        <v>0</v>
      </c>
      <c r="L18" s="2">
        <v>0</v>
      </c>
      <c r="M18" s="2">
        <v>0</v>
      </c>
      <c r="N18" s="2">
        <v>7.13</v>
      </c>
      <c r="O18" s="2">
        <v>7.16</v>
      </c>
      <c r="P18" s="2">
        <v>-0.03</v>
      </c>
      <c r="Q18" s="2">
        <v>0</v>
      </c>
      <c r="R18" s="2">
        <v>0</v>
      </c>
      <c r="S18" s="2">
        <v>8</v>
      </c>
      <c r="T18" s="2">
        <v>0</v>
      </c>
      <c r="U18" s="2">
        <f>Table_0__33[[#This Row],[Call Settle]]*100000*Table_0__33[[#This Row],[Open Interest Call]]</f>
        <v>0</v>
      </c>
      <c r="V18" s="2">
        <f>Table_0__33[[#This Row],[Put Settle]]*100000*Table_0__33[[#This Row],[Open Interest Put]]</f>
        <v>9760</v>
      </c>
    </row>
    <row r="19" spans="1:22" x14ac:dyDescent="0.25">
      <c r="A19" s="2">
        <v>-1.6999999999999999E-3</v>
      </c>
      <c r="B19" s="2">
        <v>1.84E-2</v>
      </c>
      <c r="C19" s="2">
        <v>1.67E-2</v>
      </c>
      <c r="D19" s="2">
        <v>1.1399999999999999</v>
      </c>
      <c r="E19" s="2">
        <v>1.4500000000000001E-2</v>
      </c>
      <c r="F19" s="2">
        <v>1.3299999999999999E-2</v>
      </c>
      <c r="G19" s="2">
        <v>1.1999999999999999E-3</v>
      </c>
      <c r="H19" s="2">
        <v>7.14</v>
      </c>
      <c r="I19" s="2">
        <v>7.15</v>
      </c>
      <c r="J19" s="2">
        <v>-0.01</v>
      </c>
      <c r="K19" s="2">
        <v>0</v>
      </c>
      <c r="L19" s="2">
        <v>0</v>
      </c>
      <c r="M19" s="2">
        <v>0</v>
      </c>
      <c r="N19" s="2">
        <v>7.14</v>
      </c>
      <c r="O19" s="2">
        <v>7.15</v>
      </c>
      <c r="P19" s="2">
        <v>0</v>
      </c>
      <c r="Q19" s="2">
        <v>3</v>
      </c>
      <c r="R19" s="2">
        <v>0</v>
      </c>
      <c r="S19" s="2">
        <v>1</v>
      </c>
      <c r="T19" s="2">
        <v>0</v>
      </c>
      <c r="U19" s="2">
        <f>Table_0__33[[#This Row],[Call Settle]]*100000*Table_0__33[[#This Row],[Open Interest Call]]</f>
        <v>5010</v>
      </c>
      <c r="V19" s="2">
        <f>Table_0__33[[#This Row],[Put Settle]]*100000*Table_0__33[[#This Row],[Open Interest Put]]</f>
        <v>1450</v>
      </c>
    </row>
    <row r="20" spans="1:22" x14ac:dyDescent="0.25">
      <c r="A20" s="2">
        <v>-1.5E-3</v>
      </c>
      <c r="B20" s="2">
        <v>1.5900000000000001E-2</v>
      </c>
      <c r="C20" s="2">
        <v>1.44E-2</v>
      </c>
      <c r="D20" s="2">
        <v>1.145</v>
      </c>
      <c r="E20" s="2">
        <v>1.7100000000000001E-2</v>
      </c>
      <c r="F20" s="2">
        <v>1.5800000000000002E-2</v>
      </c>
      <c r="G20" s="2">
        <v>1.2999999999999999E-3</v>
      </c>
      <c r="H20" s="2">
        <v>7.19</v>
      </c>
      <c r="I20" s="2">
        <v>7.2</v>
      </c>
      <c r="J20" s="2">
        <v>-0.01</v>
      </c>
      <c r="K20" s="2">
        <v>0</v>
      </c>
      <c r="L20" s="2">
        <v>0</v>
      </c>
      <c r="M20" s="2">
        <v>0</v>
      </c>
      <c r="N20" s="2">
        <v>7.19</v>
      </c>
      <c r="O20" s="2">
        <v>7.2</v>
      </c>
      <c r="P20" s="2">
        <v>-0.01</v>
      </c>
      <c r="Q20" s="2">
        <v>0</v>
      </c>
      <c r="R20" s="2">
        <v>0</v>
      </c>
      <c r="S20" s="2">
        <v>0</v>
      </c>
      <c r="T20" s="2">
        <v>0</v>
      </c>
      <c r="U20" s="2">
        <f>Table_0__33[[#This Row],[Call Settle]]*100000*Table_0__33[[#This Row],[Open Interest Call]]</f>
        <v>0</v>
      </c>
      <c r="V20" s="2">
        <f>Table_0__33[[#This Row],[Put Settle]]*100000*Table_0__33[[#This Row],[Open Interest Put]]</f>
        <v>0</v>
      </c>
    </row>
    <row r="21" spans="1:22" x14ac:dyDescent="0.25">
      <c r="A21" s="2">
        <v>-1.2999999999999999E-3</v>
      </c>
      <c r="B21" s="2">
        <v>1.3599999999999999E-2</v>
      </c>
      <c r="C21" s="2">
        <v>1.23E-2</v>
      </c>
      <c r="D21" s="2">
        <v>1.1499999999999999</v>
      </c>
      <c r="E21" s="2">
        <v>1.9900000000000001E-2</v>
      </c>
      <c r="F21" s="2">
        <v>1.84E-2</v>
      </c>
      <c r="G21" s="2">
        <v>1.5E-3</v>
      </c>
      <c r="H21" s="2">
        <v>7.23</v>
      </c>
      <c r="I21" s="2">
        <v>7.21</v>
      </c>
      <c r="J21" s="2">
        <v>0.02</v>
      </c>
      <c r="K21" s="2">
        <v>0</v>
      </c>
      <c r="L21" s="2">
        <v>0</v>
      </c>
      <c r="M21" s="2">
        <v>0</v>
      </c>
      <c r="N21" s="2">
        <v>7.23</v>
      </c>
      <c r="O21" s="2">
        <v>7.21</v>
      </c>
      <c r="P21" s="2">
        <v>0.02</v>
      </c>
      <c r="Q21" s="2">
        <v>0</v>
      </c>
      <c r="R21" s="2">
        <v>0</v>
      </c>
      <c r="S21" s="2">
        <v>0</v>
      </c>
      <c r="T21" s="2">
        <v>0</v>
      </c>
      <c r="U21" s="2">
        <f>Table_0__33[[#This Row],[Call Settle]]*100000*Table_0__33[[#This Row],[Open Interest Call]]</f>
        <v>0</v>
      </c>
      <c r="V21" s="2">
        <f>Table_0__33[[#This Row],[Put Settle]]*100000*Table_0__33[[#This Row],[Open Interest Put]]</f>
        <v>0</v>
      </c>
    </row>
    <row r="22" spans="1:22" x14ac:dyDescent="0.25">
      <c r="A22" s="2">
        <v>-1.1999999999999999E-3</v>
      </c>
      <c r="B22" s="2">
        <v>1.1599999999999999E-2</v>
      </c>
      <c r="C22" s="2">
        <v>1.04E-2</v>
      </c>
      <c r="D22" s="2">
        <v>1.155</v>
      </c>
      <c r="E22" s="2">
        <v>2.3099999999999999E-2</v>
      </c>
      <c r="F22" s="2">
        <v>2.1399999999999999E-2</v>
      </c>
      <c r="G22" s="2">
        <v>1.6999999999999999E-3</v>
      </c>
      <c r="H22" s="2">
        <v>7.25</v>
      </c>
      <c r="I22" s="2">
        <v>7.25</v>
      </c>
      <c r="J22" s="2">
        <v>0</v>
      </c>
      <c r="K22" s="2">
        <v>0</v>
      </c>
      <c r="L22" s="2">
        <v>0</v>
      </c>
      <c r="M22" s="2">
        <v>0</v>
      </c>
      <c r="N22" s="2">
        <v>7.25</v>
      </c>
      <c r="O22" s="2">
        <v>7.25</v>
      </c>
      <c r="P22" s="2">
        <v>0</v>
      </c>
      <c r="Q22" s="2">
        <v>2</v>
      </c>
      <c r="R22" s="2">
        <v>0</v>
      </c>
      <c r="S22" s="2">
        <v>4</v>
      </c>
      <c r="T22" s="2">
        <v>0</v>
      </c>
      <c r="U22" s="2">
        <f>Table_0__33[[#This Row],[Call Settle]]*100000*Table_0__33[[#This Row],[Open Interest Call]]</f>
        <v>2080</v>
      </c>
      <c r="V22" s="2">
        <f>Table_0__33[[#This Row],[Put Settle]]*100000*Table_0__33[[#This Row],[Open Interest Put]]</f>
        <v>9240</v>
      </c>
    </row>
    <row r="23" spans="1:22" x14ac:dyDescent="0.25">
      <c r="A23" s="2">
        <v>-1.1000000000000001E-3</v>
      </c>
      <c r="B23" s="2">
        <v>9.9000000000000008E-3</v>
      </c>
      <c r="C23" s="2">
        <v>8.8000000000000005E-3</v>
      </c>
      <c r="D23" s="2">
        <v>1.1599999999999999</v>
      </c>
      <c r="E23" s="2">
        <v>2.64E-2</v>
      </c>
      <c r="F23" s="2">
        <v>2.46E-2</v>
      </c>
      <c r="G23" s="2">
        <v>1.8E-3</v>
      </c>
      <c r="H23" s="2">
        <v>7.31</v>
      </c>
      <c r="I23" s="2">
        <v>7.32</v>
      </c>
      <c r="J23" s="2">
        <v>-0.01</v>
      </c>
      <c r="K23" s="2">
        <v>0</v>
      </c>
      <c r="L23" s="2">
        <v>0</v>
      </c>
      <c r="M23" s="2">
        <v>0</v>
      </c>
      <c r="N23" s="2">
        <v>7.31</v>
      </c>
      <c r="O23" s="2">
        <v>7.32</v>
      </c>
      <c r="P23" s="2">
        <v>-0.01</v>
      </c>
      <c r="Q23" s="2">
        <v>3</v>
      </c>
      <c r="R23" s="2">
        <v>0</v>
      </c>
      <c r="S23" s="2">
        <v>4</v>
      </c>
      <c r="T23" s="2">
        <v>0</v>
      </c>
      <c r="U23" s="2">
        <f>Table_0__33[[#This Row],[Call Settle]]*100000*Table_0__33[[#This Row],[Open Interest Call]]</f>
        <v>2640</v>
      </c>
      <c r="V23" s="2">
        <f>Table_0__33[[#This Row],[Put Settle]]*100000*Table_0__33[[#This Row],[Open Interest Put]]</f>
        <v>10560</v>
      </c>
    </row>
    <row r="24" spans="1:22" x14ac:dyDescent="0.25">
      <c r="A24" s="2">
        <v>-8.9999999999999998E-4</v>
      </c>
      <c r="B24" s="2">
        <v>8.3999999999999995E-3</v>
      </c>
      <c r="C24" s="2">
        <v>7.4999999999999997E-3</v>
      </c>
      <c r="D24" s="2">
        <v>1.165</v>
      </c>
      <c r="E24" s="2">
        <v>0.03</v>
      </c>
      <c r="F24" s="2">
        <v>2.81E-2</v>
      </c>
      <c r="G24" s="2">
        <v>1.9E-3</v>
      </c>
      <c r="H24" s="2">
        <v>7.41</v>
      </c>
      <c r="I24" s="2">
        <v>7.39</v>
      </c>
      <c r="J24" s="2">
        <v>0.03</v>
      </c>
      <c r="K24" s="2">
        <v>0</v>
      </c>
      <c r="L24" s="2">
        <v>0</v>
      </c>
      <c r="M24" s="2">
        <v>0</v>
      </c>
      <c r="N24" s="2">
        <v>7.41</v>
      </c>
      <c r="O24" s="2">
        <v>7.39</v>
      </c>
      <c r="P24" s="2">
        <v>0.03</v>
      </c>
      <c r="Q24" s="2">
        <v>20</v>
      </c>
      <c r="R24" s="2">
        <v>0</v>
      </c>
      <c r="S24" s="2">
        <v>0</v>
      </c>
      <c r="T24" s="2">
        <v>0</v>
      </c>
      <c r="U24" s="2">
        <f>Table_0__33[[#This Row],[Call Settle]]*100000*Table_0__33[[#This Row],[Open Interest Call]]</f>
        <v>15000</v>
      </c>
      <c r="V24" s="2">
        <f>Table_0__33[[#This Row],[Put Settle]]*100000*Table_0__33[[#This Row],[Open Interest Put]]</f>
        <v>0</v>
      </c>
    </row>
    <row r="25" spans="1:22" x14ac:dyDescent="0.25">
      <c r="A25" s="2">
        <v>-8.0000000000000004E-4</v>
      </c>
      <c r="B25" s="2">
        <v>7.1000000000000004E-3</v>
      </c>
      <c r="C25" s="2">
        <v>6.3E-3</v>
      </c>
      <c r="D25" s="2">
        <v>1.17</v>
      </c>
      <c r="E25" s="2">
        <v>3.3799999999999997E-2</v>
      </c>
      <c r="F25" s="2">
        <v>3.1699999999999999E-2</v>
      </c>
      <c r="G25" s="2">
        <v>2.0999999999999999E-3</v>
      </c>
      <c r="H25" s="2">
        <v>7.48</v>
      </c>
      <c r="I25" s="2">
        <v>7.45</v>
      </c>
      <c r="J25" s="2">
        <v>0.02</v>
      </c>
      <c r="K25" s="2">
        <v>0</v>
      </c>
      <c r="L25" s="2">
        <v>0</v>
      </c>
      <c r="M25" s="2">
        <v>0</v>
      </c>
      <c r="N25" s="2">
        <v>7.48</v>
      </c>
      <c r="O25" s="2">
        <v>7.45</v>
      </c>
      <c r="P25" s="2">
        <v>0.02</v>
      </c>
      <c r="Q25" s="2">
        <v>70</v>
      </c>
      <c r="R25" s="2">
        <v>0</v>
      </c>
      <c r="S25" s="2">
        <v>65</v>
      </c>
      <c r="T25" s="2">
        <v>0</v>
      </c>
      <c r="U25" s="2">
        <f>Table_0__33[[#This Row],[Call Settle]]*100000*Table_0__33[[#This Row],[Open Interest Call]]</f>
        <v>44100</v>
      </c>
      <c r="V25" s="2">
        <f>Table_0__33[[#This Row],[Put Settle]]*100000*Table_0__33[[#This Row],[Open Interest Put]]</f>
        <v>219699.99999999997</v>
      </c>
    </row>
    <row r="26" spans="1:22" x14ac:dyDescent="0.25">
      <c r="A26" s="2">
        <v>-6.9999999999999999E-4</v>
      </c>
      <c r="B26" s="2">
        <v>6.0000000000000001E-3</v>
      </c>
      <c r="C26" s="2">
        <v>5.3E-3</v>
      </c>
      <c r="D26" s="2">
        <v>1.175</v>
      </c>
      <c r="E26" s="2">
        <v>3.7699999999999997E-2</v>
      </c>
      <c r="F26" s="2">
        <v>3.56E-2</v>
      </c>
      <c r="G26" s="2">
        <v>2.0999999999999999E-3</v>
      </c>
      <c r="H26" s="2">
        <v>7.56</v>
      </c>
      <c r="I26" s="2">
        <v>7.54</v>
      </c>
      <c r="J26" s="2">
        <v>0.02</v>
      </c>
      <c r="K26" s="2">
        <v>0</v>
      </c>
      <c r="L26" s="2">
        <v>0</v>
      </c>
      <c r="M26" s="2">
        <v>0</v>
      </c>
      <c r="N26" s="2">
        <v>7.56</v>
      </c>
      <c r="O26" s="2">
        <v>7.54</v>
      </c>
      <c r="P26" s="2">
        <v>0.02</v>
      </c>
      <c r="Q26" s="2">
        <v>0</v>
      </c>
      <c r="R26" s="2">
        <v>0</v>
      </c>
      <c r="S26" s="2">
        <v>3</v>
      </c>
      <c r="T26" s="2">
        <v>0</v>
      </c>
      <c r="U26" s="2">
        <f>Table_0__33[[#This Row],[Call Settle]]*100000*Table_0__33[[#This Row],[Open Interest Call]]</f>
        <v>0</v>
      </c>
      <c r="V26" s="2">
        <f>Table_0__33[[#This Row],[Put Settle]]*100000*Table_0__33[[#This Row],[Open Interest Put]]</f>
        <v>11309.999999999998</v>
      </c>
    </row>
    <row r="27" spans="1:22" x14ac:dyDescent="0.25">
      <c r="A27" s="2">
        <v>-5.9999999999999995E-4</v>
      </c>
      <c r="B27" s="2">
        <v>5.0000000000000001E-3</v>
      </c>
      <c r="C27" s="2">
        <v>4.4000000000000003E-3</v>
      </c>
      <c r="D27" s="2">
        <v>1.18</v>
      </c>
      <c r="E27" s="2">
        <v>4.1799999999999997E-2</v>
      </c>
      <c r="F27" s="2">
        <v>3.9600000000000003E-2</v>
      </c>
      <c r="G27" s="2">
        <v>2.2000000000000001E-3</v>
      </c>
      <c r="H27" s="2">
        <v>7.61</v>
      </c>
      <c r="I27" s="2">
        <v>7.59</v>
      </c>
      <c r="J27" s="2">
        <v>0.03</v>
      </c>
      <c r="K27" s="2">
        <v>0</v>
      </c>
      <c r="L27" s="2">
        <v>0</v>
      </c>
      <c r="M27" s="2">
        <v>0</v>
      </c>
      <c r="N27" s="2">
        <v>7.61</v>
      </c>
      <c r="O27" s="2">
        <v>7.59</v>
      </c>
      <c r="P27" s="2">
        <v>0.03</v>
      </c>
      <c r="Q27" s="2">
        <v>0</v>
      </c>
      <c r="R27" s="2">
        <v>0</v>
      </c>
      <c r="S27" s="2">
        <v>3</v>
      </c>
      <c r="T27" s="2">
        <v>0</v>
      </c>
      <c r="U27" s="2">
        <f>Table_0__33[[#This Row],[Call Settle]]*100000*Table_0__33[[#This Row],[Open Interest Call]]</f>
        <v>0</v>
      </c>
      <c r="V27" s="2">
        <f>Table_0__33[[#This Row],[Put Settle]]*100000*Table_0__33[[#This Row],[Open Interest Put]]</f>
        <v>12540</v>
      </c>
    </row>
    <row r="28" spans="1:22" x14ac:dyDescent="0.25">
      <c r="A28" s="2">
        <v>-5.0000000000000001E-4</v>
      </c>
      <c r="B28" s="2">
        <v>4.1999999999999997E-3</v>
      </c>
      <c r="C28" s="2">
        <v>3.7000000000000002E-3</v>
      </c>
      <c r="D28" s="2">
        <v>1.1850000000000001</v>
      </c>
      <c r="E28" s="2">
        <v>4.5999999999999999E-2</v>
      </c>
      <c r="F28" s="2">
        <v>4.3700000000000003E-2</v>
      </c>
      <c r="G28" s="2">
        <v>2.3E-3</v>
      </c>
      <c r="H28" s="2">
        <v>7.71</v>
      </c>
      <c r="I28" s="2">
        <v>7.67</v>
      </c>
      <c r="J28" s="2">
        <v>0.04</v>
      </c>
      <c r="K28" s="2">
        <v>0</v>
      </c>
      <c r="L28" s="2">
        <v>0</v>
      </c>
      <c r="M28" s="2">
        <v>0</v>
      </c>
      <c r="N28" s="2">
        <v>7.71</v>
      </c>
      <c r="O28" s="2">
        <v>7.67</v>
      </c>
      <c r="P28" s="2">
        <v>0.04</v>
      </c>
      <c r="Q28" s="2">
        <v>0</v>
      </c>
      <c r="R28" s="2">
        <v>0</v>
      </c>
      <c r="S28" s="2">
        <v>0</v>
      </c>
      <c r="T28" s="2">
        <v>0</v>
      </c>
      <c r="U28" s="2">
        <f>Table_0__33[[#This Row],[Call Settle]]*100000*Table_0__33[[#This Row],[Open Interest Call]]</f>
        <v>0</v>
      </c>
      <c r="V28" s="2">
        <f>Table_0__33[[#This Row],[Put Settle]]*100000*Table_0__33[[#This Row],[Open Interest Put]]</f>
        <v>0</v>
      </c>
    </row>
    <row r="29" spans="1:22" x14ac:dyDescent="0.25">
      <c r="A29" s="2">
        <v>-4.0000000000000002E-4</v>
      </c>
      <c r="B29" s="2">
        <v>3.5000000000000001E-3</v>
      </c>
      <c r="C29" s="2">
        <v>3.0999999999999999E-3</v>
      </c>
      <c r="D29" s="2">
        <v>1.19</v>
      </c>
      <c r="E29" s="2">
        <v>5.04E-2</v>
      </c>
      <c r="F29" s="2">
        <v>4.8000000000000001E-2</v>
      </c>
      <c r="G29" s="2">
        <v>2.3999999999999998E-3</v>
      </c>
      <c r="H29" s="2">
        <v>7.81</v>
      </c>
      <c r="I29" s="2">
        <v>7.75</v>
      </c>
      <c r="J29" s="2">
        <v>7.0000000000000007E-2</v>
      </c>
      <c r="K29" s="2">
        <v>0</v>
      </c>
      <c r="L29" s="2">
        <v>0</v>
      </c>
      <c r="M29" s="2">
        <v>0</v>
      </c>
      <c r="N29" s="2">
        <v>7.81</v>
      </c>
      <c r="O29" s="2">
        <v>7.75</v>
      </c>
      <c r="P29" s="2">
        <v>7.0000000000000007E-2</v>
      </c>
      <c r="Q29" s="2">
        <v>4</v>
      </c>
      <c r="R29" s="2">
        <v>0</v>
      </c>
      <c r="S29" s="2">
        <v>0</v>
      </c>
      <c r="T29" s="2">
        <v>0</v>
      </c>
      <c r="U29" s="2">
        <f>Table_0__33[[#This Row],[Call Settle]]*100000*Table_0__33[[#This Row],[Open Interest Call]]</f>
        <v>1240</v>
      </c>
      <c r="V29" s="2">
        <f>Table_0__33[[#This Row],[Put Settle]]*100000*Table_0__33[[#This Row],[Open Interest Put]]</f>
        <v>0</v>
      </c>
    </row>
    <row r="30" spans="1:22" x14ac:dyDescent="0.25">
      <c r="A30" s="2">
        <v>-4.0000000000000002E-4</v>
      </c>
      <c r="B30" s="2">
        <v>3.0000000000000001E-3</v>
      </c>
      <c r="C30" s="2">
        <v>2.5999999999999999E-3</v>
      </c>
      <c r="D30" s="2">
        <v>1.1950000000000001</v>
      </c>
      <c r="E30" s="2">
        <v>5.4800000000000001E-2</v>
      </c>
      <c r="F30" s="2">
        <v>5.2400000000000002E-2</v>
      </c>
      <c r="G30" s="2">
        <v>2.3999999999999998E-3</v>
      </c>
      <c r="H30" s="2">
        <v>7.91</v>
      </c>
      <c r="I30" s="2">
        <v>7.9</v>
      </c>
      <c r="J30" s="2">
        <v>0.02</v>
      </c>
      <c r="K30" s="2">
        <v>0</v>
      </c>
      <c r="L30" s="2">
        <v>0</v>
      </c>
      <c r="M30" s="2">
        <v>0</v>
      </c>
      <c r="N30" s="2">
        <v>7.91</v>
      </c>
      <c r="O30" s="2">
        <v>7.9</v>
      </c>
      <c r="P30" s="2">
        <v>0.02</v>
      </c>
      <c r="Q30" s="2">
        <v>1</v>
      </c>
      <c r="R30" s="2">
        <v>0</v>
      </c>
      <c r="S30" s="2">
        <v>0</v>
      </c>
      <c r="T30" s="2">
        <v>0</v>
      </c>
      <c r="U30" s="2">
        <f>Table_0__33[[#This Row],[Call Settle]]*100000*Table_0__33[[#This Row],[Open Interest Call]]</f>
        <v>260</v>
      </c>
      <c r="V30" s="2">
        <f>Table_0__33[[#This Row],[Put Settle]]*100000*Table_0__33[[#This Row],[Open Interest Put]]</f>
        <v>0</v>
      </c>
    </row>
    <row r="31" spans="1:22" x14ac:dyDescent="0.25">
      <c r="A31" s="2">
        <v>-2.9999999999999997E-4</v>
      </c>
      <c r="B31" s="2">
        <v>2.5000000000000001E-3</v>
      </c>
      <c r="C31" s="2">
        <v>2.2000000000000001E-3</v>
      </c>
      <c r="D31" s="2">
        <v>1.2</v>
      </c>
      <c r="E31" s="2">
        <v>5.9400000000000001E-2</v>
      </c>
      <c r="F31" s="2">
        <v>5.6800000000000003E-2</v>
      </c>
      <c r="G31" s="2">
        <v>2.5999999999999999E-3</v>
      </c>
      <c r="H31" s="2">
        <v>8.0399999999999991</v>
      </c>
      <c r="I31" s="2">
        <v>7.98</v>
      </c>
      <c r="J31" s="2">
        <v>0.06</v>
      </c>
      <c r="K31" s="2">
        <v>0</v>
      </c>
      <c r="L31" s="2">
        <v>0</v>
      </c>
      <c r="M31" s="2">
        <v>0</v>
      </c>
      <c r="N31" s="2">
        <v>8.0399999999999991</v>
      </c>
      <c r="O31" s="2">
        <v>7.98</v>
      </c>
      <c r="P31" s="2">
        <v>0.06</v>
      </c>
      <c r="Q31" s="2">
        <v>1</v>
      </c>
      <c r="R31" s="2">
        <v>0</v>
      </c>
      <c r="S31" s="2">
        <v>0</v>
      </c>
      <c r="T31" s="2">
        <v>0</v>
      </c>
      <c r="U31" s="2">
        <f>Table_0__33[[#This Row],[Call Settle]]*100000*Table_0__33[[#This Row],[Open Interest Call]]</f>
        <v>220</v>
      </c>
      <c r="V31" s="2">
        <f>Table_0__33[[#This Row],[Put Settle]]*100000*Table_0__33[[#This Row],[Open Interest Put]]</f>
        <v>0</v>
      </c>
    </row>
    <row r="32" spans="1:22" x14ac:dyDescent="0.25">
      <c r="A32" s="2">
        <v>-2.0000000000000001E-4</v>
      </c>
      <c r="B32" s="2">
        <v>2.0999999999999999E-3</v>
      </c>
      <c r="C32" s="2">
        <v>1.9E-3</v>
      </c>
      <c r="D32" s="2">
        <v>1.2050000000000001</v>
      </c>
      <c r="E32" s="2">
        <v>6.4000000000000001E-2</v>
      </c>
      <c r="F32" s="2">
        <v>6.1400000000000003E-2</v>
      </c>
      <c r="G32" s="2">
        <v>2.5999999999999999E-3</v>
      </c>
      <c r="H32" s="2">
        <v>8.1999999999999993</v>
      </c>
      <c r="I32" s="2">
        <v>8.08</v>
      </c>
      <c r="J32" s="2">
        <v>0.12</v>
      </c>
      <c r="K32" s="2">
        <v>0</v>
      </c>
      <c r="L32" s="2">
        <v>0</v>
      </c>
      <c r="M32" s="2">
        <v>0</v>
      </c>
      <c r="N32" s="2">
        <v>8.1999999999999993</v>
      </c>
      <c r="O32" s="2">
        <v>8.08</v>
      </c>
      <c r="P32" s="2">
        <v>0.12</v>
      </c>
      <c r="Q32" s="2">
        <v>0</v>
      </c>
      <c r="R32" s="2">
        <v>0</v>
      </c>
      <c r="S32" s="2">
        <v>50</v>
      </c>
      <c r="T32" s="2">
        <v>0</v>
      </c>
      <c r="U32" s="2">
        <f>Table_0__33[[#This Row],[Call Settle]]*100000*Table_0__33[[#This Row],[Open Interest Call]]</f>
        <v>0</v>
      </c>
      <c r="V32" s="2">
        <f>Table_0__33[[#This Row],[Put Settle]]*100000*Table_0__33[[#This Row],[Open Interest Put]]</f>
        <v>320000</v>
      </c>
    </row>
    <row r="33" spans="1:22" x14ac:dyDescent="0.25">
      <c r="A33" s="2">
        <v>-2.0000000000000001E-4</v>
      </c>
      <c r="B33" s="2">
        <v>1.8E-3</v>
      </c>
      <c r="C33" s="2">
        <v>1.6000000000000001E-3</v>
      </c>
      <c r="D33" s="2">
        <v>1.21</v>
      </c>
      <c r="E33" s="2">
        <v>6.8699999999999997E-2</v>
      </c>
      <c r="F33" s="2">
        <v>6.6000000000000003E-2</v>
      </c>
      <c r="G33" s="2">
        <v>2.7000000000000001E-3</v>
      </c>
      <c r="H33" s="2">
        <v>8.31</v>
      </c>
      <c r="I33" s="2">
        <v>8.2200000000000006</v>
      </c>
      <c r="J33" s="2">
        <v>0.09</v>
      </c>
      <c r="K33" s="2">
        <v>0</v>
      </c>
      <c r="L33" s="2">
        <v>0</v>
      </c>
      <c r="M33" s="2">
        <v>0</v>
      </c>
      <c r="N33" s="2">
        <v>8.31</v>
      </c>
      <c r="O33" s="2">
        <v>8.2200000000000006</v>
      </c>
      <c r="P33" s="2">
        <v>0.09</v>
      </c>
      <c r="Q33" s="2">
        <v>0</v>
      </c>
      <c r="R33" s="2">
        <v>0</v>
      </c>
      <c r="S33" s="2">
        <v>0</v>
      </c>
      <c r="T33" s="2">
        <v>0</v>
      </c>
      <c r="U33" s="2">
        <f>Table_0__33[[#This Row],[Call Settle]]*100000*Table_0__33[[#This Row],[Open Interest Call]]</f>
        <v>0</v>
      </c>
      <c r="V33" s="2">
        <f>Table_0__33[[#This Row],[Put Settle]]*100000*Table_0__33[[#This Row],[Open Interest Put]]</f>
        <v>0</v>
      </c>
    </row>
    <row r="34" spans="1:22" x14ac:dyDescent="0.25">
      <c r="A34" s="2">
        <v>-1E-4</v>
      </c>
      <c r="B34" s="2">
        <v>1.5E-3</v>
      </c>
      <c r="C34" s="2">
        <v>1.4E-3</v>
      </c>
      <c r="D34" s="2">
        <v>1.2150000000000001</v>
      </c>
      <c r="E34" s="2">
        <v>7.3400000000000007E-2</v>
      </c>
      <c r="F34" s="2">
        <v>7.0699999999999999E-2</v>
      </c>
      <c r="G34" s="2">
        <v>2.7000000000000001E-3</v>
      </c>
      <c r="H34" s="2">
        <v>8.49</v>
      </c>
      <c r="I34" s="2">
        <v>8.31</v>
      </c>
      <c r="J34" s="2">
        <v>0.18</v>
      </c>
      <c r="K34" s="2">
        <v>0</v>
      </c>
      <c r="L34" s="2">
        <v>0</v>
      </c>
      <c r="M34" s="2">
        <v>0</v>
      </c>
      <c r="N34" s="2">
        <v>8.49</v>
      </c>
      <c r="O34" s="2">
        <v>8.31</v>
      </c>
      <c r="P34" s="2">
        <v>0.18</v>
      </c>
      <c r="Q34" s="2">
        <v>0</v>
      </c>
      <c r="R34" s="2">
        <v>0</v>
      </c>
      <c r="S34" s="2">
        <v>0</v>
      </c>
      <c r="T34" s="2">
        <v>0</v>
      </c>
      <c r="U34" s="2">
        <f>Table_0__33[[#This Row],[Call Settle]]*100000*Table_0__33[[#This Row],[Open Interest Call]]</f>
        <v>0</v>
      </c>
      <c r="V34" s="2">
        <f>Table_0__33[[#This Row],[Put Settle]]*100000*Table_0__33[[#This Row],[Open Interest Put]]</f>
        <v>0</v>
      </c>
    </row>
    <row r="35" spans="1:22" x14ac:dyDescent="0.25">
      <c r="A35" s="2">
        <v>-1E-4</v>
      </c>
      <c r="B35" s="2">
        <v>1.2999999999999999E-3</v>
      </c>
      <c r="C35" s="2">
        <v>1.1999999999999999E-3</v>
      </c>
      <c r="D35" s="2">
        <v>1.22</v>
      </c>
      <c r="E35" s="2">
        <v>7.8200000000000006E-2</v>
      </c>
      <c r="F35" s="2">
        <v>7.5399999999999995E-2</v>
      </c>
      <c r="G35" s="2">
        <v>2.8E-3</v>
      </c>
      <c r="H35" s="2">
        <v>8.6300000000000008</v>
      </c>
      <c r="I35" s="2">
        <v>8.4700000000000006</v>
      </c>
      <c r="J35" s="2">
        <v>0.16</v>
      </c>
      <c r="K35" s="2">
        <v>0</v>
      </c>
      <c r="L35" s="2">
        <v>0</v>
      </c>
      <c r="M35" s="2">
        <v>0</v>
      </c>
      <c r="N35" s="2">
        <v>8.6300000000000008</v>
      </c>
      <c r="O35" s="2">
        <v>8.4700000000000006</v>
      </c>
      <c r="P35" s="2">
        <v>0.16</v>
      </c>
      <c r="Q35" s="2">
        <v>2</v>
      </c>
      <c r="R35" s="2">
        <v>0</v>
      </c>
      <c r="S35" s="2">
        <v>0</v>
      </c>
      <c r="T35" s="2">
        <v>0</v>
      </c>
      <c r="U35" s="2">
        <f>Table_0__33[[#This Row],[Call Settle]]*100000*Table_0__33[[#This Row],[Open Interest Call]]</f>
        <v>239.99999999999997</v>
      </c>
      <c r="V35" s="2">
        <f>Table_0__33[[#This Row],[Put Settle]]*100000*Table_0__33[[#This Row],[Open Interest Put]]</f>
        <v>0</v>
      </c>
    </row>
    <row r="36" spans="1:22" x14ac:dyDescent="0.25">
      <c r="A36" s="2">
        <v>0</v>
      </c>
      <c r="B36" s="2">
        <v>1.1000000000000001E-3</v>
      </c>
      <c r="C36" s="2">
        <v>1.1000000000000001E-3</v>
      </c>
      <c r="D36" s="2">
        <v>1.2250000000000001</v>
      </c>
      <c r="E36" s="2">
        <v>8.2900000000000001E-2</v>
      </c>
      <c r="F36" s="2">
        <v>8.0199999999999994E-2</v>
      </c>
      <c r="G36" s="2">
        <v>2.7000000000000001E-3</v>
      </c>
      <c r="H36" s="2">
        <v>8.8800000000000008</v>
      </c>
      <c r="I36" s="2">
        <v>8.58</v>
      </c>
      <c r="J36" s="2">
        <v>0.3</v>
      </c>
      <c r="K36" s="2">
        <v>0</v>
      </c>
      <c r="L36" s="2">
        <v>0</v>
      </c>
      <c r="M36" s="2">
        <v>0</v>
      </c>
      <c r="N36" s="2">
        <v>8.8800000000000008</v>
      </c>
      <c r="O36" s="2">
        <v>8.58</v>
      </c>
      <c r="P36" s="2">
        <v>0.3</v>
      </c>
      <c r="Q36" s="2">
        <v>0</v>
      </c>
      <c r="R36" s="2">
        <v>0</v>
      </c>
      <c r="S36" s="2">
        <v>0</v>
      </c>
      <c r="T36" s="2">
        <v>0</v>
      </c>
      <c r="U36" s="2">
        <f>Table_0__33[[#This Row],[Call Settle]]*100000*Table_0__33[[#This Row],[Open Interest Call]]</f>
        <v>0</v>
      </c>
      <c r="V36" s="2">
        <f>Table_0__33[[#This Row],[Put Settle]]*100000*Table_0__33[[#This Row],[Open Interest Put]]</f>
        <v>0</v>
      </c>
    </row>
    <row r="37" spans="1:22" x14ac:dyDescent="0.25">
      <c r="A37" s="2">
        <v>-1E-4</v>
      </c>
      <c r="B37" s="2">
        <v>1E-3</v>
      </c>
      <c r="C37" s="2">
        <v>8.9999999999999998E-4</v>
      </c>
      <c r="D37" s="2">
        <v>1.23</v>
      </c>
      <c r="E37" s="2">
        <v>8.7800000000000003E-2</v>
      </c>
      <c r="F37" s="2">
        <v>8.5000000000000006E-2</v>
      </c>
      <c r="G37" s="2">
        <v>2.8E-3</v>
      </c>
      <c r="H37" s="2">
        <v>8.93</v>
      </c>
      <c r="I37" s="2">
        <v>8.81</v>
      </c>
      <c r="J37" s="2">
        <v>0.11</v>
      </c>
      <c r="K37" s="2">
        <v>0</v>
      </c>
      <c r="L37" s="2">
        <v>0</v>
      </c>
      <c r="M37" s="2">
        <v>0</v>
      </c>
      <c r="N37" s="2">
        <v>8.93</v>
      </c>
      <c r="O37" s="2">
        <v>8.81</v>
      </c>
      <c r="P37" s="2">
        <v>0.11</v>
      </c>
      <c r="Q37" s="2">
        <v>0</v>
      </c>
      <c r="R37" s="2">
        <v>0</v>
      </c>
      <c r="S37" s="2">
        <v>0</v>
      </c>
      <c r="T37" s="2">
        <v>0</v>
      </c>
      <c r="U37" s="2">
        <f>Table_0__33[[#This Row],[Call Settle]]*100000*Table_0__33[[#This Row],[Open Interest Call]]</f>
        <v>0</v>
      </c>
      <c r="V37" s="2">
        <f>Table_0__33[[#This Row],[Put Settle]]*100000*Table_0__33[[#This Row],[Open Interest Put]]</f>
        <v>0</v>
      </c>
    </row>
    <row r="38" spans="1:22" x14ac:dyDescent="0.25">
      <c r="A38" s="2">
        <v>-1E-4</v>
      </c>
      <c r="B38" s="2">
        <v>8.9999999999999998E-4</v>
      </c>
      <c r="C38" s="2">
        <v>8.0000000000000004E-4</v>
      </c>
      <c r="D38" s="2">
        <v>1.2350000000000001</v>
      </c>
      <c r="E38" s="2">
        <v>9.2600000000000002E-2</v>
      </c>
      <c r="F38" s="2">
        <v>8.9800000000000005E-2</v>
      </c>
      <c r="G38" s="2">
        <v>2.8E-3</v>
      </c>
      <c r="H38" s="2">
        <v>9.1199999999999992</v>
      </c>
      <c r="I38" s="2">
        <v>9.02</v>
      </c>
      <c r="J38" s="2">
        <v>0.09</v>
      </c>
      <c r="K38" s="2">
        <v>0</v>
      </c>
      <c r="L38" s="2">
        <v>0</v>
      </c>
      <c r="M38" s="2">
        <v>0</v>
      </c>
      <c r="N38" s="2">
        <v>9.1199999999999992</v>
      </c>
      <c r="O38" s="2">
        <v>9.02</v>
      </c>
      <c r="P38" s="2">
        <v>0.09</v>
      </c>
      <c r="Q38" s="2">
        <v>1</v>
      </c>
      <c r="R38" s="2">
        <v>0</v>
      </c>
      <c r="S38" s="2">
        <v>0</v>
      </c>
      <c r="T38" s="2">
        <v>0</v>
      </c>
      <c r="U38" s="2">
        <f>Table_0__33[[#This Row],[Call Settle]]*100000*Table_0__33[[#This Row],[Open Interest Call]]</f>
        <v>80</v>
      </c>
      <c r="V38" s="2">
        <f>Table_0__33[[#This Row],[Put Settle]]*100000*Table_0__33[[#This Row],[Open Interest Put]]</f>
        <v>0</v>
      </c>
    </row>
    <row r="39" spans="1:22" x14ac:dyDescent="0.25">
      <c r="A39" s="2">
        <v>-1E-4</v>
      </c>
      <c r="B39" s="2">
        <v>8.0000000000000004E-4</v>
      </c>
      <c r="C39" s="2">
        <v>6.9999999999999999E-4</v>
      </c>
      <c r="D39" s="2">
        <v>1.24</v>
      </c>
      <c r="E39" s="2">
        <v>9.74E-2</v>
      </c>
      <c r="F39" s="2">
        <v>9.4700000000000006E-2</v>
      </c>
      <c r="G39" s="2">
        <v>2.7000000000000001E-3</v>
      </c>
      <c r="H39" s="2">
        <v>9.27</v>
      </c>
      <c r="I39" s="2">
        <v>9.2100000000000009</v>
      </c>
      <c r="J39" s="2">
        <v>7.0000000000000007E-2</v>
      </c>
      <c r="K39" s="2">
        <v>0</v>
      </c>
      <c r="L39" s="2">
        <v>0</v>
      </c>
      <c r="M39" s="2">
        <v>0</v>
      </c>
      <c r="N39" s="2">
        <v>9.27</v>
      </c>
      <c r="O39" s="2">
        <v>9.2100000000000009</v>
      </c>
      <c r="P39" s="2">
        <v>7.0000000000000007E-2</v>
      </c>
      <c r="Q39" s="2">
        <v>2</v>
      </c>
      <c r="R39" s="2">
        <v>0</v>
      </c>
      <c r="S39" s="2">
        <v>0</v>
      </c>
      <c r="T39" s="2">
        <v>0</v>
      </c>
      <c r="U39" s="2">
        <f>Table_0__33[[#This Row],[Call Settle]]*100000*Table_0__33[[#This Row],[Open Interest Call]]</f>
        <v>140</v>
      </c>
      <c r="V39" s="2">
        <f>Table_0__33[[#This Row],[Put Settle]]*100000*Table_0__33[[#This Row],[Open Interest Put]]</f>
        <v>0</v>
      </c>
    </row>
    <row r="40" spans="1:22" x14ac:dyDescent="0.25">
      <c r="A40" s="2">
        <v>-1E-4</v>
      </c>
      <c r="B40" s="2">
        <v>6.9999999999999999E-4</v>
      </c>
      <c r="C40" s="2">
        <v>5.9999999999999995E-4</v>
      </c>
      <c r="D40" s="2">
        <v>1.2450000000000001</v>
      </c>
      <c r="E40" s="2">
        <v>0.1023</v>
      </c>
      <c r="F40" s="2">
        <v>9.9500000000000005E-2</v>
      </c>
      <c r="G40" s="2">
        <v>2.8E-3</v>
      </c>
      <c r="H40" s="2">
        <v>9.39</v>
      </c>
      <c r="I40" s="2">
        <v>9.35</v>
      </c>
      <c r="J40" s="2">
        <v>0.03</v>
      </c>
      <c r="K40" s="2">
        <v>0</v>
      </c>
      <c r="L40" s="2">
        <v>0</v>
      </c>
      <c r="M40" s="2">
        <v>0</v>
      </c>
      <c r="N40" s="2">
        <v>9.39</v>
      </c>
      <c r="O40" s="2">
        <v>9.35</v>
      </c>
      <c r="P40" s="2">
        <v>0.03</v>
      </c>
      <c r="Q40" s="2">
        <v>0</v>
      </c>
      <c r="R40" s="2">
        <v>0</v>
      </c>
      <c r="S40" s="2">
        <v>0</v>
      </c>
      <c r="T40" s="2">
        <v>0</v>
      </c>
      <c r="U40" s="2">
        <f>Table_0__33[[#This Row],[Call Settle]]*100000*Table_0__33[[#This Row],[Open Interest Call]]</f>
        <v>0</v>
      </c>
      <c r="V40" s="2">
        <f>Table_0__33[[#This Row],[Put Settle]]*100000*Table_0__33[[#This Row],[Open Interest Put]]</f>
        <v>0</v>
      </c>
    </row>
    <row r="41" spans="1:22" x14ac:dyDescent="0.25">
      <c r="A41" s="2">
        <v>-1E-4</v>
      </c>
      <c r="B41" s="2">
        <v>5.9999999999999995E-4</v>
      </c>
      <c r="C41" s="2">
        <v>5.0000000000000001E-4</v>
      </c>
      <c r="D41" s="2">
        <v>1.25</v>
      </c>
      <c r="E41" s="2">
        <v>0.1072</v>
      </c>
      <c r="F41" s="2">
        <v>0.10440000000000001</v>
      </c>
      <c r="G41" s="2">
        <v>2.8E-3</v>
      </c>
      <c r="H41" s="2">
        <v>9.4600000000000009</v>
      </c>
      <c r="I41" s="2">
        <v>9.4700000000000006</v>
      </c>
      <c r="J41" s="2">
        <v>0</v>
      </c>
      <c r="K41" s="2">
        <v>0</v>
      </c>
      <c r="L41" s="2">
        <v>0</v>
      </c>
      <c r="M41" s="2">
        <v>0</v>
      </c>
      <c r="N41" s="2">
        <v>9.4600000000000009</v>
      </c>
      <c r="O41" s="2">
        <v>9.4700000000000006</v>
      </c>
      <c r="P41" s="2">
        <v>0</v>
      </c>
      <c r="Q41" s="2">
        <v>4</v>
      </c>
      <c r="R41" s="2">
        <v>0</v>
      </c>
      <c r="S41" s="2">
        <v>0</v>
      </c>
      <c r="T41" s="2">
        <v>0</v>
      </c>
      <c r="U41" s="2">
        <f>Table_0__33[[#This Row],[Call Settle]]*100000*Table_0__33[[#This Row],[Open Interest Call]]</f>
        <v>200</v>
      </c>
      <c r="V41" s="2">
        <f>Table_0__33[[#This Row],[Put Settle]]*100000*Table_0__33[[#This Row],[Open Interest Put]]</f>
        <v>0</v>
      </c>
    </row>
    <row r="42" spans="1:22" x14ac:dyDescent="0.25">
      <c r="A42" s="2">
        <v>0</v>
      </c>
      <c r="B42" s="2">
        <v>5.0000000000000001E-4</v>
      </c>
      <c r="C42" s="2">
        <v>5.0000000000000001E-4</v>
      </c>
      <c r="D42" s="2">
        <v>1.2549999999999999</v>
      </c>
      <c r="E42" s="2">
        <v>0.11210000000000001</v>
      </c>
      <c r="F42" s="2">
        <v>0.10929999999999999</v>
      </c>
      <c r="G42" s="2">
        <v>2.8E-3</v>
      </c>
      <c r="H42" s="2">
        <v>9.81</v>
      </c>
      <c r="I42" s="2">
        <v>9.5299999999999994</v>
      </c>
      <c r="J42" s="2">
        <v>0.28000000000000003</v>
      </c>
      <c r="K42" s="2">
        <v>0</v>
      </c>
      <c r="L42" s="2">
        <v>0</v>
      </c>
      <c r="M42" s="2">
        <v>0</v>
      </c>
      <c r="N42" s="2">
        <v>9.81</v>
      </c>
      <c r="O42" s="2">
        <v>9.5299999999999994</v>
      </c>
      <c r="P42" s="2">
        <v>0.28000000000000003</v>
      </c>
      <c r="Q42" s="2">
        <v>1</v>
      </c>
      <c r="R42" s="2">
        <v>0</v>
      </c>
      <c r="S42" s="2">
        <v>0</v>
      </c>
      <c r="T42" s="2">
        <v>0</v>
      </c>
      <c r="U42" s="2">
        <f>Table_0__33[[#This Row],[Call Settle]]*100000*Table_0__33[[#This Row],[Open Interest Call]]</f>
        <v>50</v>
      </c>
      <c r="V42" s="2">
        <f>Table_0__33[[#This Row],[Put Settle]]*100000*Table_0__33[[#This Row],[Open Interest Put]]</f>
        <v>0</v>
      </c>
    </row>
    <row r="43" spans="1:22" x14ac:dyDescent="0.25">
      <c r="A43" s="2">
        <v>0</v>
      </c>
      <c r="B43" s="2">
        <v>5.0000000000000001E-4</v>
      </c>
      <c r="C43" s="2">
        <v>5.0000000000000001E-4</v>
      </c>
      <c r="D43" s="2">
        <v>1.26</v>
      </c>
      <c r="E43" s="2">
        <v>0.11700000000000001</v>
      </c>
      <c r="F43" s="2">
        <v>0.1142</v>
      </c>
      <c r="G43" s="2">
        <v>2.8E-3</v>
      </c>
      <c r="H43" s="2">
        <v>9.99</v>
      </c>
      <c r="I43" s="2">
        <v>9.7200000000000006</v>
      </c>
      <c r="J43" s="2">
        <v>0.27</v>
      </c>
      <c r="K43" s="2">
        <v>0</v>
      </c>
      <c r="L43" s="2">
        <v>0</v>
      </c>
      <c r="M43" s="2">
        <v>0</v>
      </c>
      <c r="N43" s="2">
        <v>9.99</v>
      </c>
      <c r="O43" s="2">
        <v>9.7200000000000006</v>
      </c>
      <c r="P43" s="2">
        <v>0.27</v>
      </c>
      <c r="Q43" s="2">
        <v>0</v>
      </c>
      <c r="R43" s="2">
        <v>0</v>
      </c>
      <c r="S43" s="2">
        <v>0</v>
      </c>
      <c r="T43" s="2">
        <v>0</v>
      </c>
      <c r="U43" s="2">
        <f>Table_0__33[[#This Row],[Call Settle]]*100000*Table_0__33[[#This Row],[Open Interest Call]]</f>
        <v>0</v>
      </c>
      <c r="V43" s="2">
        <f>Table_0__33[[#This Row],[Put Settle]]*100000*Table_0__33[[#This Row],[Open Interest Put]]</f>
        <v>0</v>
      </c>
    </row>
    <row r="44" spans="1:22" x14ac:dyDescent="0.25">
      <c r="A44" s="2">
        <v>-1E-4</v>
      </c>
      <c r="B44" s="2">
        <v>5.0000000000000001E-4</v>
      </c>
      <c r="C44" s="2">
        <v>4.0000000000000002E-4</v>
      </c>
      <c r="D44" s="2">
        <v>1.2649999999999999</v>
      </c>
      <c r="E44" s="2">
        <v>0.12189999999999999</v>
      </c>
      <c r="F44" s="2">
        <v>0.1191</v>
      </c>
      <c r="G44" s="2">
        <v>2.8E-3</v>
      </c>
      <c r="H44" s="2">
        <v>10.14</v>
      </c>
      <c r="I44" s="2">
        <v>10.050000000000001</v>
      </c>
      <c r="J44" s="2">
        <v>0.09</v>
      </c>
      <c r="K44" s="2">
        <v>0</v>
      </c>
      <c r="L44" s="2">
        <v>0</v>
      </c>
      <c r="M44" s="2">
        <v>0</v>
      </c>
      <c r="N44" s="2">
        <v>10.14</v>
      </c>
      <c r="O44" s="2">
        <v>10.050000000000001</v>
      </c>
      <c r="P44" s="2">
        <v>0.09</v>
      </c>
      <c r="Q44" s="2">
        <v>0</v>
      </c>
      <c r="R44" s="2">
        <v>0</v>
      </c>
      <c r="S44" s="2">
        <v>0</v>
      </c>
      <c r="T44" s="2">
        <v>0</v>
      </c>
      <c r="U44" s="2">
        <f>Table_0__33[[#This Row],[Call Settle]]*100000*Table_0__33[[#This Row],[Open Interest Call]]</f>
        <v>0</v>
      </c>
      <c r="V44" s="2">
        <f>Table_0__33[[#This Row],[Put Settle]]*100000*Table_0__33[[#This Row],[Open Interest Put]]</f>
        <v>0</v>
      </c>
    </row>
    <row r="45" spans="1:22" x14ac:dyDescent="0.25">
      <c r="A45" s="2">
        <v>-1E-4</v>
      </c>
      <c r="B45" s="2">
        <v>4.0000000000000002E-4</v>
      </c>
      <c r="C45" s="2">
        <v>4.0000000000000002E-4</v>
      </c>
      <c r="D45" s="2">
        <v>1.27</v>
      </c>
      <c r="E45" s="2">
        <v>0.1268</v>
      </c>
      <c r="F45" s="2">
        <v>0.124</v>
      </c>
      <c r="G45" s="2">
        <v>2.8E-3</v>
      </c>
      <c r="H45" s="2">
        <v>10.27</v>
      </c>
      <c r="I45" s="2">
        <v>10.199999999999999</v>
      </c>
      <c r="J45" s="2">
        <v>7.0000000000000007E-2</v>
      </c>
      <c r="K45" s="2">
        <v>0</v>
      </c>
      <c r="L45" s="2">
        <v>0</v>
      </c>
      <c r="M45" s="2">
        <v>0</v>
      </c>
      <c r="N45" s="2">
        <v>10.27</v>
      </c>
      <c r="O45" s="2">
        <v>10.199999999999999</v>
      </c>
      <c r="P45" s="2">
        <v>7.0000000000000007E-2</v>
      </c>
      <c r="Q45" s="2">
        <v>3</v>
      </c>
      <c r="R45" s="2">
        <v>0</v>
      </c>
      <c r="S45" s="2">
        <v>0</v>
      </c>
      <c r="T45" s="2">
        <v>0</v>
      </c>
      <c r="U45" s="2">
        <f>Table_0__33[[#This Row],[Call Settle]]*100000*Table_0__33[[#This Row],[Open Interest Call]]</f>
        <v>120</v>
      </c>
      <c r="V45" s="2">
        <f>Table_0__33[[#This Row],[Put Settle]]*100000*Table_0__33[[#This Row],[Open Interest Put]]</f>
        <v>0</v>
      </c>
    </row>
    <row r="46" spans="1:22" x14ac:dyDescent="0.25">
      <c r="A46" s="2">
        <v>-1E-4</v>
      </c>
      <c r="B46" s="2">
        <v>4.0000000000000002E-4</v>
      </c>
      <c r="C46" s="2">
        <v>2.9999999999999997E-4</v>
      </c>
      <c r="D46" s="2">
        <v>1.2749999999999999</v>
      </c>
      <c r="E46" s="2">
        <v>0.13170000000000001</v>
      </c>
      <c r="F46" s="2">
        <v>0.12889999999999999</v>
      </c>
      <c r="G46" s="2">
        <v>2.8E-3</v>
      </c>
      <c r="H46" s="2">
        <v>10.37</v>
      </c>
      <c r="I46" s="2">
        <v>10.33</v>
      </c>
      <c r="J46" s="2">
        <v>0.04</v>
      </c>
      <c r="K46" s="2">
        <v>0</v>
      </c>
      <c r="L46" s="2">
        <v>0</v>
      </c>
      <c r="M46" s="2">
        <v>0</v>
      </c>
      <c r="N46" s="2">
        <v>10.37</v>
      </c>
      <c r="O46" s="2">
        <v>10.33</v>
      </c>
      <c r="P46" s="2">
        <v>0.04</v>
      </c>
      <c r="Q46" s="2">
        <v>0</v>
      </c>
      <c r="R46" s="2">
        <v>0</v>
      </c>
      <c r="S46" s="2">
        <v>0</v>
      </c>
      <c r="T46" s="2">
        <v>0</v>
      </c>
      <c r="U46" s="2">
        <f>Table_0__33[[#This Row],[Call Settle]]*100000*Table_0__33[[#This Row],[Open Interest Call]]</f>
        <v>0</v>
      </c>
      <c r="V46" s="2">
        <f>Table_0__33[[#This Row],[Put Settle]]*100000*Table_0__33[[#This Row],[Open Interest Put]]</f>
        <v>0</v>
      </c>
    </row>
    <row r="47" spans="1:22" x14ac:dyDescent="0.25">
      <c r="A47" s="2">
        <v>-1E-4</v>
      </c>
      <c r="B47" s="2">
        <v>2.9999999999999997E-4</v>
      </c>
      <c r="C47" s="2">
        <v>2.9999999999999997E-4</v>
      </c>
      <c r="D47" s="2">
        <v>1.28</v>
      </c>
      <c r="E47" s="2">
        <v>0.1366</v>
      </c>
      <c r="F47" s="2">
        <v>0.1338</v>
      </c>
      <c r="G47" s="2">
        <v>2.8E-3</v>
      </c>
      <c r="H47" s="2">
        <v>10.42</v>
      </c>
      <c r="I47" s="2">
        <v>10.42</v>
      </c>
      <c r="J47" s="2">
        <v>0</v>
      </c>
      <c r="K47" s="2">
        <v>0</v>
      </c>
      <c r="L47" s="2">
        <v>0</v>
      </c>
      <c r="M47" s="2">
        <v>0</v>
      </c>
      <c r="N47" s="2">
        <v>10.42</v>
      </c>
      <c r="O47" s="2">
        <v>10.42</v>
      </c>
      <c r="P47" s="2">
        <v>0</v>
      </c>
      <c r="Q47" s="2">
        <v>1</v>
      </c>
      <c r="R47" s="2">
        <v>0</v>
      </c>
      <c r="S47" s="2">
        <v>0</v>
      </c>
      <c r="T47" s="2">
        <v>0</v>
      </c>
      <c r="U47" s="2">
        <f>Table_0__33[[#This Row],[Call Settle]]*100000*Table_0__33[[#This Row],[Open Interest Call]]</f>
        <v>29.999999999999996</v>
      </c>
      <c r="V47" s="2">
        <f>Table_0__33[[#This Row],[Put Settle]]*100000*Table_0__33[[#This Row],[Open Interest Put]]</f>
        <v>0</v>
      </c>
    </row>
    <row r="48" spans="1:22" x14ac:dyDescent="0.25">
      <c r="A48" s="2">
        <v>0</v>
      </c>
      <c r="B48" s="2">
        <v>2.9999999999999997E-4</v>
      </c>
      <c r="C48" s="2">
        <v>2.9999999999999997E-4</v>
      </c>
      <c r="D48" s="2">
        <v>1.2849999999999999</v>
      </c>
      <c r="E48" s="2">
        <v>0.14149999999999999</v>
      </c>
      <c r="F48" s="2">
        <v>0.13869999999999999</v>
      </c>
      <c r="G48" s="2">
        <v>2.8E-3</v>
      </c>
      <c r="H48" s="2">
        <v>10.73</v>
      </c>
      <c r="I48" s="2">
        <v>10.47</v>
      </c>
      <c r="J48" s="2">
        <v>0.26</v>
      </c>
      <c r="K48" s="2">
        <v>0</v>
      </c>
      <c r="L48" s="2">
        <v>0</v>
      </c>
      <c r="M48" s="2">
        <v>0</v>
      </c>
      <c r="N48" s="2">
        <v>10.73</v>
      </c>
      <c r="O48" s="2">
        <v>10.47</v>
      </c>
      <c r="P48" s="2">
        <v>0.26</v>
      </c>
      <c r="Q48" s="2">
        <v>1</v>
      </c>
      <c r="R48" s="2">
        <v>0</v>
      </c>
      <c r="S48" s="2">
        <v>0</v>
      </c>
      <c r="T48" s="2">
        <v>0</v>
      </c>
      <c r="U48" s="2">
        <f>Table_0__33[[#This Row],[Call Settle]]*100000*Table_0__33[[#This Row],[Open Interest Call]]</f>
        <v>29.999999999999996</v>
      </c>
      <c r="V48" s="2">
        <f>Table_0__33[[#This Row],[Put Settle]]*100000*Table_0__33[[#This Row],[Open Interest Put]]</f>
        <v>0</v>
      </c>
    </row>
    <row r="49" spans="1:22" x14ac:dyDescent="0.25">
      <c r="A49" s="2">
        <v>-1E-4</v>
      </c>
      <c r="B49" s="2">
        <v>2.9999999999999997E-4</v>
      </c>
      <c r="C49" s="2">
        <v>2.0000000000000001E-4</v>
      </c>
      <c r="D49" s="2">
        <v>1.29</v>
      </c>
      <c r="E49" s="2">
        <v>0.1464</v>
      </c>
      <c r="F49" s="2">
        <v>0.14360000000000001</v>
      </c>
      <c r="G49" s="2">
        <v>2.8E-3</v>
      </c>
      <c r="H49" s="2">
        <v>10.72</v>
      </c>
      <c r="I49" s="2">
        <v>10.77</v>
      </c>
      <c r="J49" s="2">
        <v>-0.05</v>
      </c>
      <c r="K49" s="2">
        <v>0</v>
      </c>
      <c r="L49" s="2">
        <v>0</v>
      </c>
      <c r="M49" s="2">
        <v>0</v>
      </c>
      <c r="N49" s="2">
        <v>10.72</v>
      </c>
      <c r="O49" s="2">
        <v>10.77</v>
      </c>
      <c r="P49" s="2">
        <v>-0.05</v>
      </c>
      <c r="Q49" s="2">
        <v>0</v>
      </c>
      <c r="R49" s="2">
        <v>0</v>
      </c>
      <c r="S49" s="2">
        <v>0</v>
      </c>
      <c r="T49" s="2">
        <v>0</v>
      </c>
      <c r="U49" s="2">
        <f>Table_0__33[[#This Row],[Call Settle]]*100000*Table_0__33[[#This Row],[Open Interest Call]]</f>
        <v>0</v>
      </c>
      <c r="V49" s="2">
        <f>Table_0__33[[#This Row],[Put Settle]]*100000*Table_0__33[[#This Row],[Open Interest Put]]</f>
        <v>0</v>
      </c>
    </row>
    <row r="50" spans="1:22" x14ac:dyDescent="0.25">
      <c r="A50" s="2">
        <v>-1E-4</v>
      </c>
      <c r="B50" s="2">
        <v>2.0000000000000001E-4</v>
      </c>
      <c r="C50" s="2">
        <v>2.0000000000000001E-4</v>
      </c>
      <c r="D50" s="2">
        <v>1.3</v>
      </c>
      <c r="E50" s="2">
        <v>0.15629999999999999</v>
      </c>
      <c r="F50" s="2">
        <v>0.1535</v>
      </c>
      <c r="G50" s="2">
        <v>2.8E-3</v>
      </c>
      <c r="H50" s="2">
        <v>10.92</v>
      </c>
      <c r="I50" s="2">
        <v>11.05</v>
      </c>
      <c r="J50" s="2">
        <v>-0.13</v>
      </c>
      <c r="K50" s="2">
        <v>0</v>
      </c>
      <c r="L50" s="2">
        <v>0</v>
      </c>
      <c r="M50" s="2">
        <v>0</v>
      </c>
      <c r="N50" s="2">
        <v>10.92</v>
      </c>
      <c r="O50" s="2">
        <v>11.05</v>
      </c>
      <c r="P50" s="2">
        <v>-0.13</v>
      </c>
      <c r="Q50" s="2">
        <v>21</v>
      </c>
      <c r="R50" s="2">
        <v>0</v>
      </c>
      <c r="S50" s="2">
        <v>0</v>
      </c>
      <c r="T50" s="2">
        <v>0</v>
      </c>
      <c r="U50" s="2">
        <f>Table_0__33[[#This Row],[Call Settle]]*100000*Table_0__33[[#This Row],[Open Interest Call]]</f>
        <v>420</v>
      </c>
      <c r="V50" s="2">
        <f>Table_0__33[[#This Row],[Put Settle]]*100000*Table_0__33[[#This Row],[Open Interest Put]]</f>
        <v>0</v>
      </c>
    </row>
    <row r="51" spans="1:22" x14ac:dyDescent="0.25">
      <c r="A51" s="2">
        <v>0</v>
      </c>
      <c r="B51" s="2">
        <v>2.0000000000000001E-4</v>
      </c>
      <c r="C51" s="2">
        <v>2.0000000000000001E-4</v>
      </c>
      <c r="D51" s="2">
        <v>1.31</v>
      </c>
      <c r="E51" s="2">
        <v>0.16619999999999999</v>
      </c>
      <c r="F51" s="2">
        <v>0.1633</v>
      </c>
      <c r="G51" s="2">
        <v>2.8999999999999998E-3</v>
      </c>
      <c r="H51" s="2">
        <v>11.49</v>
      </c>
      <c r="I51" s="2">
        <v>11.24</v>
      </c>
      <c r="J51" s="2">
        <v>0.25</v>
      </c>
      <c r="K51" s="2">
        <v>0</v>
      </c>
      <c r="L51" s="2">
        <v>0</v>
      </c>
      <c r="M51" s="2">
        <v>0</v>
      </c>
      <c r="N51" s="2">
        <v>11.49</v>
      </c>
      <c r="O51" s="2">
        <v>11.24</v>
      </c>
      <c r="P51" s="2">
        <v>0.25</v>
      </c>
      <c r="Q51" s="2">
        <v>0</v>
      </c>
      <c r="R51" s="2">
        <v>0</v>
      </c>
      <c r="S51" s="2">
        <v>0</v>
      </c>
      <c r="T51" s="2">
        <v>0</v>
      </c>
      <c r="U51" s="2">
        <f>Table_0__33[[#This Row],[Call Settle]]*100000*Table_0__33[[#This Row],[Open Interest Call]]</f>
        <v>0</v>
      </c>
      <c r="V51" s="2">
        <f>Table_0__33[[#This Row],[Put Settle]]*100000*Table_0__33[[#This Row],[Open Interest Put]]</f>
        <v>0</v>
      </c>
    </row>
    <row r="52" spans="1:22" x14ac:dyDescent="0.25">
      <c r="A52" s="2">
        <v>0</v>
      </c>
      <c r="B52" s="2">
        <v>1E-4</v>
      </c>
      <c r="C52" s="2">
        <v>1E-4</v>
      </c>
      <c r="D52" s="2">
        <v>1.32</v>
      </c>
      <c r="E52" s="2">
        <v>0.17599999999999999</v>
      </c>
      <c r="F52" s="2">
        <v>0.17319999999999999</v>
      </c>
      <c r="G52" s="2">
        <v>2.8E-3</v>
      </c>
      <c r="H52" s="2">
        <v>11.51</v>
      </c>
      <c r="I52" s="2">
        <v>11.27</v>
      </c>
      <c r="J52" s="2">
        <v>0.24</v>
      </c>
      <c r="K52" s="2">
        <v>0</v>
      </c>
      <c r="L52" s="2">
        <v>0</v>
      </c>
      <c r="M52" s="2">
        <v>0</v>
      </c>
      <c r="N52" s="2">
        <v>11.51</v>
      </c>
      <c r="O52" s="2">
        <v>11.27</v>
      </c>
      <c r="P52" s="2">
        <v>0.24</v>
      </c>
      <c r="Q52" s="2">
        <v>0</v>
      </c>
      <c r="R52" s="2">
        <v>0</v>
      </c>
      <c r="S52" s="2">
        <v>0</v>
      </c>
      <c r="T52" s="2">
        <v>0</v>
      </c>
      <c r="U52" s="2">
        <f>Table_0__33[[#This Row],[Call Settle]]*100000*Table_0__33[[#This Row],[Open Interest Call]]</f>
        <v>0</v>
      </c>
      <c r="V52" s="2">
        <f>Table_0__33[[#This Row],[Put Settle]]*100000*Table_0__33[[#This Row],[Open Interest Put]]</f>
        <v>0</v>
      </c>
    </row>
    <row r="53" spans="1:22" x14ac:dyDescent="0.25">
      <c r="A53" s="2">
        <v>-1E-4</v>
      </c>
      <c r="B53" s="2">
        <v>1E-4</v>
      </c>
      <c r="C53" s="2">
        <v>1E-4</v>
      </c>
      <c r="D53" s="2">
        <v>1.33</v>
      </c>
      <c r="E53" s="2">
        <v>0.18590000000000001</v>
      </c>
      <c r="F53" s="2">
        <v>0.18310000000000001</v>
      </c>
      <c r="G53" s="2">
        <v>2.8E-3</v>
      </c>
      <c r="H53" s="2">
        <v>11.23</v>
      </c>
      <c r="I53" s="2">
        <v>11.8</v>
      </c>
      <c r="J53" s="2">
        <v>-0.56999999999999995</v>
      </c>
      <c r="K53" s="2">
        <v>0</v>
      </c>
      <c r="L53" s="2">
        <v>0</v>
      </c>
      <c r="M53" s="2">
        <v>0</v>
      </c>
      <c r="N53" s="2">
        <v>11.23</v>
      </c>
      <c r="O53" s="2">
        <v>11.8</v>
      </c>
      <c r="P53" s="2">
        <v>-0.56999999999999995</v>
      </c>
      <c r="Q53" s="2">
        <v>354</v>
      </c>
      <c r="R53" s="2">
        <v>0</v>
      </c>
      <c r="S53" s="2">
        <v>0</v>
      </c>
      <c r="T53" s="2">
        <v>0</v>
      </c>
      <c r="U53" s="2">
        <f>Table_0__33[[#This Row],[Call Settle]]*100000*Table_0__33[[#This Row],[Open Interest Call]]</f>
        <v>3540</v>
      </c>
      <c r="V53" s="2">
        <f>Table_0__33[[#This Row],[Put Settle]]*100000*Table_0__33[[#This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0.1153</v>
      </c>
      <c r="C2" s="2">
        <v>0.1124</v>
      </c>
      <c r="D2" s="2">
        <v>1.04</v>
      </c>
      <c r="E2" s="2">
        <v>2.9999999999999997E-4</v>
      </c>
      <c r="F2" s="2">
        <v>2.9999999999999997E-4</v>
      </c>
      <c r="G2" s="2">
        <v>0</v>
      </c>
      <c r="H2" s="2">
        <v>8.68</v>
      </c>
      <c r="I2" s="2">
        <v>8.83</v>
      </c>
      <c r="J2" s="2">
        <v>-0.15</v>
      </c>
      <c r="K2" s="2">
        <v>0</v>
      </c>
      <c r="L2" s="2">
        <v>0</v>
      </c>
      <c r="M2" s="2">
        <v>0</v>
      </c>
      <c r="N2" s="2">
        <v>8.68</v>
      </c>
      <c r="O2" s="2">
        <v>8.83</v>
      </c>
      <c r="P2" s="2">
        <v>-0.15</v>
      </c>
      <c r="Q2" s="2">
        <v>0</v>
      </c>
      <c r="R2" s="2">
        <v>0</v>
      </c>
      <c r="S2" s="2">
        <v>0</v>
      </c>
      <c r="T2" s="2">
        <v>0</v>
      </c>
      <c r="U2" s="2">
        <f>Table_0__34[[#This Row],[Call Settle]]*100000*Table_0__34[[#This Row],[Open Interest Call]]</f>
        <v>0</v>
      </c>
      <c r="V2" s="2">
        <f>Table_0__34[[#This Row],[Put Settle]]*100000*Table_0__34[[#This Row],[Open Interest Put]]</f>
        <v>0</v>
      </c>
    </row>
    <row r="3" spans="1:22" x14ac:dyDescent="0.25">
      <c r="A3" s="2">
        <v>-2.8999999999999998E-3</v>
      </c>
      <c r="B3" s="2">
        <v>0.1056</v>
      </c>
      <c r="C3" s="2">
        <v>0.1027</v>
      </c>
      <c r="D3" s="2">
        <v>1.05</v>
      </c>
      <c r="E3" s="2">
        <v>5.0000000000000001E-4</v>
      </c>
      <c r="F3" s="2">
        <v>4.0000000000000002E-4</v>
      </c>
      <c r="G3" s="2">
        <v>1E-4</v>
      </c>
      <c r="H3" s="2">
        <v>8.49</v>
      </c>
      <c r="I3" s="2">
        <v>8.49</v>
      </c>
      <c r="J3" s="2">
        <v>0</v>
      </c>
      <c r="K3" s="2">
        <v>0</v>
      </c>
      <c r="L3" s="2">
        <v>0</v>
      </c>
      <c r="M3" s="2">
        <v>0</v>
      </c>
      <c r="N3" s="2">
        <v>8.49</v>
      </c>
      <c r="O3" s="2">
        <v>8.49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f>Table_0__34[[#This Row],[Call Settle]]*100000*Table_0__34[[#This Row],[Open Interest Call]]</f>
        <v>0</v>
      </c>
      <c r="V3" s="2">
        <f>Table_0__34[[#This Row],[Put Settle]]*100000*Table_0__34[[#This Row],[Open Interest Put]]</f>
        <v>0</v>
      </c>
    </row>
    <row r="4" spans="1:22" x14ac:dyDescent="0.25">
      <c r="A4" s="2">
        <v>-2.8999999999999998E-3</v>
      </c>
      <c r="B4" s="2">
        <v>9.5899999999999999E-2</v>
      </c>
      <c r="C4" s="2">
        <v>9.2999999999999999E-2</v>
      </c>
      <c r="D4" s="2">
        <v>1.06</v>
      </c>
      <c r="E4" s="2">
        <v>5.9999999999999995E-4</v>
      </c>
      <c r="F4" s="2">
        <v>5.9999999999999995E-4</v>
      </c>
      <c r="G4" s="2">
        <v>0</v>
      </c>
      <c r="H4" s="2">
        <v>8.14</v>
      </c>
      <c r="I4" s="2">
        <v>8.31</v>
      </c>
      <c r="J4" s="2">
        <v>-0.17</v>
      </c>
      <c r="K4" s="2">
        <v>0</v>
      </c>
      <c r="L4" s="2">
        <v>0</v>
      </c>
      <c r="M4" s="2">
        <v>0</v>
      </c>
      <c r="N4" s="2">
        <v>8.14</v>
      </c>
      <c r="O4" s="2">
        <v>8.31</v>
      </c>
      <c r="P4" s="2">
        <v>-0.17</v>
      </c>
      <c r="Q4" s="2">
        <v>0</v>
      </c>
      <c r="R4" s="2">
        <v>0</v>
      </c>
      <c r="S4" s="2">
        <v>1</v>
      </c>
      <c r="T4" s="2">
        <v>0</v>
      </c>
      <c r="U4" s="2">
        <f>Table_0__34[[#This Row],[Call Settle]]*100000*Table_0__34[[#This Row],[Open Interest Call]]</f>
        <v>0</v>
      </c>
      <c r="V4" s="2">
        <f>Table_0__34[[#This Row],[Put Settle]]*100000*Table_0__34[[#This Row],[Open Interest Put]]</f>
        <v>59.999999999999993</v>
      </c>
    </row>
    <row r="5" spans="1:22" x14ac:dyDescent="0.25">
      <c r="A5" s="2">
        <v>-2.8999999999999998E-3</v>
      </c>
      <c r="B5" s="2">
        <v>8.6300000000000002E-2</v>
      </c>
      <c r="C5" s="2">
        <v>8.3400000000000002E-2</v>
      </c>
      <c r="D5" s="2">
        <v>1.07</v>
      </c>
      <c r="E5" s="2">
        <v>8.9999999999999998E-4</v>
      </c>
      <c r="F5" s="2">
        <v>8.0000000000000004E-4</v>
      </c>
      <c r="G5" s="2">
        <v>1E-4</v>
      </c>
      <c r="H5" s="2">
        <v>7.96</v>
      </c>
      <c r="I5" s="2">
        <v>7.97</v>
      </c>
      <c r="J5" s="2">
        <v>0</v>
      </c>
      <c r="K5" s="2">
        <v>0</v>
      </c>
      <c r="L5" s="2">
        <v>0</v>
      </c>
      <c r="M5" s="2">
        <v>0</v>
      </c>
      <c r="N5" s="2">
        <v>7.96</v>
      </c>
      <c r="O5" s="2">
        <v>7.97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f>Table_0__34[[#This Row],[Call Settle]]*100000*Table_0__34[[#This Row],[Open Interest Call]]</f>
        <v>0</v>
      </c>
      <c r="V5" s="2">
        <f>Table_0__34[[#This Row],[Put Settle]]*100000*Table_0__34[[#This Row],[Open Interest Put]]</f>
        <v>0</v>
      </c>
    </row>
    <row r="6" spans="1:22" x14ac:dyDescent="0.25">
      <c r="A6" s="2">
        <v>-2.8E-3</v>
      </c>
      <c r="B6" s="2">
        <v>7.6799999999999993E-2</v>
      </c>
      <c r="C6" s="2">
        <v>7.3999999999999996E-2</v>
      </c>
      <c r="D6" s="2">
        <v>1.08</v>
      </c>
      <c r="E6" s="2">
        <v>1.2999999999999999E-3</v>
      </c>
      <c r="F6" s="2">
        <v>1.1999999999999999E-3</v>
      </c>
      <c r="G6" s="2">
        <v>1E-4</v>
      </c>
      <c r="H6" s="2">
        <v>7.73</v>
      </c>
      <c r="I6" s="2">
        <v>7.8</v>
      </c>
      <c r="J6" s="2">
        <v>-0.06</v>
      </c>
      <c r="K6" s="2">
        <v>0</v>
      </c>
      <c r="L6" s="2">
        <v>0</v>
      </c>
      <c r="M6" s="2">
        <v>0</v>
      </c>
      <c r="N6" s="2">
        <v>7.73</v>
      </c>
      <c r="O6" s="2">
        <v>7.8</v>
      </c>
      <c r="P6" s="2">
        <v>-0.06</v>
      </c>
      <c r="Q6" s="2">
        <v>0</v>
      </c>
      <c r="R6" s="2">
        <v>0</v>
      </c>
      <c r="S6" s="2">
        <v>1</v>
      </c>
      <c r="T6" s="2">
        <v>0</v>
      </c>
      <c r="U6" s="2">
        <f>Table_0__34[[#This Row],[Call Settle]]*100000*Table_0__34[[#This Row],[Open Interest Call]]</f>
        <v>0</v>
      </c>
      <c r="V6" s="2">
        <f>Table_0__34[[#This Row],[Put Settle]]*100000*Table_0__34[[#This Row],[Open Interest Put]]</f>
        <v>130</v>
      </c>
    </row>
    <row r="7" spans="1:22" x14ac:dyDescent="0.25">
      <c r="A7" s="2">
        <v>-2.8E-3</v>
      </c>
      <c r="B7" s="2">
        <v>6.7599999999999993E-2</v>
      </c>
      <c r="C7" s="2">
        <v>6.4799999999999996E-2</v>
      </c>
      <c r="D7" s="2">
        <v>1.0900000000000001</v>
      </c>
      <c r="E7" s="2">
        <v>2E-3</v>
      </c>
      <c r="F7" s="2">
        <v>1.9E-3</v>
      </c>
      <c r="G7" s="2">
        <v>1E-4</v>
      </c>
      <c r="H7" s="2">
        <v>7.64</v>
      </c>
      <c r="I7" s="2">
        <v>7.76</v>
      </c>
      <c r="J7" s="2">
        <v>-0.12</v>
      </c>
      <c r="K7" s="2">
        <v>0</v>
      </c>
      <c r="L7" s="2">
        <v>0</v>
      </c>
      <c r="M7" s="2">
        <v>0</v>
      </c>
      <c r="N7" s="2">
        <v>7.64</v>
      </c>
      <c r="O7" s="2">
        <v>7.76</v>
      </c>
      <c r="P7" s="2">
        <v>-0.12</v>
      </c>
      <c r="Q7" s="2">
        <v>0</v>
      </c>
      <c r="R7" s="2">
        <v>0</v>
      </c>
      <c r="S7" s="2">
        <v>20</v>
      </c>
      <c r="T7" s="2">
        <v>0</v>
      </c>
      <c r="U7" s="2">
        <f>Table_0__34[[#This Row],[Call Settle]]*100000*Table_0__34[[#This Row],[Open Interest Call]]</f>
        <v>0</v>
      </c>
      <c r="V7" s="2">
        <f>Table_0__34[[#This Row],[Put Settle]]*100000*Table_0__34[[#This Row],[Open Interest Put]]</f>
        <v>4000</v>
      </c>
    </row>
    <row r="8" spans="1:22" x14ac:dyDescent="0.25">
      <c r="A8" s="2">
        <v>-2.8E-3</v>
      </c>
      <c r="B8" s="2">
        <v>6.3100000000000003E-2</v>
      </c>
      <c r="C8" s="2">
        <v>6.0299999999999999E-2</v>
      </c>
      <c r="D8" s="2">
        <v>1.095</v>
      </c>
      <c r="E8" s="2">
        <v>2.3999999999999998E-3</v>
      </c>
      <c r="F8" s="2">
        <v>2.3E-3</v>
      </c>
      <c r="G8" s="2">
        <v>1E-4</v>
      </c>
      <c r="H8" s="2">
        <v>7.54</v>
      </c>
      <c r="I8" s="2">
        <v>7.68</v>
      </c>
      <c r="J8" s="2">
        <v>-0.14000000000000001</v>
      </c>
      <c r="K8" s="2">
        <v>0</v>
      </c>
      <c r="L8" s="2">
        <v>0</v>
      </c>
      <c r="M8" s="2">
        <v>0</v>
      </c>
      <c r="N8" s="2">
        <v>7.54</v>
      </c>
      <c r="O8" s="2">
        <v>7.68</v>
      </c>
      <c r="P8" s="2">
        <v>-0.14000000000000001</v>
      </c>
      <c r="Q8" s="2">
        <v>0</v>
      </c>
      <c r="R8" s="2">
        <v>0</v>
      </c>
      <c r="S8" s="2">
        <v>0</v>
      </c>
      <c r="T8" s="2">
        <v>0</v>
      </c>
      <c r="U8" s="2">
        <f>Table_0__34[[#This Row],[Call Settle]]*100000*Table_0__34[[#This Row],[Open Interest Call]]</f>
        <v>0</v>
      </c>
      <c r="V8" s="2">
        <f>Table_0__34[[#This Row],[Put Settle]]*100000*Table_0__34[[#This Row],[Open Interest Put]]</f>
        <v>0</v>
      </c>
    </row>
    <row r="9" spans="1:22" x14ac:dyDescent="0.25">
      <c r="A9" s="2">
        <v>-2.7000000000000001E-3</v>
      </c>
      <c r="B9" s="2">
        <v>5.8599999999999999E-2</v>
      </c>
      <c r="C9" s="2">
        <v>5.5899999999999998E-2</v>
      </c>
      <c r="D9" s="2">
        <v>1.1000000000000001</v>
      </c>
      <c r="E9" s="2">
        <v>3.0000000000000001E-3</v>
      </c>
      <c r="F9" s="2">
        <v>2.7000000000000001E-3</v>
      </c>
      <c r="G9" s="2">
        <v>2.9999999999999997E-4</v>
      </c>
      <c r="H9" s="2">
        <v>7.53</v>
      </c>
      <c r="I9" s="2">
        <v>7.54</v>
      </c>
      <c r="J9" s="2">
        <v>-0.01</v>
      </c>
      <c r="K9" s="2">
        <v>0</v>
      </c>
      <c r="L9" s="2">
        <v>0</v>
      </c>
      <c r="M9" s="2">
        <v>0</v>
      </c>
      <c r="N9" s="2">
        <v>7.53</v>
      </c>
      <c r="O9" s="2">
        <v>7.54</v>
      </c>
      <c r="P9" s="2">
        <v>-0.01</v>
      </c>
      <c r="Q9" s="2">
        <v>0</v>
      </c>
      <c r="R9" s="2">
        <v>0</v>
      </c>
      <c r="S9" s="2">
        <v>0</v>
      </c>
      <c r="T9" s="2">
        <v>0</v>
      </c>
      <c r="U9" s="2">
        <f>Table_0__34[[#This Row],[Call Settle]]*100000*Table_0__34[[#This Row],[Open Interest Call]]</f>
        <v>0</v>
      </c>
      <c r="V9" s="2">
        <f>Table_0__34[[#This Row],[Put Settle]]*100000*Table_0__34[[#This Row],[Open Interest Put]]</f>
        <v>0</v>
      </c>
    </row>
    <row r="10" spans="1:22" x14ac:dyDescent="0.25">
      <c r="A10" s="2">
        <v>-2.7000000000000001E-3</v>
      </c>
      <c r="B10" s="2">
        <v>5.4300000000000001E-2</v>
      </c>
      <c r="C10" s="2">
        <v>5.16E-2</v>
      </c>
      <c r="D10" s="2">
        <v>1.105</v>
      </c>
      <c r="E10" s="2">
        <v>3.5999999999999999E-3</v>
      </c>
      <c r="F10" s="2">
        <v>3.3E-3</v>
      </c>
      <c r="G10" s="2">
        <v>2.9999999999999997E-4</v>
      </c>
      <c r="H10" s="2">
        <v>7.45</v>
      </c>
      <c r="I10" s="2">
        <v>7.5</v>
      </c>
      <c r="J10" s="2">
        <v>-0.05</v>
      </c>
      <c r="K10" s="2">
        <v>0</v>
      </c>
      <c r="L10" s="2">
        <v>0</v>
      </c>
      <c r="M10" s="2">
        <v>0</v>
      </c>
      <c r="N10" s="2">
        <v>7.45</v>
      </c>
      <c r="O10" s="2">
        <v>7.5</v>
      </c>
      <c r="P10" s="2">
        <v>-0.05</v>
      </c>
      <c r="Q10" s="2">
        <v>0</v>
      </c>
      <c r="R10" s="2">
        <v>0</v>
      </c>
      <c r="S10" s="2">
        <v>0</v>
      </c>
      <c r="T10" s="2">
        <v>0</v>
      </c>
      <c r="U10" s="2">
        <f>Table_0__34[[#This Row],[Call Settle]]*100000*Table_0__34[[#This Row],[Open Interest Call]]</f>
        <v>0</v>
      </c>
      <c r="V10" s="2">
        <f>Table_0__34[[#This Row],[Put Settle]]*100000*Table_0__34[[#This Row],[Open Interest Put]]</f>
        <v>0</v>
      </c>
    </row>
    <row r="11" spans="1:22" x14ac:dyDescent="0.25">
      <c r="A11" s="2">
        <v>-2.5999999999999999E-3</v>
      </c>
      <c r="B11" s="2">
        <v>0.05</v>
      </c>
      <c r="C11" s="2">
        <v>4.7399999999999998E-2</v>
      </c>
      <c r="D11" s="2">
        <v>1.1100000000000001</v>
      </c>
      <c r="E11" s="2">
        <v>4.3E-3</v>
      </c>
      <c r="F11" s="2">
        <v>4.0000000000000001E-3</v>
      </c>
      <c r="G11" s="2">
        <v>2.9999999999999997E-4</v>
      </c>
      <c r="H11" s="2">
        <v>7.37</v>
      </c>
      <c r="I11" s="2">
        <v>7.46</v>
      </c>
      <c r="J11" s="2">
        <v>-0.08</v>
      </c>
      <c r="K11" s="2">
        <v>0</v>
      </c>
      <c r="L11" s="2">
        <v>0</v>
      </c>
      <c r="M11" s="2">
        <v>0</v>
      </c>
      <c r="N11" s="2">
        <v>7.37</v>
      </c>
      <c r="O11" s="2">
        <v>7.46</v>
      </c>
      <c r="P11" s="2">
        <v>-0.08</v>
      </c>
      <c r="Q11" s="2">
        <v>0</v>
      </c>
      <c r="R11" s="2">
        <v>0</v>
      </c>
      <c r="S11" s="2">
        <v>0</v>
      </c>
      <c r="T11" s="2">
        <v>0</v>
      </c>
      <c r="U11" s="2">
        <f>Table_0__34[[#This Row],[Call Settle]]*100000*Table_0__34[[#This Row],[Open Interest Call]]</f>
        <v>0</v>
      </c>
      <c r="V11" s="2">
        <f>Table_0__34[[#This Row],[Put Settle]]*100000*Table_0__34[[#This Row],[Open Interest Put]]</f>
        <v>0</v>
      </c>
    </row>
    <row r="12" spans="1:22" x14ac:dyDescent="0.25">
      <c r="A12" s="2">
        <v>-2.5999999999999999E-3</v>
      </c>
      <c r="B12" s="2">
        <v>4.5900000000000003E-2</v>
      </c>
      <c r="C12" s="2">
        <v>4.3299999999999998E-2</v>
      </c>
      <c r="D12" s="2">
        <v>1.115</v>
      </c>
      <c r="E12" s="2">
        <v>5.1999999999999998E-3</v>
      </c>
      <c r="F12" s="2">
        <v>4.7999999999999996E-3</v>
      </c>
      <c r="G12" s="2">
        <v>4.0000000000000002E-4</v>
      </c>
      <c r="H12" s="2">
        <v>7.34</v>
      </c>
      <c r="I12" s="2">
        <v>7.4</v>
      </c>
      <c r="J12" s="2">
        <v>-0.06</v>
      </c>
      <c r="K12" s="2">
        <v>0</v>
      </c>
      <c r="L12" s="2">
        <v>0</v>
      </c>
      <c r="M12" s="2">
        <v>0</v>
      </c>
      <c r="N12" s="2">
        <v>7.34</v>
      </c>
      <c r="O12" s="2">
        <v>7.4</v>
      </c>
      <c r="P12" s="2">
        <v>-0.06</v>
      </c>
      <c r="Q12" s="2">
        <v>0</v>
      </c>
      <c r="R12" s="2">
        <v>0</v>
      </c>
      <c r="S12" s="2">
        <v>0</v>
      </c>
      <c r="T12" s="2">
        <v>0</v>
      </c>
      <c r="U12" s="2">
        <f>Table_0__34[[#This Row],[Call Settle]]*100000*Table_0__34[[#This Row],[Open Interest Call]]</f>
        <v>0</v>
      </c>
      <c r="V12" s="2">
        <f>Table_0__34[[#This Row],[Put Settle]]*100000*Table_0__34[[#This Row],[Open Interest Put]]</f>
        <v>0</v>
      </c>
    </row>
    <row r="13" spans="1:22" x14ac:dyDescent="0.25">
      <c r="A13" s="2">
        <v>-2.5000000000000001E-3</v>
      </c>
      <c r="B13" s="2">
        <v>4.19E-2</v>
      </c>
      <c r="C13" s="2">
        <v>3.9399999999999998E-2</v>
      </c>
      <c r="D13" s="2">
        <v>1.1200000000000001</v>
      </c>
      <c r="E13" s="2">
        <v>6.1999999999999998E-3</v>
      </c>
      <c r="F13" s="2">
        <v>5.7999999999999996E-3</v>
      </c>
      <c r="G13" s="2">
        <v>4.0000000000000002E-4</v>
      </c>
      <c r="H13" s="2">
        <v>7.28</v>
      </c>
      <c r="I13" s="2">
        <v>7.38</v>
      </c>
      <c r="J13" s="2">
        <v>-0.1</v>
      </c>
      <c r="K13" s="2">
        <v>0</v>
      </c>
      <c r="L13" s="2">
        <v>0</v>
      </c>
      <c r="M13" s="2">
        <v>0</v>
      </c>
      <c r="N13" s="2">
        <v>7.28</v>
      </c>
      <c r="O13" s="2">
        <v>7.38</v>
      </c>
      <c r="P13" s="2">
        <v>-0.1</v>
      </c>
      <c r="Q13" s="2">
        <v>0</v>
      </c>
      <c r="R13" s="2">
        <v>0</v>
      </c>
      <c r="S13" s="2">
        <v>0</v>
      </c>
      <c r="T13" s="2">
        <v>0</v>
      </c>
      <c r="U13" s="2">
        <f>Table_0__34[[#This Row],[Call Settle]]*100000*Table_0__34[[#This Row],[Open Interest Call]]</f>
        <v>0</v>
      </c>
      <c r="V13" s="2">
        <f>Table_0__34[[#This Row],[Put Settle]]*100000*Table_0__34[[#This Row],[Open Interest Put]]</f>
        <v>0</v>
      </c>
    </row>
    <row r="14" spans="1:22" x14ac:dyDescent="0.25">
      <c r="A14" s="2">
        <v>-2.3999999999999998E-3</v>
      </c>
      <c r="B14" s="2">
        <v>3.8100000000000002E-2</v>
      </c>
      <c r="C14" s="2">
        <v>3.5700000000000003E-2</v>
      </c>
      <c r="D14" s="2">
        <v>1.125</v>
      </c>
      <c r="E14" s="2">
        <v>7.4999999999999997E-3</v>
      </c>
      <c r="F14" s="2">
        <v>6.7999999999999996E-3</v>
      </c>
      <c r="G14" s="2">
        <v>6.9999999999999999E-4</v>
      </c>
      <c r="H14" s="2">
        <v>7.3</v>
      </c>
      <c r="I14" s="2">
        <v>7.29</v>
      </c>
      <c r="J14" s="2">
        <v>0.01</v>
      </c>
      <c r="K14" s="2">
        <v>0</v>
      </c>
      <c r="L14" s="2">
        <v>0</v>
      </c>
      <c r="M14" s="2">
        <v>0</v>
      </c>
      <c r="N14" s="2">
        <v>7.3</v>
      </c>
      <c r="O14" s="2">
        <v>7.29</v>
      </c>
      <c r="P14" s="2">
        <v>0.01</v>
      </c>
      <c r="Q14" s="2">
        <v>0</v>
      </c>
      <c r="R14" s="2">
        <v>0</v>
      </c>
      <c r="S14" s="2">
        <v>0</v>
      </c>
      <c r="T14" s="2">
        <v>0</v>
      </c>
      <c r="U14" s="2">
        <f>Table_0__34[[#This Row],[Call Settle]]*100000*Table_0__34[[#This Row],[Open Interest Call]]</f>
        <v>0</v>
      </c>
      <c r="V14" s="2">
        <f>Table_0__34[[#This Row],[Put Settle]]*100000*Table_0__34[[#This Row],[Open Interest Put]]</f>
        <v>0</v>
      </c>
    </row>
    <row r="15" spans="1:22" x14ac:dyDescent="0.25">
      <c r="A15" s="2">
        <v>-2.2000000000000001E-3</v>
      </c>
      <c r="B15" s="2">
        <v>3.44E-2</v>
      </c>
      <c r="C15" s="2">
        <v>3.2199999999999999E-2</v>
      </c>
      <c r="D15" s="2">
        <v>1.1299999999999999</v>
      </c>
      <c r="E15" s="2">
        <v>8.8000000000000005E-3</v>
      </c>
      <c r="F15" s="2">
        <v>8.0999999999999996E-3</v>
      </c>
      <c r="G15" s="2">
        <v>6.9999999999999999E-4</v>
      </c>
      <c r="H15" s="2">
        <v>7.23</v>
      </c>
      <c r="I15" s="2">
        <v>7.27</v>
      </c>
      <c r="J15" s="2">
        <v>-0.04</v>
      </c>
      <c r="K15" s="2">
        <v>0</v>
      </c>
      <c r="L15" s="2">
        <v>0</v>
      </c>
      <c r="M15" s="2">
        <v>0</v>
      </c>
      <c r="N15" s="2">
        <v>7.23</v>
      </c>
      <c r="O15" s="2">
        <v>7.27</v>
      </c>
      <c r="P15" s="2">
        <v>-0.04</v>
      </c>
      <c r="Q15" s="2">
        <v>0</v>
      </c>
      <c r="R15" s="2">
        <v>0</v>
      </c>
      <c r="S15" s="2">
        <v>5</v>
      </c>
      <c r="T15" s="2">
        <v>0</v>
      </c>
      <c r="U15" s="2">
        <f>Table_0__34[[#This Row],[Call Settle]]*100000*Table_0__34[[#This Row],[Open Interest Call]]</f>
        <v>0</v>
      </c>
      <c r="V15" s="2">
        <f>Table_0__34[[#This Row],[Put Settle]]*100000*Table_0__34[[#This Row],[Open Interest Put]]</f>
        <v>4400</v>
      </c>
    </row>
    <row r="16" spans="1:22" x14ac:dyDescent="0.25">
      <c r="A16" s="2">
        <v>-2.0999999999999999E-3</v>
      </c>
      <c r="B16" s="2">
        <v>3.09E-2</v>
      </c>
      <c r="C16" s="2">
        <v>2.8799999999999999E-2</v>
      </c>
      <c r="D16" s="2">
        <v>1.135</v>
      </c>
      <c r="E16" s="2">
        <v>1.04E-2</v>
      </c>
      <c r="F16" s="2">
        <v>9.5999999999999992E-3</v>
      </c>
      <c r="G16" s="2">
        <v>8.0000000000000004E-4</v>
      </c>
      <c r="H16" s="2">
        <v>7.22</v>
      </c>
      <c r="I16" s="2">
        <v>7.26</v>
      </c>
      <c r="J16" s="2">
        <v>-0.04</v>
      </c>
      <c r="K16" s="2">
        <v>0</v>
      </c>
      <c r="L16" s="2">
        <v>0</v>
      </c>
      <c r="M16" s="2">
        <v>0</v>
      </c>
      <c r="N16" s="2">
        <v>7.22</v>
      </c>
      <c r="O16" s="2">
        <v>7.26</v>
      </c>
      <c r="P16" s="2">
        <v>-0.04</v>
      </c>
      <c r="Q16" s="2">
        <v>0</v>
      </c>
      <c r="R16" s="2">
        <v>0</v>
      </c>
      <c r="S16" s="2">
        <v>0</v>
      </c>
      <c r="T16" s="2">
        <v>0</v>
      </c>
      <c r="U16" s="2">
        <f>Table_0__34[[#This Row],[Call Settle]]*100000*Table_0__34[[#This Row],[Open Interest Call]]</f>
        <v>0</v>
      </c>
      <c r="V16" s="2">
        <f>Table_0__34[[#This Row],[Put Settle]]*100000*Table_0__34[[#This Row],[Open Interest Put]]</f>
        <v>0</v>
      </c>
    </row>
    <row r="17" spans="1:22" x14ac:dyDescent="0.25">
      <c r="A17" s="2">
        <v>-2E-3</v>
      </c>
      <c r="B17" s="2">
        <v>2.7699999999999999E-2</v>
      </c>
      <c r="C17" s="2">
        <v>2.5700000000000001E-2</v>
      </c>
      <c r="D17" s="2">
        <v>1.1399999999999999</v>
      </c>
      <c r="E17" s="2">
        <v>1.23E-2</v>
      </c>
      <c r="F17" s="2">
        <v>1.12E-2</v>
      </c>
      <c r="G17" s="2">
        <v>1.1000000000000001E-3</v>
      </c>
      <c r="H17" s="2">
        <v>7.25</v>
      </c>
      <c r="I17" s="2">
        <v>7.21</v>
      </c>
      <c r="J17" s="2">
        <v>0.04</v>
      </c>
      <c r="K17" s="2">
        <v>0</v>
      </c>
      <c r="L17" s="2">
        <v>0</v>
      </c>
      <c r="M17" s="2">
        <v>0</v>
      </c>
      <c r="N17" s="2">
        <v>7.25</v>
      </c>
      <c r="O17" s="2">
        <v>7.21</v>
      </c>
      <c r="P17" s="2">
        <v>0.04</v>
      </c>
      <c r="Q17" s="2">
        <v>100</v>
      </c>
      <c r="R17" s="2">
        <v>0</v>
      </c>
      <c r="S17" s="2">
        <v>5</v>
      </c>
      <c r="T17" s="2">
        <v>0</v>
      </c>
      <c r="U17" s="2">
        <f>Table_0__34[[#This Row],[Call Settle]]*100000*Table_0__34[[#This Row],[Open Interest Call]]</f>
        <v>257000</v>
      </c>
      <c r="V17" s="2">
        <f>Table_0__34[[#This Row],[Put Settle]]*100000*Table_0__34[[#This Row],[Open Interest Put]]</f>
        <v>6150</v>
      </c>
    </row>
    <row r="18" spans="1:22" x14ac:dyDescent="0.25">
      <c r="A18" s="2">
        <v>-1.8E-3</v>
      </c>
      <c r="B18" s="2">
        <v>2.46E-2</v>
      </c>
      <c r="C18" s="2">
        <v>2.2800000000000001E-2</v>
      </c>
      <c r="D18" s="2">
        <v>1.145</v>
      </c>
      <c r="E18" s="2">
        <v>1.43E-2</v>
      </c>
      <c r="F18" s="2">
        <v>1.3100000000000001E-2</v>
      </c>
      <c r="G18" s="2">
        <v>1.1999999999999999E-3</v>
      </c>
      <c r="H18" s="2">
        <v>7.24</v>
      </c>
      <c r="I18" s="2">
        <v>7.21</v>
      </c>
      <c r="J18" s="2">
        <v>0.03</v>
      </c>
      <c r="K18" s="2">
        <v>0</v>
      </c>
      <c r="L18" s="2">
        <v>0</v>
      </c>
      <c r="M18" s="2">
        <v>0</v>
      </c>
      <c r="N18" s="2">
        <v>7.24</v>
      </c>
      <c r="O18" s="2">
        <v>7.21</v>
      </c>
      <c r="P18" s="2">
        <v>0.03</v>
      </c>
      <c r="Q18" s="2">
        <v>0</v>
      </c>
      <c r="R18" s="2">
        <v>0</v>
      </c>
      <c r="S18" s="2">
        <v>0</v>
      </c>
      <c r="T18" s="2">
        <v>0</v>
      </c>
      <c r="U18" s="2">
        <f>Table_0__34[[#This Row],[Call Settle]]*100000*Table_0__34[[#This Row],[Open Interest Call]]</f>
        <v>0</v>
      </c>
      <c r="V18" s="2">
        <f>Table_0__34[[#This Row],[Put Settle]]*100000*Table_0__34[[#This Row],[Open Interest Put]]</f>
        <v>0</v>
      </c>
    </row>
    <row r="19" spans="1:22" x14ac:dyDescent="0.25">
      <c r="A19" s="2">
        <v>-1.6000000000000001E-3</v>
      </c>
      <c r="B19" s="2">
        <v>2.18E-2</v>
      </c>
      <c r="C19" s="2">
        <v>2.0199999999999999E-2</v>
      </c>
      <c r="D19" s="2">
        <v>1.1499999999999999</v>
      </c>
      <c r="E19" s="2">
        <v>1.66E-2</v>
      </c>
      <c r="F19" s="2">
        <v>1.52E-2</v>
      </c>
      <c r="G19" s="2">
        <v>1.4E-3</v>
      </c>
      <c r="H19" s="2">
        <v>7.26</v>
      </c>
      <c r="I19" s="2">
        <v>7.2</v>
      </c>
      <c r="J19" s="2">
        <v>0.06</v>
      </c>
      <c r="K19" s="2">
        <v>0</v>
      </c>
      <c r="L19" s="2">
        <v>0</v>
      </c>
      <c r="M19" s="2">
        <v>0</v>
      </c>
      <c r="N19" s="2">
        <v>7.26</v>
      </c>
      <c r="O19" s="2">
        <v>7.2</v>
      </c>
      <c r="P19" s="2">
        <v>0.06</v>
      </c>
      <c r="Q19" s="2">
        <v>0</v>
      </c>
      <c r="R19" s="2">
        <v>0</v>
      </c>
      <c r="S19" s="2">
        <v>5</v>
      </c>
      <c r="T19" s="2">
        <v>0</v>
      </c>
      <c r="U19" s="2">
        <f>Table_0__34[[#This Row],[Call Settle]]*100000*Table_0__34[[#This Row],[Open Interest Call]]</f>
        <v>0</v>
      </c>
      <c r="V19" s="2">
        <f>Table_0__34[[#This Row],[Put Settle]]*100000*Table_0__34[[#This Row],[Open Interest Put]]</f>
        <v>8300</v>
      </c>
    </row>
    <row r="20" spans="1:22" x14ac:dyDescent="0.25">
      <c r="A20" s="2">
        <v>-1.4E-3</v>
      </c>
      <c r="B20" s="2">
        <v>1.9199999999999998E-2</v>
      </c>
      <c r="C20" s="2">
        <v>1.78E-2</v>
      </c>
      <c r="D20" s="2">
        <v>1.155</v>
      </c>
      <c r="E20" s="2">
        <v>1.9099999999999999E-2</v>
      </c>
      <c r="F20" s="2">
        <v>1.7600000000000001E-2</v>
      </c>
      <c r="G20" s="2">
        <v>1.5E-3</v>
      </c>
      <c r="H20" s="2">
        <v>7.28</v>
      </c>
      <c r="I20" s="2">
        <v>7.22</v>
      </c>
      <c r="J20" s="2">
        <v>0.06</v>
      </c>
      <c r="K20" s="2">
        <v>0</v>
      </c>
      <c r="L20" s="2">
        <v>0</v>
      </c>
      <c r="M20" s="2">
        <v>0</v>
      </c>
      <c r="N20" s="2">
        <v>7.28</v>
      </c>
      <c r="O20" s="2">
        <v>7.22</v>
      </c>
      <c r="P20" s="2">
        <v>0.06</v>
      </c>
      <c r="Q20" s="2">
        <v>0</v>
      </c>
      <c r="R20" s="2">
        <v>0</v>
      </c>
      <c r="S20" s="2">
        <v>0</v>
      </c>
      <c r="T20" s="2">
        <v>0</v>
      </c>
      <c r="U20" s="2">
        <f>Table_0__34[[#This Row],[Call Settle]]*100000*Table_0__34[[#This Row],[Open Interest Call]]</f>
        <v>0</v>
      </c>
      <c r="V20" s="2">
        <f>Table_0__34[[#This Row],[Put Settle]]*100000*Table_0__34[[#This Row],[Open Interest Put]]</f>
        <v>0</v>
      </c>
    </row>
    <row r="21" spans="1:22" x14ac:dyDescent="0.25">
      <c r="A21" s="2">
        <v>-1.2999999999999999E-3</v>
      </c>
      <c r="B21" s="2">
        <v>1.6899999999999998E-2</v>
      </c>
      <c r="C21" s="2">
        <v>1.5599999999999999E-2</v>
      </c>
      <c r="D21" s="2">
        <v>1.1599999999999999</v>
      </c>
      <c r="E21" s="2">
        <v>2.18E-2</v>
      </c>
      <c r="F21" s="2">
        <v>2.0199999999999999E-2</v>
      </c>
      <c r="G21" s="2">
        <v>1.6000000000000001E-3</v>
      </c>
      <c r="H21" s="2">
        <v>7.31</v>
      </c>
      <c r="I21" s="2">
        <v>7.25</v>
      </c>
      <c r="J21" s="2">
        <v>0.06</v>
      </c>
      <c r="K21" s="2">
        <v>0</v>
      </c>
      <c r="L21" s="2">
        <v>0</v>
      </c>
      <c r="M21" s="2">
        <v>0</v>
      </c>
      <c r="N21" s="2">
        <v>7.31</v>
      </c>
      <c r="O21" s="2">
        <v>7.25</v>
      </c>
      <c r="P21" s="2">
        <v>0.06</v>
      </c>
      <c r="Q21" s="2">
        <v>0</v>
      </c>
      <c r="R21" s="2">
        <v>0</v>
      </c>
      <c r="S21" s="2">
        <v>0</v>
      </c>
      <c r="T21" s="2">
        <v>0</v>
      </c>
      <c r="U21" s="2">
        <f>Table_0__34[[#This Row],[Call Settle]]*100000*Table_0__34[[#This Row],[Open Interest Call]]</f>
        <v>0</v>
      </c>
      <c r="V21" s="2">
        <f>Table_0__34[[#This Row],[Put Settle]]*100000*Table_0__34[[#This Row],[Open Interest Put]]</f>
        <v>0</v>
      </c>
    </row>
    <row r="22" spans="1:22" x14ac:dyDescent="0.25">
      <c r="A22" s="2">
        <v>-1.1999999999999999E-3</v>
      </c>
      <c r="B22" s="2">
        <v>1.4800000000000001E-2</v>
      </c>
      <c r="C22" s="2">
        <v>1.3599999999999999E-2</v>
      </c>
      <c r="D22" s="2">
        <v>1.165</v>
      </c>
      <c r="E22" s="2">
        <v>2.4799999999999999E-2</v>
      </c>
      <c r="F22" s="2">
        <v>2.3E-2</v>
      </c>
      <c r="G22" s="2">
        <v>1.8E-3</v>
      </c>
      <c r="H22" s="2">
        <v>7.34</v>
      </c>
      <c r="I22" s="2">
        <v>7.28</v>
      </c>
      <c r="J22" s="2">
        <v>0.05</v>
      </c>
      <c r="K22" s="2">
        <v>0</v>
      </c>
      <c r="L22" s="2">
        <v>0</v>
      </c>
      <c r="M22" s="2">
        <v>0</v>
      </c>
      <c r="N22" s="2">
        <v>7.34</v>
      </c>
      <c r="O22" s="2">
        <v>7.28</v>
      </c>
      <c r="P22" s="2">
        <v>0.05</v>
      </c>
      <c r="Q22" s="2">
        <v>50</v>
      </c>
      <c r="R22" s="2">
        <v>0</v>
      </c>
      <c r="S22" s="2">
        <v>0</v>
      </c>
      <c r="T22" s="2">
        <v>0</v>
      </c>
      <c r="U22" s="2">
        <f>Table_0__34[[#This Row],[Call Settle]]*100000*Table_0__34[[#This Row],[Open Interest Call]]</f>
        <v>68000</v>
      </c>
      <c r="V22" s="2">
        <f>Table_0__34[[#This Row],[Put Settle]]*100000*Table_0__34[[#This Row],[Open Interest Put]]</f>
        <v>0</v>
      </c>
    </row>
    <row r="23" spans="1:22" x14ac:dyDescent="0.25">
      <c r="A23" s="2">
        <v>-1E-3</v>
      </c>
      <c r="B23" s="2">
        <v>1.29E-2</v>
      </c>
      <c r="C23" s="2">
        <v>1.1900000000000001E-2</v>
      </c>
      <c r="D23" s="2">
        <v>1.17</v>
      </c>
      <c r="E23" s="2">
        <v>2.8000000000000001E-2</v>
      </c>
      <c r="F23" s="2">
        <v>2.6100000000000002E-2</v>
      </c>
      <c r="G23" s="2">
        <v>1.9E-3</v>
      </c>
      <c r="H23" s="2">
        <v>7.41</v>
      </c>
      <c r="I23" s="2">
        <v>7.32</v>
      </c>
      <c r="J23" s="2">
        <v>0.09</v>
      </c>
      <c r="K23" s="2">
        <v>0</v>
      </c>
      <c r="L23" s="2">
        <v>0</v>
      </c>
      <c r="M23" s="2">
        <v>0</v>
      </c>
      <c r="N23" s="2">
        <v>7.41</v>
      </c>
      <c r="O23" s="2">
        <v>7.32</v>
      </c>
      <c r="P23" s="2">
        <v>0.09</v>
      </c>
      <c r="Q23" s="2">
        <v>150</v>
      </c>
      <c r="R23" s="2">
        <v>0</v>
      </c>
      <c r="S23" s="2">
        <v>0</v>
      </c>
      <c r="T23" s="2">
        <v>0</v>
      </c>
      <c r="U23" s="2">
        <f>Table_0__34[[#This Row],[Call Settle]]*100000*Table_0__34[[#This Row],[Open Interest Call]]</f>
        <v>178500</v>
      </c>
      <c r="V23" s="2">
        <f>Table_0__34[[#This Row],[Put Settle]]*100000*Table_0__34[[#This Row],[Open Interest Put]]</f>
        <v>0</v>
      </c>
    </row>
    <row r="24" spans="1:22" x14ac:dyDescent="0.25">
      <c r="A24" s="2">
        <v>-8.9999999999999998E-4</v>
      </c>
      <c r="B24" s="2">
        <v>1.12E-2</v>
      </c>
      <c r="C24" s="2">
        <v>1.03E-2</v>
      </c>
      <c r="D24" s="2">
        <v>1.175</v>
      </c>
      <c r="E24" s="2">
        <v>3.1399999999999997E-2</v>
      </c>
      <c r="F24" s="2">
        <v>2.93E-2</v>
      </c>
      <c r="G24" s="2">
        <v>2.0999999999999999E-3</v>
      </c>
      <c r="H24" s="2">
        <v>7.44</v>
      </c>
      <c r="I24" s="2">
        <v>7.35</v>
      </c>
      <c r="J24" s="2">
        <v>0.09</v>
      </c>
      <c r="K24" s="2">
        <v>0</v>
      </c>
      <c r="L24" s="2">
        <v>0</v>
      </c>
      <c r="M24" s="2">
        <v>0</v>
      </c>
      <c r="N24" s="2">
        <v>7.44</v>
      </c>
      <c r="O24" s="2">
        <v>7.35</v>
      </c>
      <c r="P24" s="2">
        <v>0.09</v>
      </c>
      <c r="Q24" s="2">
        <v>0</v>
      </c>
      <c r="R24" s="2">
        <v>0</v>
      </c>
      <c r="S24" s="2">
        <v>0</v>
      </c>
      <c r="T24" s="2">
        <v>0</v>
      </c>
      <c r="U24" s="2">
        <f>Table_0__34[[#This Row],[Call Settle]]*100000*Table_0__34[[#This Row],[Open Interest Call]]</f>
        <v>0</v>
      </c>
      <c r="V24" s="2">
        <f>Table_0__34[[#This Row],[Put Settle]]*100000*Table_0__34[[#This Row],[Open Interest Put]]</f>
        <v>0</v>
      </c>
    </row>
    <row r="25" spans="1:22" x14ac:dyDescent="0.25">
      <c r="A25" s="2">
        <v>-8.9999999999999998E-4</v>
      </c>
      <c r="B25" s="2">
        <v>9.7999999999999997E-3</v>
      </c>
      <c r="C25" s="2">
        <v>8.8999999999999999E-3</v>
      </c>
      <c r="D25" s="2">
        <v>1.18</v>
      </c>
      <c r="E25" s="2">
        <v>3.49E-2</v>
      </c>
      <c r="F25" s="2">
        <v>3.2800000000000003E-2</v>
      </c>
      <c r="G25" s="2">
        <v>2.0999999999999999E-3</v>
      </c>
      <c r="H25" s="2">
        <v>7.48</v>
      </c>
      <c r="I25" s="2">
        <v>7.44</v>
      </c>
      <c r="J25" s="2">
        <v>0.04</v>
      </c>
      <c r="K25" s="2">
        <v>0</v>
      </c>
      <c r="L25" s="2">
        <v>0</v>
      </c>
      <c r="M25" s="2">
        <v>0</v>
      </c>
      <c r="N25" s="2">
        <v>7.48</v>
      </c>
      <c r="O25" s="2">
        <v>7.44</v>
      </c>
      <c r="P25" s="2">
        <v>0.04</v>
      </c>
      <c r="Q25" s="2">
        <v>0</v>
      </c>
      <c r="R25" s="2">
        <v>0</v>
      </c>
      <c r="S25" s="2">
        <v>0</v>
      </c>
      <c r="T25" s="2">
        <v>0</v>
      </c>
      <c r="U25" s="2">
        <f>Table_0__34[[#This Row],[Call Settle]]*100000*Table_0__34[[#This Row],[Open Interest Call]]</f>
        <v>0</v>
      </c>
      <c r="V25" s="2">
        <f>Table_0__34[[#This Row],[Put Settle]]*100000*Table_0__34[[#This Row],[Open Interest Put]]</f>
        <v>0</v>
      </c>
    </row>
    <row r="26" spans="1:22" x14ac:dyDescent="0.25">
      <c r="A26" s="2">
        <v>-6.9999999999999999E-4</v>
      </c>
      <c r="B26" s="2">
        <v>8.5000000000000006E-3</v>
      </c>
      <c r="C26" s="2">
        <v>7.7999999999999996E-3</v>
      </c>
      <c r="D26" s="2">
        <v>1.1850000000000001</v>
      </c>
      <c r="E26" s="2">
        <v>3.8699999999999998E-2</v>
      </c>
      <c r="F26" s="2">
        <v>3.6499999999999998E-2</v>
      </c>
      <c r="G26" s="2">
        <v>2.2000000000000001E-3</v>
      </c>
      <c r="H26" s="2">
        <v>7.59</v>
      </c>
      <c r="I26" s="2">
        <v>7.5</v>
      </c>
      <c r="J26" s="2">
        <v>0.09</v>
      </c>
      <c r="K26" s="2">
        <v>0</v>
      </c>
      <c r="L26" s="2">
        <v>0</v>
      </c>
      <c r="M26" s="2">
        <v>0</v>
      </c>
      <c r="N26" s="2">
        <v>7.59</v>
      </c>
      <c r="O26" s="2">
        <v>7.5</v>
      </c>
      <c r="P26" s="2">
        <v>0.09</v>
      </c>
      <c r="Q26" s="2">
        <v>0</v>
      </c>
      <c r="R26" s="2">
        <v>0</v>
      </c>
      <c r="S26" s="2">
        <v>0</v>
      </c>
      <c r="T26" s="2">
        <v>0</v>
      </c>
      <c r="U26" s="2">
        <f>Table_0__34[[#This Row],[Call Settle]]*100000*Table_0__34[[#This Row],[Open Interest Call]]</f>
        <v>0</v>
      </c>
      <c r="V26" s="2">
        <f>Table_0__34[[#This Row],[Put Settle]]*100000*Table_0__34[[#This Row],[Open Interest Put]]</f>
        <v>0</v>
      </c>
    </row>
    <row r="27" spans="1:22" x14ac:dyDescent="0.25">
      <c r="A27" s="2">
        <v>-6.9999999999999999E-4</v>
      </c>
      <c r="B27" s="2">
        <v>7.4000000000000003E-3</v>
      </c>
      <c r="C27" s="2">
        <v>6.7000000000000002E-3</v>
      </c>
      <c r="D27" s="2">
        <v>1.19</v>
      </c>
      <c r="E27" s="2">
        <v>4.2599999999999999E-2</v>
      </c>
      <c r="F27" s="2">
        <v>4.0300000000000002E-2</v>
      </c>
      <c r="G27" s="2">
        <v>2.3E-3</v>
      </c>
      <c r="H27" s="2">
        <v>7.64</v>
      </c>
      <c r="I27" s="2">
        <v>7.58</v>
      </c>
      <c r="J27" s="2">
        <v>0.05</v>
      </c>
      <c r="K27" s="2">
        <v>0</v>
      </c>
      <c r="L27" s="2">
        <v>0</v>
      </c>
      <c r="M27" s="2">
        <v>0</v>
      </c>
      <c r="N27" s="2">
        <v>7.64</v>
      </c>
      <c r="O27" s="2">
        <v>7.58</v>
      </c>
      <c r="P27" s="2">
        <v>0.05</v>
      </c>
      <c r="Q27" s="2">
        <v>0</v>
      </c>
      <c r="R27" s="2">
        <v>0</v>
      </c>
      <c r="S27" s="2">
        <v>0</v>
      </c>
      <c r="T27" s="2">
        <v>0</v>
      </c>
      <c r="U27" s="2">
        <f>Table_0__34[[#This Row],[Call Settle]]*100000*Table_0__34[[#This Row],[Open Interest Call]]</f>
        <v>0</v>
      </c>
      <c r="V27" s="2">
        <f>Table_0__34[[#This Row],[Put Settle]]*100000*Table_0__34[[#This Row],[Open Interest Put]]</f>
        <v>0</v>
      </c>
    </row>
    <row r="28" spans="1:22" x14ac:dyDescent="0.25">
      <c r="A28" s="2">
        <v>-5.9999999999999995E-4</v>
      </c>
      <c r="B28" s="2">
        <v>6.4000000000000003E-3</v>
      </c>
      <c r="C28" s="2">
        <v>5.7999999999999996E-3</v>
      </c>
      <c r="D28" s="2">
        <v>1.1950000000000001</v>
      </c>
      <c r="E28" s="2">
        <v>4.6600000000000003E-2</v>
      </c>
      <c r="F28" s="2">
        <v>4.4200000000000003E-2</v>
      </c>
      <c r="G28" s="2">
        <v>2.3999999999999998E-3</v>
      </c>
      <c r="H28" s="2">
        <v>7.71</v>
      </c>
      <c r="I28" s="2">
        <v>7.65</v>
      </c>
      <c r="J28" s="2">
        <v>0.06</v>
      </c>
      <c r="K28" s="2">
        <v>0</v>
      </c>
      <c r="L28" s="2">
        <v>0</v>
      </c>
      <c r="M28" s="2">
        <v>0</v>
      </c>
      <c r="N28" s="2">
        <v>7.71</v>
      </c>
      <c r="O28" s="2">
        <v>7.65</v>
      </c>
      <c r="P28" s="2">
        <v>0.06</v>
      </c>
      <c r="Q28" s="2">
        <v>0</v>
      </c>
      <c r="R28" s="2">
        <v>0</v>
      </c>
      <c r="S28" s="2">
        <v>0</v>
      </c>
      <c r="T28" s="2">
        <v>0</v>
      </c>
      <c r="U28" s="2">
        <f>Table_0__34[[#This Row],[Call Settle]]*100000*Table_0__34[[#This Row],[Open Interest Call]]</f>
        <v>0</v>
      </c>
      <c r="V28" s="2">
        <f>Table_0__34[[#This Row],[Put Settle]]*100000*Table_0__34[[#This Row],[Open Interest Put]]</f>
        <v>0</v>
      </c>
    </row>
    <row r="29" spans="1:22" x14ac:dyDescent="0.25">
      <c r="A29" s="2">
        <v>-5.9999999999999995E-4</v>
      </c>
      <c r="B29" s="2">
        <v>5.5999999999999999E-3</v>
      </c>
      <c r="C29" s="2">
        <v>5.0000000000000001E-3</v>
      </c>
      <c r="D29" s="2">
        <v>1.2</v>
      </c>
      <c r="E29" s="2">
        <v>5.0700000000000002E-2</v>
      </c>
      <c r="F29" s="2">
        <v>4.8300000000000003E-2</v>
      </c>
      <c r="G29" s="2">
        <v>2.3999999999999998E-3</v>
      </c>
      <c r="H29" s="2">
        <v>7.79</v>
      </c>
      <c r="I29" s="2">
        <v>7.76</v>
      </c>
      <c r="J29" s="2">
        <v>0.02</v>
      </c>
      <c r="K29" s="2">
        <v>0</v>
      </c>
      <c r="L29" s="2">
        <v>0</v>
      </c>
      <c r="M29" s="2">
        <v>0</v>
      </c>
      <c r="N29" s="2">
        <v>7.79</v>
      </c>
      <c r="O29" s="2">
        <v>7.76</v>
      </c>
      <c r="P29" s="2">
        <v>0.02</v>
      </c>
      <c r="Q29" s="2">
        <v>0</v>
      </c>
      <c r="R29" s="2">
        <v>0</v>
      </c>
      <c r="S29" s="2">
        <v>0</v>
      </c>
      <c r="T29" s="2">
        <v>0</v>
      </c>
      <c r="U29" s="2">
        <f>Table_0__34[[#This Row],[Call Settle]]*100000*Table_0__34[[#This Row],[Open Interest Call]]</f>
        <v>0</v>
      </c>
      <c r="V29" s="2">
        <f>Table_0__34[[#This Row],[Put Settle]]*100000*Table_0__34[[#This Row],[Open Interest Put]]</f>
        <v>0</v>
      </c>
    </row>
    <row r="30" spans="1:22" x14ac:dyDescent="0.25">
      <c r="A30" s="2">
        <v>-5.0000000000000001E-4</v>
      </c>
      <c r="B30" s="2">
        <v>4.7999999999999996E-3</v>
      </c>
      <c r="C30" s="2">
        <v>4.3E-3</v>
      </c>
      <c r="D30" s="2">
        <v>1.2050000000000001</v>
      </c>
      <c r="E30" s="2">
        <v>5.5E-2</v>
      </c>
      <c r="F30" s="2">
        <v>5.2499999999999998E-2</v>
      </c>
      <c r="G30" s="2">
        <v>2.5000000000000001E-3</v>
      </c>
      <c r="H30" s="2">
        <v>7.86</v>
      </c>
      <c r="I30" s="2">
        <v>7.82</v>
      </c>
      <c r="J30" s="2">
        <v>0.04</v>
      </c>
      <c r="K30" s="2">
        <v>0</v>
      </c>
      <c r="L30" s="2">
        <v>0</v>
      </c>
      <c r="M30" s="2">
        <v>0</v>
      </c>
      <c r="N30" s="2">
        <v>7.86</v>
      </c>
      <c r="O30" s="2">
        <v>7.82</v>
      </c>
      <c r="P30" s="2">
        <v>0.04</v>
      </c>
      <c r="Q30" s="2">
        <v>65</v>
      </c>
      <c r="R30" s="2">
        <v>0</v>
      </c>
      <c r="S30" s="2">
        <v>65</v>
      </c>
      <c r="T30" s="2">
        <v>0</v>
      </c>
      <c r="U30" s="2">
        <f>Table_0__34[[#This Row],[Call Settle]]*100000*Table_0__34[[#This Row],[Open Interest Call]]</f>
        <v>27950</v>
      </c>
      <c r="V30" s="2">
        <f>Table_0__34[[#This Row],[Put Settle]]*100000*Table_0__34[[#This Row],[Open Interest Put]]</f>
        <v>357500</v>
      </c>
    </row>
    <row r="31" spans="1:22" x14ac:dyDescent="0.25">
      <c r="A31" s="2">
        <v>-5.0000000000000001E-4</v>
      </c>
      <c r="B31" s="2">
        <v>4.1999999999999997E-3</v>
      </c>
      <c r="C31" s="2">
        <v>3.7000000000000002E-3</v>
      </c>
      <c r="D31" s="2">
        <v>1.21</v>
      </c>
      <c r="E31" s="2">
        <v>5.9299999999999999E-2</v>
      </c>
      <c r="F31" s="2">
        <v>5.6800000000000003E-2</v>
      </c>
      <c r="G31" s="2">
        <v>2.5000000000000001E-3</v>
      </c>
      <c r="H31" s="2">
        <v>7.93</v>
      </c>
      <c r="I31" s="2">
        <v>7.93</v>
      </c>
      <c r="J31" s="2">
        <v>0</v>
      </c>
      <c r="K31" s="2">
        <v>0</v>
      </c>
      <c r="L31" s="2">
        <v>0</v>
      </c>
      <c r="M31" s="2">
        <v>0</v>
      </c>
      <c r="N31" s="2">
        <v>7.93</v>
      </c>
      <c r="O31" s="2">
        <v>7.93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>Table_0__34[[#This Row],[Call Settle]]*100000*Table_0__34[[#This Row],[Open Interest Call]]</f>
        <v>0</v>
      </c>
      <c r="V31" s="2">
        <f>Table_0__34[[#This Row],[Put Settle]]*100000*Table_0__34[[#This Row],[Open Interest Put]]</f>
        <v>0</v>
      </c>
    </row>
    <row r="32" spans="1:22" x14ac:dyDescent="0.25">
      <c r="A32" s="2">
        <v>-2.9999999999999997E-4</v>
      </c>
      <c r="B32" s="2">
        <v>3.5999999999999999E-3</v>
      </c>
      <c r="C32" s="2">
        <v>3.3E-3</v>
      </c>
      <c r="D32" s="2">
        <v>1.2150000000000001</v>
      </c>
      <c r="E32" s="2">
        <v>6.3799999999999996E-2</v>
      </c>
      <c r="F32" s="2">
        <v>6.1199999999999997E-2</v>
      </c>
      <c r="G32" s="2">
        <v>2.5999999999999999E-3</v>
      </c>
      <c r="H32" s="2">
        <v>8.1</v>
      </c>
      <c r="I32" s="2">
        <v>7.99</v>
      </c>
      <c r="J32" s="2">
        <v>0.11</v>
      </c>
      <c r="K32" s="2">
        <v>0</v>
      </c>
      <c r="L32" s="2">
        <v>0</v>
      </c>
      <c r="M32" s="2">
        <v>0</v>
      </c>
      <c r="N32" s="2">
        <v>8.1</v>
      </c>
      <c r="O32" s="2">
        <v>7.99</v>
      </c>
      <c r="P32" s="2">
        <v>0.11</v>
      </c>
      <c r="Q32" s="2">
        <v>0</v>
      </c>
      <c r="R32" s="2">
        <v>0</v>
      </c>
      <c r="S32" s="2">
        <v>250</v>
      </c>
      <c r="T32" s="2">
        <v>0</v>
      </c>
      <c r="U32" s="2">
        <f>Table_0__34[[#This Row],[Call Settle]]*100000*Table_0__34[[#This Row],[Open Interest Call]]</f>
        <v>0</v>
      </c>
      <c r="V32" s="2">
        <f>Table_0__34[[#This Row],[Put Settle]]*100000*Table_0__34[[#This Row],[Open Interest Put]]</f>
        <v>1595000</v>
      </c>
    </row>
    <row r="33" spans="1:22" x14ac:dyDescent="0.25">
      <c r="A33" s="2">
        <v>-4.0000000000000002E-4</v>
      </c>
      <c r="B33" s="2">
        <v>3.2000000000000002E-3</v>
      </c>
      <c r="C33" s="2">
        <v>2.8E-3</v>
      </c>
      <c r="D33" s="2">
        <v>1.22</v>
      </c>
      <c r="E33" s="2">
        <v>6.83E-2</v>
      </c>
      <c r="F33" s="2">
        <v>6.5699999999999995E-2</v>
      </c>
      <c r="G33" s="2">
        <v>2.5999999999999999E-3</v>
      </c>
      <c r="H33" s="2">
        <v>8.15</v>
      </c>
      <c r="I33" s="2">
        <v>8.15</v>
      </c>
      <c r="J33" s="2">
        <v>0</v>
      </c>
      <c r="K33" s="2">
        <v>0</v>
      </c>
      <c r="L33" s="2">
        <v>0</v>
      </c>
      <c r="M33" s="2">
        <v>0</v>
      </c>
      <c r="N33" s="2">
        <v>8.15</v>
      </c>
      <c r="O33" s="2">
        <v>8.15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>Table_0__34[[#This Row],[Call Settle]]*100000*Table_0__34[[#This Row],[Open Interest Call]]</f>
        <v>0</v>
      </c>
      <c r="V33" s="2">
        <f>Table_0__34[[#This Row],[Put Settle]]*100000*Table_0__34[[#This Row],[Open Interest Put]]</f>
        <v>0</v>
      </c>
    </row>
    <row r="34" spans="1:22" x14ac:dyDescent="0.25">
      <c r="A34" s="2">
        <v>-2.9999999999999997E-4</v>
      </c>
      <c r="B34" s="2">
        <v>2.8E-3</v>
      </c>
      <c r="C34" s="2">
        <v>2.5000000000000001E-3</v>
      </c>
      <c r="D34" s="2">
        <v>1.2250000000000001</v>
      </c>
      <c r="E34" s="2">
        <v>7.2900000000000006E-2</v>
      </c>
      <c r="F34" s="2">
        <v>7.0199999999999999E-2</v>
      </c>
      <c r="G34" s="2">
        <v>2.7000000000000001E-3</v>
      </c>
      <c r="H34" s="2">
        <v>8.31</v>
      </c>
      <c r="I34" s="2">
        <v>8.26</v>
      </c>
      <c r="J34" s="2">
        <v>0.05</v>
      </c>
      <c r="K34" s="2">
        <v>0</v>
      </c>
      <c r="L34" s="2">
        <v>0</v>
      </c>
      <c r="M34" s="2">
        <v>0</v>
      </c>
      <c r="N34" s="2">
        <v>8.31</v>
      </c>
      <c r="O34" s="2">
        <v>8.26</v>
      </c>
      <c r="P34" s="2">
        <v>0.05</v>
      </c>
      <c r="Q34" s="2">
        <v>1</v>
      </c>
      <c r="R34" s="2">
        <v>0</v>
      </c>
      <c r="S34" s="2">
        <v>0</v>
      </c>
      <c r="T34" s="2">
        <v>0</v>
      </c>
      <c r="U34" s="2">
        <f>Table_0__34[[#This Row],[Call Settle]]*100000*Table_0__34[[#This Row],[Open Interest Call]]</f>
        <v>250</v>
      </c>
      <c r="V34" s="2">
        <f>Table_0__34[[#This Row],[Put Settle]]*100000*Table_0__34[[#This Row],[Open Interest Put]]</f>
        <v>0</v>
      </c>
    </row>
    <row r="35" spans="1:22" x14ac:dyDescent="0.25">
      <c r="A35" s="2">
        <v>-2.0000000000000001E-4</v>
      </c>
      <c r="B35" s="2">
        <v>2.3999999999999998E-3</v>
      </c>
      <c r="C35" s="2">
        <v>2.2000000000000001E-3</v>
      </c>
      <c r="D35" s="2">
        <v>1.23</v>
      </c>
      <c r="E35" s="2">
        <v>7.7499999999999999E-2</v>
      </c>
      <c r="F35" s="2">
        <v>7.4700000000000003E-2</v>
      </c>
      <c r="G35" s="2">
        <v>2.8E-3</v>
      </c>
      <c r="H35" s="2">
        <v>8.43</v>
      </c>
      <c r="I35" s="2">
        <v>8.32</v>
      </c>
      <c r="J35" s="2">
        <v>0.11</v>
      </c>
      <c r="K35" s="2">
        <v>0</v>
      </c>
      <c r="L35" s="2">
        <v>0</v>
      </c>
      <c r="M35" s="2">
        <v>0</v>
      </c>
      <c r="N35" s="2">
        <v>8.43</v>
      </c>
      <c r="O35" s="2">
        <v>8.32</v>
      </c>
      <c r="P35" s="2">
        <v>0.11</v>
      </c>
      <c r="Q35" s="2">
        <v>0</v>
      </c>
      <c r="R35" s="2">
        <v>0</v>
      </c>
      <c r="S35" s="2">
        <v>0</v>
      </c>
      <c r="T35" s="2">
        <v>0</v>
      </c>
      <c r="U35" s="2">
        <f>Table_0__34[[#This Row],[Call Settle]]*100000*Table_0__34[[#This Row],[Open Interest Call]]</f>
        <v>0</v>
      </c>
      <c r="V35" s="2">
        <f>Table_0__34[[#This Row],[Put Settle]]*100000*Table_0__34[[#This Row],[Open Interest Put]]</f>
        <v>0</v>
      </c>
    </row>
    <row r="36" spans="1:22" x14ac:dyDescent="0.25">
      <c r="A36" s="2">
        <v>-2.0000000000000001E-4</v>
      </c>
      <c r="B36" s="2">
        <v>2.0999999999999999E-3</v>
      </c>
      <c r="C36" s="2">
        <v>1.9E-3</v>
      </c>
      <c r="D36" s="2">
        <v>1.2350000000000001</v>
      </c>
      <c r="E36" s="2">
        <v>8.2199999999999995E-2</v>
      </c>
      <c r="F36" s="2">
        <v>7.9399999999999998E-2</v>
      </c>
      <c r="G36" s="2">
        <v>2.8E-3</v>
      </c>
      <c r="H36" s="2">
        <v>8.52</v>
      </c>
      <c r="I36" s="2">
        <v>8.43</v>
      </c>
      <c r="J36" s="2">
        <v>0.08</v>
      </c>
      <c r="K36" s="2">
        <v>0</v>
      </c>
      <c r="L36" s="2">
        <v>0</v>
      </c>
      <c r="M36" s="2">
        <v>0</v>
      </c>
      <c r="N36" s="2">
        <v>8.52</v>
      </c>
      <c r="O36" s="2">
        <v>8.43</v>
      </c>
      <c r="P36" s="2">
        <v>0.08</v>
      </c>
      <c r="Q36" s="2">
        <v>0</v>
      </c>
      <c r="R36" s="2">
        <v>0</v>
      </c>
      <c r="S36" s="2">
        <v>0</v>
      </c>
      <c r="T36" s="2">
        <v>0</v>
      </c>
      <c r="U36" s="2">
        <f>Table_0__34[[#This Row],[Call Settle]]*100000*Table_0__34[[#This Row],[Open Interest Call]]</f>
        <v>0</v>
      </c>
      <c r="V36" s="2">
        <f>Table_0__34[[#This Row],[Put Settle]]*100000*Table_0__34[[#This Row],[Open Interest Put]]</f>
        <v>0</v>
      </c>
    </row>
    <row r="37" spans="1:22" x14ac:dyDescent="0.25">
      <c r="A37" s="2">
        <v>-1E-4</v>
      </c>
      <c r="B37" s="2">
        <v>1.8E-3</v>
      </c>
      <c r="C37" s="2">
        <v>1.6999999999999999E-3</v>
      </c>
      <c r="D37" s="2">
        <v>1.24</v>
      </c>
      <c r="E37" s="2">
        <v>8.6900000000000005E-2</v>
      </c>
      <c r="F37" s="2">
        <v>8.4000000000000005E-2</v>
      </c>
      <c r="G37" s="2">
        <v>2.8999999999999998E-3</v>
      </c>
      <c r="H37" s="2">
        <v>8.67</v>
      </c>
      <c r="I37" s="2">
        <v>8.5</v>
      </c>
      <c r="J37" s="2">
        <v>0.17</v>
      </c>
      <c r="K37" s="2">
        <v>0</v>
      </c>
      <c r="L37" s="2">
        <v>0</v>
      </c>
      <c r="M37" s="2">
        <v>0</v>
      </c>
      <c r="N37" s="2">
        <v>8.67</v>
      </c>
      <c r="O37" s="2">
        <v>8.5</v>
      </c>
      <c r="P37" s="2">
        <v>0.17</v>
      </c>
      <c r="Q37" s="2">
        <v>1</v>
      </c>
      <c r="R37" s="2">
        <v>0</v>
      </c>
      <c r="S37" s="2">
        <v>0</v>
      </c>
      <c r="T37" s="2">
        <v>0</v>
      </c>
      <c r="U37" s="2">
        <f>Table_0__34[[#This Row],[Call Settle]]*100000*Table_0__34[[#This Row],[Open Interest Call]]</f>
        <v>170</v>
      </c>
      <c r="V37" s="2">
        <f>Table_0__34[[#This Row],[Put Settle]]*100000*Table_0__34[[#This Row],[Open Interest Put]]</f>
        <v>0</v>
      </c>
    </row>
    <row r="38" spans="1:22" x14ac:dyDescent="0.25">
      <c r="A38" s="2">
        <v>-1E-4</v>
      </c>
      <c r="B38" s="2">
        <v>1.6000000000000001E-3</v>
      </c>
      <c r="C38" s="2">
        <v>1.5E-3</v>
      </c>
      <c r="D38" s="2">
        <v>1.2450000000000001</v>
      </c>
      <c r="E38" s="2">
        <v>9.1600000000000001E-2</v>
      </c>
      <c r="F38" s="2">
        <v>8.8700000000000001E-2</v>
      </c>
      <c r="G38" s="2">
        <v>2.8999999999999998E-3</v>
      </c>
      <c r="H38" s="2">
        <v>8.7899999999999991</v>
      </c>
      <c r="I38" s="2">
        <v>8.64</v>
      </c>
      <c r="J38" s="2">
        <v>0.15</v>
      </c>
      <c r="K38" s="2">
        <v>0</v>
      </c>
      <c r="L38" s="2">
        <v>0</v>
      </c>
      <c r="M38" s="2">
        <v>0</v>
      </c>
      <c r="N38" s="2">
        <v>8.7899999999999991</v>
      </c>
      <c r="O38" s="2">
        <v>8.64</v>
      </c>
      <c r="P38" s="2">
        <v>0.15</v>
      </c>
      <c r="Q38" s="2">
        <v>0</v>
      </c>
      <c r="R38" s="2">
        <v>0</v>
      </c>
      <c r="S38" s="2">
        <v>0</v>
      </c>
      <c r="T38" s="2">
        <v>0</v>
      </c>
      <c r="U38" s="2">
        <f>Table_0__34[[#This Row],[Call Settle]]*100000*Table_0__34[[#This Row],[Open Interest Call]]</f>
        <v>0</v>
      </c>
      <c r="V38" s="2">
        <f>Table_0__34[[#This Row],[Put Settle]]*100000*Table_0__34[[#This Row],[Open Interest Put]]</f>
        <v>0</v>
      </c>
    </row>
    <row r="39" spans="1:22" x14ac:dyDescent="0.25">
      <c r="A39" s="2">
        <v>-1E-4</v>
      </c>
      <c r="B39" s="2">
        <v>1.4E-3</v>
      </c>
      <c r="C39" s="2">
        <v>1.2999999999999999E-3</v>
      </c>
      <c r="D39" s="2">
        <v>1.25</v>
      </c>
      <c r="E39" s="2">
        <v>9.64E-2</v>
      </c>
      <c r="F39" s="2">
        <v>9.35E-2</v>
      </c>
      <c r="G39" s="2">
        <v>2.8999999999999998E-3</v>
      </c>
      <c r="H39" s="2">
        <v>8.8800000000000008</v>
      </c>
      <c r="I39" s="2">
        <v>8.75</v>
      </c>
      <c r="J39" s="2">
        <v>0.13</v>
      </c>
      <c r="K39" s="2">
        <v>0</v>
      </c>
      <c r="L39" s="2">
        <v>0</v>
      </c>
      <c r="M39" s="2">
        <v>0</v>
      </c>
      <c r="N39" s="2">
        <v>8.8800000000000008</v>
      </c>
      <c r="O39" s="2">
        <v>8.75</v>
      </c>
      <c r="P39" s="2">
        <v>0.13</v>
      </c>
      <c r="Q39" s="2">
        <v>7</v>
      </c>
      <c r="R39" s="2">
        <v>0</v>
      </c>
      <c r="S39" s="2">
        <v>0</v>
      </c>
      <c r="T39" s="2">
        <v>0</v>
      </c>
      <c r="U39" s="2">
        <f>Table_0__34[[#This Row],[Call Settle]]*100000*Table_0__34[[#This Row],[Open Interest Call]]</f>
        <v>910</v>
      </c>
      <c r="V39" s="2">
        <f>Table_0__34[[#This Row],[Put Settle]]*100000*Table_0__34[[#This Row],[Open Interest Put]]</f>
        <v>0</v>
      </c>
    </row>
    <row r="40" spans="1:22" x14ac:dyDescent="0.25">
      <c r="A40" s="2">
        <v>0</v>
      </c>
      <c r="B40" s="2">
        <v>1.1999999999999999E-3</v>
      </c>
      <c r="C40" s="2">
        <v>1.1999999999999999E-3</v>
      </c>
      <c r="D40" s="2">
        <v>1.2549999999999999</v>
      </c>
      <c r="E40" s="2">
        <v>0.1012</v>
      </c>
      <c r="F40" s="2">
        <v>9.8299999999999998E-2</v>
      </c>
      <c r="G40" s="2">
        <v>2.8999999999999998E-3</v>
      </c>
      <c r="H40" s="2">
        <v>9.08</v>
      </c>
      <c r="I40" s="2">
        <v>8.81</v>
      </c>
      <c r="J40" s="2">
        <v>0.27</v>
      </c>
      <c r="K40" s="2">
        <v>0</v>
      </c>
      <c r="L40" s="2">
        <v>0</v>
      </c>
      <c r="M40" s="2">
        <v>0</v>
      </c>
      <c r="N40" s="2">
        <v>9.08</v>
      </c>
      <c r="O40" s="2">
        <v>8.81</v>
      </c>
      <c r="P40" s="2">
        <v>0.27</v>
      </c>
      <c r="Q40" s="2">
        <v>0</v>
      </c>
      <c r="R40" s="2">
        <v>0</v>
      </c>
      <c r="S40" s="2">
        <v>0</v>
      </c>
      <c r="T40" s="2">
        <v>0</v>
      </c>
      <c r="U40" s="2">
        <f>Table_0__34[[#This Row],[Call Settle]]*100000*Table_0__34[[#This Row],[Open Interest Call]]</f>
        <v>0</v>
      </c>
      <c r="V40" s="2">
        <f>Table_0__34[[#This Row],[Put Settle]]*100000*Table_0__34[[#This Row],[Open Interest Put]]</f>
        <v>0</v>
      </c>
    </row>
    <row r="41" spans="1:22" x14ac:dyDescent="0.25">
      <c r="A41" s="2">
        <v>0</v>
      </c>
      <c r="B41" s="2">
        <v>1.1000000000000001E-3</v>
      </c>
      <c r="C41" s="2">
        <v>1.1000000000000001E-3</v>
      </c>
      <c r="D41" s="2">
        <v>1.26</v>
      </c>
      <c r="E41" s="2">
        <v>0.106</v>
      </c>
      <c r="F41" s="2">
        <v>0.1031</v>
      </c>
      <c r="G41" s="2">
        <v>2.8999999999999998E-3</v>
      </c>
      <c r="H41" s="2">
        <v>9.26</v>
      </c>
      <c r="I41" s="2">
        <v>9</v>
      </c>
      <c r="J41" s="2">
        <v>0.26</v>
      </c>
      <c r="K41" s="2">
        <v>0</v>
      </c>
      <c r="L41" s="2">
        <v>0</v>
      </c>
      <c r="M41" s="2">
        <v>0</v>
      </c>
      <c r="N41" s="2">
        <v>9.26</v>
      </c>
      <c r="O41" s="2">
        <v>9</v>
      </c>
      <c r="P41" s="2">
        <v>0.26</v>
      </c>
      <c r="Q41" s="2">
        <v>251</v>
      </c>
      <c r="R41" s="2">
        <v>0</v>
      </c>
      <c r="S41" s="2">
        <v>0</v>
      </c>
      <c r="T41" s="2">
        <v>0</v>
      </c>
      <c r="U41" s="2">
        <f>Table_0__34[[#This Row],[Call Settle]]*100000*Table_0__34[[#This Row],[Open Interest Call]]</f>
        <v>27610</v>
      </c>
      <c r="V41" s="2">
        <f>Table_0__34[[#This Row],[Put Settle]]*100000*Table_0__34[[#This Row],[Open Interest Put]]</f>
        <v>0</v>
      </c>
    </row>
    <row r="42" spans="1:22" x14ac:dyDescent="0.25">
      <c r="A42" s="2">
        <v>-1E-4</v>
      </c>
      <c r="B42" s="2">
        <v>1E-3</v>
      </c>
      <c r="C42" s="2">
        <v>8.9999999999999998E-4</v>
      </c>
      <c r="D42" s="2">
        <v>1.2649999999999999</v>
      </c>
      <c r="E42" s="2">
        <v>0.1108</v>
      </c>
      <c r="F42" s="2">
        <v>0.1079</v>
      </c>
      <c r="G42" s="2">
        <v>2.8999999999999998E-3</v>
      </c>
      <c r="H42" s="2">
        <v>9.24</v>
      </c>
      <c r="I42" s="2">
        <v>9.16</v>
      </c>
      <c r="J42" s="2">
        <v>0.08</v>
      </c>
      <c r="K42" s="2">
        <v>0</v>
      </c>
      <c r="L42" s="2">
        <v>0</v>
      </c>
      <c r="M42" s="2">
        <v>0</v>
      </c>
      <c r="N42" s="2">
        <v>9.24</v>
      </c>
      <c r="O42" s="2">
        <v>9.16</v>
      </c>
      <c r="P42" s="2">
        <v>0.08</v>
      </c>
      <c r="Q42" s="2">
        <v>0</v>
      </c>
      <c r="R42" s="2">
        <v>0</v>
      </c>
      <c r="S42" s="2">
        <v>0</v>
      </c>
      <c r="T42" s="2">
        <v>0</v>
      </c>
      <c r="U42" s="2">
        <f>Table_0__34[[#This Row],[Call Settle]]*100000*Table_0__34[[#This Row],[Open Interest Call]]</f>
        <v>0</v>
      </c>
      <c r="V42" s="2">
        <f>Table_0__34[[#This Row],[Put Settle]]*100000*Table_0__34[[#This Row],[Open Interest Put]]</f>
        <v>0</v>
      </c>
    </row>
    <row r="43" spans="1:22" x14ac:dyDescent="0.25">
      <c r="A43" s="2">
        <v>-1E-4</v>
      </c>
      <c r="B43" s="2">
        <v>8.9999999999999998E-4</v>
      </c>
      <c r="C43" s="2">
        <v>8.0000000000000004E-4</v>
      </c>
      <c r="D43" s="2">
        <v>1.27</v>
      </c>
      <c r="E43" s="2">
        <v>0.11559999999999999</v>
      </c>
      <c r="F43" s="2">
        <v>0.11269999999999999</v>
      </c>
      <c r="G43" s="2">
        <v>2.8999999999999998E-3</v>
      </c>
      <c r="H43" s="2">
        <v>9.36</v>
      </c>
      <c r="I43" s="2">
        <v>9.3000000000000007</v>
      </c>
      <c r="J43" s="2">
        <v>0.06</v>
      </c>
      <c r="K43" s="2">
        <v>0</v>
      </c>
      <c r="L43" s="2">
        <v>0</v>
      </c>
      <c r="M43" s="2">
        <v>0</v>
      </c>
      <c r="N43" s="2">
        <v>9.36</v>
      </c>
      <c r="O43" s="2">
        <v>9.3000000000000007</v>
      </c>
      <c r="P43" s="2">
        <v>0.06</v>
      </c>
      <c r="Q43" s="2">
        <v>0</v>
      </c>
      <c r="R43" s="2">
        <v>0</v>
      </c>
      <c r="S43" s="2">
        <v>0</v>
      </c>
      <c r="T43" s="2">
        <v>0</v>
      </c>
      <c r="U43" s="2">
        <f>Table_0__34[[#This Row],[Call Settle]]*100000*Table_0__34[[#This Row],[Open Interest Call]]</f>
        <v>0</v>
      </c>
      <c r="V43" s="2">
        <f>Table_0__34[[#This Row],[Put Settle]]*100000*Table_0__34[[#This Row],[Open Interest Put]]</f>
        <v>0</v>
      </c>
    </row>
    <row r="44" spans="1:22" x14ac:dyDescent="0.25">
      <c r="A44" s="2">
        <v>0</v>
      </c>
      <c r="B44" s="2">
        <v>8.0000000000000004E-4</v>
      </c>
      <c r="C44" s="2">
        <v>8.0000000000000004E-4</v>
      </c>
      <c r="D44" s="2">
        <v>1.2749999999999999</v>
      </c>
      <c r="E44" s="2">
        <v>0.1205</v>
      </c>
      <c r="F44" s="2">
        <v>0.11749999999999999</v>
      </c>
      <c r="G44" s="2">
        <v>3.0000000000000001E-3</v>
      </c>
      <c r="H44" s="2">
        <v>9.67</v>
      </c>
      <c r="I44" s="2">
        <v>9.42</v>
      </c>
      <c r="J44" s="2">
        <v>0.25</v>
      </c>
      <c r="K44" s="2">
        <v>0</v>
      </c>
      <c r="L44" s="2">
        <v>0</v>
      </c>
      <c r="M44" s="2">
        <v>0</v>
      </c>
      <c r="N44" s="2">
        <v>9.67</v>
      </c>
      <c r="O44" s="2">
        <v>9.42</v>
      </c>
      <c r="P44" s="2">
        <v>0.25</v>
      </c>
      <c r="Q44" s="2">
        <v>1</v>
      </c>
      <c r="R44" s="2">
        <v>0</v>
      </c>
      <c r="S44" s="2">
        <v>0</v>
      </c>
      <c r="T44" s="2">
        <v>0</v>
      </c>
      <c r="U44" s="2">
        <f>Table_0__34[[#This Row],[Call Settle]]*100000*Table_0__34[[#This Row],[Open Interest Call]]</f>
        <v>80</v>
      </c>
      <c r="V44" s="2">
        <f>Table_0__34[[#This Row],[Put Settle]]*100000*Table_0__34[[#This Row],[Open Interest Put]]</f>
        <v>0</v>
      </c>
    </row>
    <row r="45" spans="1:22" x14ac:dyDescent="0.25">
      <c r="A45" s="2">
        <v>0</v>
      </c>
      <c r="B45" s="2">
        <v>6.9999999999999999E-4</v>
      </c>
      <c r="C45" s="2">
        <v>6.9999999999999999E-4</v>
      </c>
      <c r="D45" s="2">
        <v>1.28</v>
      </c>
      <c r="E45" s="2">
        <v>0.12529999999999999</v>
      </c>
      <c r="F45" s="2">
        <v>0.12239999999999999</v>
      </c>
      <c r="G45" s="2">
        <v>2.8999999999999998E-3</v>
      </c>
      <c r="H45" s="2">
        <v>9.76</v>
      </c>
      <c r="I45" s="2">
        <v>9.51</v>
      </c>
      <c r="J45" s="2">
        <v>0.25</v>
      </c>
      <c r="K45" s="2">
        <v>0</v>
      </c>
      <c r="L45" s="2">
        <v>0</v>
      </c>
      <c r="M45" s="2">
        <v>0</v>
      </c>
      <c r="N45" s="2">
        <v>9.76</v>
      </c>
      <c r="O45" s="2">
        <v>9.51</v>
      </c>
      <c r="P45" s="2">
        <v>0.25</v>
      </c>
      <c r="Q45" s="2">
        <v>0</v>
      </c>
      <c r="R45" s="2">
        <v>0</v>
      </c>
      <c r="S45" s="2">
        <v>1</v>
      </c>
      <c r="T45" s="2">
        <v>0</v>
      </c>
      <c r="U45" s="2">
        <f>Table_0__34[[#This Row],[Call Settle]]*100000*Table_0__34[[#This Row],[Open Interest Call]]</f>
        <v>0</v>
      </c>
      <c r="V45" s="2">
        <f>Table_0__34[[#This Row],[Put Settle]]*100000*Table_0__34[[#This Row],[Open Interest Put]]</f>
        <v>12530</v>
      </c>
    </row>
    <row r="46" spans="1:22" x14ac:dyDescent="0.25">
      <c r="A46" s="2">
        <v>-1E-4</v>
      </c>
      <c r="B46" s="2">
        <v>5.9999999999999995E-4</v>
      </c>
      <c r="C46" s="2">
        <v>5.0000000000000001E-4</v>
      </c>
      <c r="D46" s="2">
        <v>1.29</v>
      </c>
      <c r="E46" s="2">
        <v>0.13500000000000001</v>
      </c>
      <c r="F46" s="2">
        <v>0.1321</v>
      </c>
      <c r="G46" s="2">
        <v>2.8999999999999998E-3</v>
      </c>
      <c r="H46" s="2">
        <v>9.82</v>
      </c>
      <c r="I46" s="2">
        <v>9.86</v>
      </c>
      <c r="J46" s="2">
        <v>-0.04</v>
      </c>
      <c r="K46" s="2">
        <v>0</v>
      </c>
      <c r="L46" s="2">
        <v>0</v>
      </c>
      <c r="M46" s="2">
        <v>0</v>
      </c>
      <c r="N46" s="2">
        <v>9.82</v>
      </c>
      <c r="O46" s="2">
        <v>9.86</v>
      </c>
      <c r="P46" s="2">
        <v>-0.04</v>
      </c>
      <c r="Q46" s="2">
        <v>0</v>
      </c>
      <c r="R46" s="2">
        <v>0</v>
      </c>
      <c r="S46" s="2">
        <v>1</v>
      </c>
      <c r="T46" s="2">
        <v>0</v>
      </c>
      <c r="U46" s="2">
        <f>Table_0__34[[#This Row],[Call Settle]]*100000*Table_0__34[[#This Row],[Open Interest Call]]</f>
        <v>0</v>
      </c>
      <c r="V46" s="2">
        <f>Table_0__34[[#This Row],[Put Settle]]*100000*Table_0__34[[#This Row],[Open Interest Put]]</f>
        <v>13500</v>
      </c>
    </row>
    <row r="47" spans="1:22" x14ac:dyDescent="0.25">
      <c r="A47" s="2">
        <v>-1E-4</v>
      </c>
      <c r="B47" s="2">
        <v>5.0000000000000001E-4</v>
      </c>
      <c r="C47" s="2">
        <v>4.0000000000000002E-4</v>
      </c>
      <c r="D47" s="2">
        <v>1.3</v>
      </c>
      <c r="E47" s="2">
        <v>0.14480000000000001</v>
      </c>
      <c r="F47" s="2">
        <v>0.14180000000000001</v>
      </c>
      <c r="G47" s="2">
        <v>3.0000000000000001E-3</v>
      </c>
      <c r="H47" s="2">
        <v>10.050000000000001</v>
      </c>
      <c r="I47" s="2">
        <v>9.99</v>
      </c>
      <c r="J47" s="2">
        <v>0.06</v>
      </c>
      <c r="K47" s="2">
        <v>0</v>
      </c>
      <c r="L47" s="2">
        <v>0</v>
      </c>
      <c r="M47" s="2">
        <v>0</v>
      </c>
      <c r="N47" s="2">
        <v>10.050000000000001</v>
      </c>
      <c r="O47" s="2">
        <v>9.99</v>
      </c>
      <c r="P47" s="2">
        <v>0.06</v>
      </c>
      <c r="Q47" s="2">
        <v>7</v>
      </c>
      <c r="R47" s="2">
        <v>0</v>
      </c>
      <c r="S47" s="2">
        <v>0</v>
      </c>
      <c r="T47" s="2">
        <v>0</v>
      </c>
      <c r="U47" s="2">
        <f>Table_0__34[[#This Row],[Call Settle]]*100000*Table_0__34[[#This Row],[Open Interest Call]]</f>
        <v>280</v>
      </c>
      <c r="V47" s="2">
        <f>Table_0__34[[#This Row],[Put Settle]]*100000*Table_0__34[[#This Row],[Open Interest Put]]</f>
        <v>0</v>
      </c>
    </row>
    <row r="48" spans="1:22" x14ac:dyDescent="0.25">
      <c r="A48" s="2">
        <v>-1E-4</v>
      </c>
      <c r="B48" s="2">
        <v>4.0000000000000002E-4</v>
      </c>
      <c r="C48" s="2">
        <v>2.9999999999999997E-4</v>
      </c>
      <c r="D48" s="2">
        <v>1.31</v>
      </c>
      <c r="E48" s="2">
        <v>0.15459999999999999</v>
      </c>
      <c r="F48" s="2">
        <v>0.15160000000000001</v>
      </c>
      <c r="G48" s="2">
        <v>3.0000000000000001E-3</v>
      </c>
      <c r="H48" s="2">
        <v>10.18</v>
      </c>
      <c r="I48" s="2">
        <v>10.17</v>
      </c>
      <c r="J48" s="2">
        <v>0.01</v>
      </c>
      <c r="K48" s="2">
        <v>0</v>
      </c>
      <c r="L48" s="2">
        <v>0</v>
      </c>
      <c r="M48" s="2">
        <v>0</v>
      </c>
      <c r="N48" s="2">
        <v>10.18</v>
      </c>
      <c r="O48" s="2">
        <v>10.17</v>
      </c>
      <c r="P48" s="2">
        <v>0.01</v>
      </c>
      <c r="Q48" s="2">
        <v>0</v>
      </c>
      <c r="R48" s="2">
        <v>0</v>
      </c>
      <c r="S48" s="2">
        <v>0</v>
      </c>
      <c r="T48" s="2">
        <v>0</v>
      </c>
      <c r="U48" s="2">
        <f>Table_0__34[[#This Row],[Call Settle]]*100000*Table_0__34[[#This Row],[Open Interest Call]]</f>
        <v>0</v>
      </c>
      <c r="V48" s="2">
        <f>Table_0__34[[#This Row],[Put Settle]]*100000*Table_0__34[[#This Row],[Open Interest Put]]</f>
        <v>0</v>
      </c>
    </row>
    <row r="49" spans="1:22" x14ac:dyDescent="0.25">
      <c r="A49" s="2">
        <v>0</v>
      </c>
      <c r="B49" s="2">
        <v>2.9999999999999997E-4</v>
      </c>
      <c r="C49" s="2">
        <v>2.9999999999999997E-4</v>
      </c>
      <c r="D49" s="2">
        <v>1.32</v>
      </c>
      <c r="E49" s="2">
        <v>0.1643</v>
      </c>
      <c r="F49" s="2">
        <v>0.16139999999999999</v>
      </c>
      <c r="G49" s="2">
        <v>2.8999999999999998E-3</v>
      </c>
      <c r="H49" s="2">
        <v>10.45</v>
      </c>
      <c r="I49" s="2">
        <v>10.23</v>
      </c>
      <c r="J49" s="2">
        <v>0.22</v>
      </c>
      <c r="K49" s="2">
        <v>0</v>
      </c>
      <c r="L49" s="2">
        <v>0</v>
      </c>
      <c r="M49" s="2">
        <v>0</v>
      </c>
      <c r="N49" s="2">
        <v>10.45</v>
      </c>
      <c r="O49" s="2">
        <v>10.23</v>
      </c>
      <c r="P49" s="2">
        <v>0.22</v>
      </c>
      <c r="Q49" s="2">
        <v>0</v>
      </c>
      <c r="R49" s="2">
        <v>0</v>
      </c>
      <c r="S49" s="2">
        <v>0</v>
      </c>
      <c r="T49" s="2">
        <v>0</v>
      </c>
      <c r="U49" s="2">
        <f>Table_0__34[[#This Row],[Call Settle]]*100000*Table_0__34[[#This Row],[Open Interest Call]]</f>
        <v>0</v>
      </c>
      <c r="V49" s="2">
        <f>Table_0__34[[#This Row],[Put Settle]]*100000*Table_0__34[[#This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0.1153</v>
      </c>
      <c r="C2" s="2">
        <v>0.1124</v>
      </c>
      <c r="D2" s="2">
        <v>1.04</v>
      </c>
      <c r="E2" s="2">
        <v>6.9999999999999999E-4</v>
      </c>
      <c r="F2" s="2">
        <v>6.9999999999999999E-4</v>
      </c>
      <c r="G2" s="2">
        <v>0</v>
      </c>
      <c r="H2" s="2">
        <v>8.67</v>
      </c>
      <c r="I2" s="2">
        <v>8.82</v>
      </c>
      <c r="J2" s="2">
        <v>-0.15</v>
      </c>
      <c r="K2" s="2">
        <v>0</v>
      </c>
      <c r="L2" s="2">
        <v>0</v>
      </c>
      <c r="M2" s="2">
        <v>0</v>
      </c>
      <c r="N2" s="2">
        <v>8.67</v>
      </c>
      <c r="O2" s="2">
        <v>8.82</v>
      </c>
      <c r="P2" s="2">
        <v>-0.15</v>
      </c>
      <c r="Q2" s="2">
        <v>0</v>
      </c>
      <c r="R2" s="2">
        <v>0</v>
      </c>
      <c r="S2" s="2">
        <v>0</v>
      </c>
      <c r="T2" s="2">
        <v>0</v>
      </c>
      <c r="U2" s="2">
        <f>Table_0__35[[#This Row],[Call Settle]]*100000*Table_0__35[[#This Row],[Open Interest Call]]</f>
        <v>0</v>
      </c>
      <c r="V2" s="2">
        <f>Table_0__35[[#This Row],[Put Settle]]*100000*Table_0__35[[#This Row],[Open Interest Put]]</f>
        <v>0</v>
      </c>
    </row>
    <row r="3" spans="1:22" x14ac:dyDescent="0.25">
      <c r="A3" s="2">
        <v>-2.8999999999999998E-3</v>
      </c>
      <c r="B3" s="2">
        <v>0.1057</v>
      </c>
      <c r="C3" s="2">
        <v>0.1028</v>
      </c>
      <c r="D3" s="2">
        <v>1.05</v>
      </c>
      <c r="E3" s="2">
        <v>8.9999999999999998E-4</v>
      </c>
      <c r="F3" s="2">
        <v>8.9999999999999998E-4</v>
      </c>
      <c r="G3" s="2">
        <v>0</v>
      </c>
      <c r="H3" s="2">
        <v>8.3699999999999992</v>
      </c>
      <c r="I3" s="2">
        <v>8.52</v>
      </c>
      <c r="J3" s="2">
        <v>-0.16</v>
      </c>
      <c r="K3" s="2">
        <v>0</v>
      </c>
      <c r="L3" s="2">
        <v>0</v>
      </c>
      <c r="M3" s="2">
        <v>0</v>
      </c>
      <c r="N3" s="2">
        <v>8.3699999999999992</v>
      </c>
      <c r="O3" s="2">
        <v>8.52</v>
      </c>
      <c r="P3" s="2">
        <v>-0.16</v>
      </c>
      <c r="Q3" s="2">
        <v>0</v>
      </c>
      <c r="R3" s="2">
        <v>0</v>
      </c>
      <c r="S3" s="2">
        <v>0</v>
      </c>
      <c r="T3" s="2">
        <v>0</v>
      </c>
      <c r="U3" s="2">
        <f>Table_0__35[[#This Row],[Call Settle]]*100000*Table_0__35[[#This Row],[Open Interest Call]]</f>
        <v>0</v>
      </c>
      <c r="V3" s="2">
        <f>Table_0__35[[#This Row],[Put Settle]]*100000*Table_0__35[[#This Row],[Open Interest Put]]</f>
        <v>0</v>
      </c>
    </row>
    <row r="4" spans="1:22" x14ac:dyDescent="0.25">
      <c r="A4" s="2">
        <v>-2.8E-3</v>
      </c>
      <c r="B4" s="2">
        <v>9.6100000000000005E-2</v>
      </c>
      <c r="C4" s="2">
        <v>9.3299999999999994E-2</v>
      </c>
      <c r="D4" s="2">
        <v>1.06</v>
      </c>
      <c r="E4" s="2">
        <v>1.1999999999999999E-3</v>
      </c>
      <c r="F4" s="2">
        <v>1.1999999999999999E-3</v>
      </c>
      <c r="G4" s="2">
        <v>0</v>
      </c>
      <c r="H4" s="2">
        <v>8.1199999999999992</v>
      </c>
      <c r="I4" s="2">
        <v>8.2799999999999994</v>
      </c>
      <c r="J4" s="2">
        <v>-0.17</v>
      </c>
      <c r="K4" s="2">
        <v>0</v>
      </c>
      <c r="L4" s="2">
        <v>0</v>
      </c>
      <c r="M4" s="2">
        <v>0</v>
      </c>
      <c r="N4" s="2">
        <v>8.1199999999999992</v>
      </c>
      <c r="O4" s="2">
        <v>8.2799999999999994</v>
      </c>
      <c r="P4" s="2">
        <v>-0.17</v>
      </c>
      <c r="Q4" s="2">
        <v>0</v>
      </c>
      <c r="R4" s="2">
        <v>0</v>
      </c>
      <c r="S4" s="2">
        <v>0</v>
      </c>
      <c r="T4" s="2">
        <v>0</v>
      </c>
      <c r="U4" s="2">
        <f>Table_0__35[[#This Row],[Call Settle]]*100000*Table_0__35[[#This Row],[Open Interest Call]]</f>
        <v>0</v>
      </c>
      <c r="V4" s="2">
        <f>Table_0__35[[#This Row],[Put Settle]]*100000*Table_0__35[[#This Row],[Open Interest Put]]</f>
        <v>0</v>
      </c>
    </row>
    <row r="5" spans="1:22" x14ac:dyDescent="0.25">
      <c r="A5" s="2">
        <v>-2.8E-3</v>
      </c>
      <c r="B5" s="2">
        <v>8.6699999999999999E-2</v>
      </c>
      <c r="C5" s="2">
        <v>8.3900000000000002E-2</v>
      </c>
      <c r="D5" s="2">
        <v>1.07</v>
      </c>
      <c r="E5" s="2">
        <v>1.6999999999999999E-3</v>
      </c>
      <c r="F5" s="2">
        <v>1.6000000000000001E-3</v>
      </c>
      <c r="G5" s="2">
        <v>1E-4</v>
      </c>
      <c r="H5" s="2">
        <v>7.97</v>
      </c>
      <c r="I5" s="2">
        <v>8.0399999999999991</v>
      </c>
      <c r="J5" s="2">
        <v>-7.0000000000000007E-2</v>
      </c>
      <c r="K5" s="2">
        <v>0</v>
      </c>
      <c r="L5" s="2">
        <v>0</v>
      </c>
      <c r="M5" s="2">
        <v>0</v>
      </c>
      <c r="N5" s="2">
        <v>7.97</v>
      </c>
      <c r="O5" s="2">
        <v>8.0399999999999991</v>
      </c>
      <c r="P5" s="2">
        <v>-7.0000000000000007E-2</v>
      </c>
      <c r="Q5" s="2">
        <v>0</v>
      </c>
      <c r="R5" s="2">
        <v>0</v>
      </c>
      <c r="S5" s="2">
        <v>0</v>
      </c>
      <c r="T5" s="2">
        <v>0</v>
      </c>
      <c r="U5" s="2">
        <f>Table_0__35[[#This Row],[Call Settle]]*100000*Table_0__35[[#This Row],[Open Interest Call]]</f>
        <v>0</v>
      </c>
      <c r="V5" s="2">
        <f>Table_0__35[[#This Row],[Put Settle]]*100000*Table_0__35[[#This Row],[Open Interest Put]]</f>
        <v>0</v>
      </c>
    </row>
    <row r="6" spans="1:22" x14ac:dyDescent="0.25">
      <c r="A6" s="2">
        <v>-2.8E-3</v>
      </c>
      <c r="B6" s="2">
        <v>7.7399999999999997E-2</v>
      </c>
      <c r="C6" s="2">
        <v>7.46E-2</v>
      </c>
      <c r="D6" s="2">
        <v>1.08</v>
      </c>
      <c r="E6" s="2">
        <v>2.3E-3</v>
      </c>
      <c r="F6" s="2">
        <v>2.0999999999999999E-3</v>
      </c>
      <c r="G6" s="2">
        <v>2.0000000000000001E-4</v>
      </c>
      <c r="H6" s="2">
        <v>7.76</v>
      </c>
      <c r="I6" s="2">
        <v>7.77</v>
      </c>
      <c r="J6" s="2">
        <v>-0.02</v>
      </c>
      <c r="K6" s="2">
        <v>0</v>
      </c>
      <c r="L6" s="2">
        <v>0</v>
      </c>
      <c r="M6" s="2">
        <v>0</v>
      </c>
      <c r="N6" s="2">
        <v>7.76</v>
      </c>
      <c r="O6" s="2">
        <v>7.77</v>
      </c>
      <c r="P6" s="2">
        <v>-0.02</v>
      </c>
      <c r="Q6" s="2">
        <v>0</v>
      </c>
      <c r="R6" s="2">
        <v>0</v>
      </c>
      <c r="S6" s="2">
        <v>0</v>
      </c>
      <c r="T6" s="2">
        <v>0</v>
      </c>
      <c r="U6" s="2">
        <f>Table_0__35[[#This Row],[Call Settle]]*100000*Table_0__35[[#This Row],[Open Interest Call]]</f>
        <v>0</v>
      </c>
      <c r="V6" s="2">
        <f>Table_0__35[[#This Row],[Put Settle]]*100000*Table_0__35[[#This Row],[Open Interest Put]]</f>
        <v>0</v>
      </c>
    </row>
    <row r="7" spans="1:22" x14ac:dyDescent="0.25">
      <c r="A7" s="2">
        <v>-2.8E-3</v>
      </c>
      <c r="B7" s="2">
        <v>6.8500000000000005E-2</v>
      </c>
      <c r="C7" s="2">
        <v>6.5699999999999995E-2</v>
      </c>
      <c r="D7" s="2">
        <v>1.0900000000000001</v>
      </c>
      <c r="E7" s="2">
        <v>3.2000000000000002E-3</v>
      </c>
      <c r="F7" s="2">
        <v>3.0000000000000001E-3</v>
      </c>
      <c r="G7" s="2">
        <v>2.0000000000000001E-4</v>
      </c>
      <c r="H7" s="2">
        <v>7.61</v>
      </c>
      <c r="I7" s="2">
        <v>7.68</v>
      </c>
      <c r="J7" s="2">
        <v>-7.0000000000000007E-2</v>
      </c>
      <c r="K7" s="2">
        <v>0</v>
      </c>
      <c r="L7" s="2">
        <v>0</v>
      </c>
      <c r="M7" s="2">
        <v>0</v>
      </c>
      <c r="N7" s="2">
        <v>7.61</v>
      </c>
      <c r="O7" s="2">
        <v>7.68</v>
      </c>
      <c r="P7" s="2">
        <v>-7.0000000000000007E-2</v>
      </c>
      <c r="Q7" s="2">
        <v>0</v>
      </c>
      <c r="R7" s="2">
        <v>0</v>
      </c>
      <c r="S7" s="2">
        <v>0</v>
      </c>
      <c r="T7" s="2">
        <v>0</v>
      </c>
      <c r="U7" s="2">
        <f>Table_0__35[[#This Row],[Call Settle]]*100000*Table_0__35[[#This Row],[Open Interest Call]]</f>
        <v>0</v>
      </c>
      <c r="V7" s="2">
        <f>Table_0__35[[#This Row],[Put Settle]]*100000*Table_0__35[[#This Row],[Open Interest Put]]</f>
        <v>0</v>
      </c>
    </row>
    <row r="8" spans="1:22" x14ac:dyDescent="0.25">
      <c r="A8" s="2">
        <v>-2.7000000000000001E-3</v>
      </c>
      <c r="B8" s="2">
        <v>6.4100000000000004E-2</v>
      </c>
      <c r="C8" s="2">
        <v>6.1400000000000003E-2</v>
      </c>
      <c r="D8" s="2">
        <v>1.095</v>
      </c>
      <c r="E8" s="2">
        <v>3.8E-3</v>
      </c>
      <c r="F8" s="2">
        <v>3.5000000000000001E-3</v>
      </c>
      <c r="G8" s="2">
        <v>2.9999999999999997E-4</v>
      </c>
      <c r="H8" s="2">
        <v>7.57</v>
      </c>
      <c r="I8" s="2">
        <v>7.6</v>
      </c>
      <c r="J8" s="2">
        <v>-0.03</v>
      </c>
      <c r="K8" s="2">
        <v>0</v>
      </c>
      <c r="L8" s="2">
        <v>0</v>
      </c>
      <c r="M8" s="2">
        <v>0</v>
      </c>
      <c r="N8" s="2">
        <v>7.57</v>
      </c>
      <c r="O8" s="2">
        <v>7.6</v>
      </c>
      <c r="P8" s="2">
        <v>-0.03</v>
      </c>
      <c r="Q8" s="2">
        <v>0</v>
      </c>
      <c r="R8" s="2">
        <v>0</v>
      </c>
      <c r="S8" s="2">
        <v>0</v>
      </c>
      <c r="T8" s="2">
        <v>0</v>
      </c>
      <c r="U8" s="2">
        <f>Table_0__35[[#This Row],[Call Settle]]*100000*Table_0__35[[#This Row],[Open Interest Call]]</f>
        <v>0</v>
      </c>
      <c r="V8" s="2">
        <f>Table_0__35[[#This Row],[Put Settle]]*100000*Table_0__35[[#This Row],[Open Interest Put]]</f>
        <v>0</v>
      </c>
    </row>
    <row r="9" spans="1:22" x14ac:dyDescent="0.25">
      <c r="A9" s="2">
        <v>-2.5999999999999999E-3</v>
      </c>
      <c r="B9" s="2">
        <v>5.9799999999999999E-2</v>
      </c>
      <c r="C9" s="2">
        <v>5.7200000000000001E-2</v>
      </c>
      <c r="D9" s="2">
        <v>1.1000000000000001</v>
      </c>
      <c r="E9" s="2">
        <v>4.4999999999999997E-3</v>
      </c>
      <c r="F9" s="2">
        <v>4.1000000000000003E-3</v>
      </c>
      <c r="G9" s="2">
        <v>4.0000000000000002E-4</v>
      </c>
      <c r="H9" s="2">
        <v>7.53</v>
      </c>
      <c r="I9" s="2">
        <v>7.53</v>
      </c>
      <c r="J9" s="2">
        <v>0</v>
      </c>
      <c r="K9" s="2">
        <v>0</v>
      </c>
      <c r="L9" s="2">
        <v>0</v>
      </c>
      <c r="M9" s="2">
        <v>0</v>
      </c>
      <c r="N9" s="2">
        <v>7.53</v>
      </c>
      <c r="O9" s="2">
        <v>7.53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>Table_0__35[[#This Row],[Call Settle]]*100000*Table_0__35[[#This Row],[Open Interest Call]]</f>
        <v>0</v>
      </c>
      <c r="V9" s="2">
        <f>Table_0__35[[#This Row],[Put Settle]]*100000*Table_0__35[[#This Row],[Open Interest Put]]</f>
        <v>0</v>
      </c>
    </row>
    <row r="10" spans="1:22" x14ac:dyDescent="0.25">
      <c r="A10" s="2">
        <v>-2.5000000000000001E-3</v>
      </c>
      <c r="B10" s="2">
        <v>5.5599999999999997E-2</v>
      </c>
      <c r="C10" s="2">
        <v>5.3100000000000001E-2</v>
      </c>
      <c r="D10" s="2">
        <v>1.105</v>
      </c>
      <c r="E10" s="2">
        <v>5.3E-3</v>
      </c>
      <c r="F10" s="2">
        <v>4.7999999999999996E-3</v>
      </c>
      <c r="G10" s="2">
        <v>5.0000000000000001E-4</v>
      </c>
      <c r="H10" s="2">
        <v>7.49</v>
      </c>
      <c r="I10" s="2">
        <v>7.46</v>
      </c>
      <c r="J10" s="2">
        <v>0.02</v>
      </c>
      <c r="K10" s="2">
        <v>0</v>
      </c>
      <c r="L10" s="2">
        <v>0</v>
      </c>
      <c r="M10" s="2">
        <v>0</v>
      </c>
      <c r="N10" s="2">
        <v>7.49</v>
      </c>
      <c r="O10" s="2">
        <v>7.46</v>
      </c>
      <c r="P10" s="2">
        <v>0.02</v>
      </c>
      <c r="Q10" s="2">
        <v>0</v>
      </c>
      <c r="R10" s="2">
        <v>0</v>
      </c>
      <c r="S10" s="2">
        <v>0</v>
      </c>
      <c r="T10" s="2">
        <v>0</v>
      </c>
      <c r="U10" s="2">
        <f>Table_0__35[[#This Row],[Call Settle]]*100000*Table_0__35[[#This Row],[Open Interest Call]]</f>
        <v>0</v>
      </c>
      <c r="V10" s="2">
        <f>Table_0__35[[#This Row],[Put Settle]]*100000*Table_0__35[[#This Row],[Open Interest Put]]</f>
        <v>0</v>
      </c>
    </row>
    <row r="11" spans="1:22" x14ac:dyDescent="0.25">
      <c r="A11" s="2">
        <v>-2.5000000000000001E-3</v>
      </c>
      <c r="B11" s="2">
        <v>5.1499999999999997E-2</v>
      </c>
      <c r="C11" s="2">
        <v>4.9000000000000002E-2</v>
      </c>
      <c r="D11" s="2">
        <v>1.1100000000000001</v>
      </c>
      <c r="E11" s="2">
        <v>6.1000000000000004E-3</v>
      </c>
      <c r="F11" s="2">
        <v>5.5999999999999999E-3</v>
      </c>
      <c r="G11" s="2">
        <v>5.0000000000000001E-4</v>
      </c>
      <c r="H11" s="2">
        <v>7.39</v>
      </c>
      <c r="I11" s="2">
        <v>7.4</v>
      </c>
      <c r="J11" s="2">
        <v>-0.01</v>
      </c>
      <c r="K11" s="2">
        <v>0</v>
      </c>
      <c r="L11" s="2">
        <v>0</v>
      </c>
      <c r="M11" s="2">
        <v>0</v>
      </c>
      <c r="N11" s="2">
        <v>7.39</v>
      </c>
      <c r="O11" s="2">
        <v>7.4</v>
      </c>
      <c r="P11" s="2">
        <v>-0.01</v>
      </c>
      <c r="Q11" s="2">
        <v>7</v>
      </c>
      <c r="R11" s="2">
        <v>7</v>
      </c>
      <c r="S11" s="2">
        <v>0</v>
      </c>
      <c r="T11" s="2">
        <v>0</v>
      </c>
      <c r="U11" s="2">
        <f>Table_0__35[[#This Row],[Call Settle]]*100000*Table_0__35[[#This Row],[Open Interest Call]]</f>
        <v>34300</v>
      </c>
      <c r="V11" s="2">
        <f>Table_0__35[[#This Row],[Put Settle]]*100000*Table_0__35[[#This Row],[Open Interest Put]]</f>
        <v>0</v>
      </c>
    </row>
    <row r="12" spans="1:22" x14ac:dyDescent="0.25">
      <c r="A12" s="2">
        <v>-2.3E-3</v>
      </c>
      <c r="B12" s="2">
        <v>4.7500000000000001E-2</v>
      </c>
      <c r="C12" s="2">
        <v>4.5199999999999997E-2</v>
      </c>
      <c r="D12" s="2">
        <v>1.115</v>
      </c>
      <c r="E12" s="2">
        <v>7.1999999999999998E-3</v>
      </c>
      <c r="F12" s="2">
        <v>6.6E-3</v>
      </c>
      <c r="G12" s="2">
        <v>5.9999999999999995E-4</v>
      </c>
      <c r="H12" s="2">
        <v>7.38</v>
      </c>
      <c r="I12" s="2">
        <v>7.38</v>
      </c>
      <c r="J12" s="2">
        <v>0</v>
      </c>
      <c r="K12" s="2">
        <v>0</v>
      </c>
      <c r="L12" s="2">
        <v>0</v>
      </c>
      <c r="M12" s="2">
        <v>0</v>
      </c>
      <c r="N12" s="2">
        <v>7.38</v>
      </c>
      <c r="O12" s="2">
        <v>7.38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f>Table_0__35[[#This Row],[Call Settle]]*100000*Table_0__35[[#This Row],[Open Interest Call]]</f>
        <v>0</v>
      </c>
      <c r="V12" s="2">
        <f>Table_0__35[[#This Row],[Put Settle]]*100000*Table_0__35[[#This Row],[Open Interest Put]]</f>
        <v>0</v>
      </c>
    </row>
    <row r="13" spans="1:22" x14ac:dyDescent="0.25">
      <c r="A13" s="2">
        <v>-2.3E-3</v>
      </c>
      <c r="B13" s="2">
        <v>4.3700000000000003E-2</v>
      </c>
      <c r="C13" s="2">
        <v>4.1399999999999999E-2</v>
      </c>
      <c r="D13" s="2">
        <v>1.1200000000000001</v>
      </c>
      <c r="E13" s="2">
        <v>8.3000000000000001E-3</v>
      </c>
      <c r="F13" s="2">
        <v>7.7000000000000002E-3</v>
      </c>
      <c r="G13" s="2">
        <v>5.9999999999999995E-4</v>
      </c>
      <c r="H13" s="2">
        <v>7.31</v>
      </c>
      <c r="I13" s="2">
        <v>7.34</v>
      </c>
      <c r="J13" s="2">
        <v>-0.03</v>
      </c>
      <c r="K13" s="2">
        <v>0</v>
      </c>
      <c r="L13" s="2">
        <v>0</v>
      </c>
      <c r="M13" s="2">
        <v>0</v>
      </c>
      <c r="N13" s="2">
        <v>7.31</v>
      </c>
      <c r="O13" s="2">
        <v>7.34</v>
      </c>
      <c r="P13" s="2">
        <v>-0.03</v>
      </c>
      <c r="Q13" s="2">
        <v>0</v>
      </c>
      <c r="R13" s="2">
        <v>0</v>
      </c>
      <c r="S13" s="2">
        <v>0</v>
      </c>
      <c r="T13" s="2">
        <v>0</v>
      </c>
      <c r="U13" s="2">
        <f>Table_0__35[[#This Row],[Call Settle]]*100000*Table_0__35[[#This Row],[Open Interest Call]]</f>
        <v>0</v>
      </c>
      <c r="V13" s="2">
        <f>Table_0__35[[#This Row],[Put Settle]]*100000*Table_0__35[[#This Row],[Open Interest Put]]</f>
        <v>0</v>
      </c>
    </row>
    <row r="14" spans="1:22" x14ac:dyDescent="0.25">
      <c r="A14" s="2">
        <v>-2.2000000000000001E-3</v>
      </c>
      <c r="B14" s="2">
        <v>0.04</v>
      </c>
      <c r="C14" s="2">
        <v>3.78E-2</v>
      </c>
      <c r="D14" s="2">
        <v>1.125</v>
      </c>
      <c r="E14" s="2">
        <v>9.7000000000000003E-3</v>
      </c>
      <c r="F14" s="2">
        <v>8.8999999999999999E-3</v>
      </c>
      <c r="G14" s="2">
        <v>8.0000000000000004E-4</v>
      </c>
      <c r="H14" s="2">
        <v>7.31</v>
      </c>
      <c r="I14" s="2">
        <v>7.29</v>
      </c>
      <c r="J14" s="2">
        <v>0.02</v>
      </c>
      <c r="K14" s="2">
        <v>0</v>
      </c>
      <c r="L14" s="2">
        <v>0</v>
      </c>
      <c r="M14" s="2">
        <v>0</v>
      </c>
      <c r="N14" s="2">
        <v>7.31</v>
      </c>
      <c r="O14" s="2">
        <v>7.29</v>
      </c>
      <c r="P14" s="2">
        <v>0.02</v>
      </c>
      <c r="Q14" s="2">
        <v>0</v>
      </c>
      <c r="R14" s="2">
        <v>0</v>
      </c>
      <c r="S14" s="2">
        <v>0</v>
      </c>
      <c r="T14" s="2">
        <v>0</v>
      </c>
      <c r="U14" s="2">
        <f>Table_0__35[[#This Row],[Call Settle]]*100000*Table_0__35[[#This Row],[Open Interest Call]]</f>
        <v>0</v>
      </c>
      <c r="V14" s="2">
        <f>Table_0__35[[#This Row],[Put Settle]]*100000*Table_0__35[[#This Row],[Open Interest Put]]</f>
        <v>0</v>
      </c>
    </row>
    <row r="15" spans="1:22" x14ac:dyDescent="0.25">
      <c r="A15" s="2">
        <v>-2.0999999999999999E-3</v>
      </c>
      <c r="B15" s="2">
        <v>3.6499999999999998E-2</v>
      </c>
      <c r="C15" s="2">
        <v>3.44E-2</v>
      </c>
      <c r="D15" s="2">
        <v>1.1299999999999999</v>
      </c>
      <c r="E15" s="2">
        <v>1.12E-2</v>
      </c>
      <c r="F15" s="2">
        <v>1.03E-2</v>
      </c>
      <c r="G15" s="2">
        <v>8.9999999999999998E-4</v>
      </c>
      <c r="H15" s="2">
        <v>7.28</v>
      </c>
      <c r="I15" s="2">
        <v>7.26</v>
      </c>
      <c r="J15" s="2">
        <v>0.02</v>
      </c>
      <c r="K15" s="2">
        <v>0</v>
      </c>
      <c r="L15" s="2">
        <v>0</v>
      </c>
      <c r="M15" s="2">
        <v>0</v>
      </c>
      <c r="N15" s="2">
        <v>7.28</v>
      </c>
      <c r="O15" s="2">
        <v>7.26</v>
      </c>
      <c r="P15" s="2">
        <v>0.02</v>
      </c>
      <c r="Q15" s="2">
        <v>0</v>
      </c>
      <c r="R15" s="2">
        <v>0</v>
      </c>
      <c r="S15" s="2">
        <v>0</v>
      </c>
      <c r="T15" s="2">
        <v>0</v>
      </c>
      <c r="U15" s="2">
        <f>Table_0__35[[#This Row],[Call Settle]]*100000*Table_0__35[[#This Row],[Open Interest Call]]</f>
        <v>0</v>
      </c>
      <c r="V15" s="2">
        <f>Table_0__35[[#This Row],[Put Settle]]*100000*Table_0__35[[#This Row],[Open Interest Put]]</f>
        <v>0</v>
      </c>
    </row>
    <row r="16" spans="1:22" x14ac:dyDescent="0.25">
      <c r="A16" s="2">
        <v>-1.9E-3</v>
      </c>
      <c r="B16" s="2">
        <v>3.3099999999999997E-2</v>
      </c>
      <c r="C16" s="2">
        <v>3.1199999999999999E-2</v>
      </c>
      <c r="D16" s="2">
        <v>1.135</v>
      </c>
      <c r="E16" s="2">
        <v>1.29E-2</v>
      </c>
      <c r="F16" s="2">
        <v>1.1900000000000001E-2</v>
      </c>
      <c r="G16" s="2">
        <v>1E-3</v>
      </c>
      <c r="H16" s="2">
        <v>7.27</v>
      </c>
      <c r="I16" s="2">
        <v>7.25</v>
      </c>
      <c r="J16" s="2">
        <v>0.02</v>
      </c>
      <c r="K16" s="2">
        <v>0</v>
      </c>
      <c r="L16" s="2">
        <v>0</v>
      </c>
      <c r="M16" s="2">
        <v>0</v>
      </c>
      <c r="N16" s="2">
        <v>7.27</v>
      </c>
      <c r="O16" s="2">
        <v>7.25</v>
      </c>
      <c r="P16" s="2">
        <v>0.02</v>
      </c>
      <c r="Q16" s="2">
        <v>0</v>
      </c>
      <c r="R16" s="2">
        <v>0</v>
      </c>
      <c r="S16" s="2">
        <v>1</v>
      </c>
      <c r="T16" s="2">
        <v>0</v>
      </c>
      <c r="U16" s="2">
        <f>Table_0__35[[#This Row],[Call Settle]]*100000*Table_0__35[[#This Row],[Open Interest Call]]</f>
        <v>0</v>
      </c>
      <c r="V16" s="2">
        <f>Table_0__35[[#This Row],[Put Settle]]*100000*Table_0__35[[#This Row],[Open Interest Put]]</f>
        <v>1290</v>
      </c>
    </row>
    <row r="17" spans="1:22" x14ac:dyDescent="0.25">
      <c r="A17" s="2">
        <v>-1.8E-3</v>
      </c>
      <c r="B17" s="2">
        <v>0.03</v>
      </c>
      <c r="C17" s="2">
        <v>2.8199999999999999E-2</v>
      </c>
      <c r="D17" s="2">
        <v>1.1399999999999999</v>
      </c>
      <c r="E17" s="2">
        <v>1.47E-2</v>
      </c>
      <c r="F17" s="2">
        <v>1.37E-2</v>
      </c>
      <c r="G17" s="2">
        <v>1E-3</v>
      </c>
      <c r="H17" s="2">
        <v>7.23</v>
      </c>
      <c r="I17" s="2">
        <v>7.25</v>
      </c>
      <c r="J17" s="2">
        <v>-0.02</v>
      </c>
      <c r="K17" s="2">
        <v>0</v>
      </c>
      <c r="L17" s="2">
        <v>0</v>
      </c>
      <c r="M17" s="2">
        <v>0</v>
      </c>
      <c r="N17" s="2">
        <v>7.23</v>
      </c>
      <c r="O17" s="2">
        <v>7.25</v>
      </c>
      <c r="P17" s="2">
        <v>-0.02</v>
      </c>
      <c r="Q17" s="2">
        <v>0</v>
      </c>
      <c r="R17" s="2">
        <v>0</v>
      </c>
      <c r="S17" s="2">
        <v>0</v>
      </c>
      <c r="T17" s="2">
        <v>0</v>
      </c>
      <c r="U17" s="2">
        <f>Table_0__35[[#This Row],[Call Settle]]*100000*Table_0__35[[#This Row],[Open Interest Call]]</f>
        <v>0</v>
      </c>
      <c r="V17" s="2">
        <f>Table_0__35[[#This Row],[Put Settle]]*100000*Table_0__35[[#This Row],[Open Interest Put]]</f>
        <v>0</v>
      </c>
    </row>
    <row r="18" spans="1:22" x14ac:dyDescent="0.25">
      <c r="A18" s="2">
        <v>-1.8E-3</v>
      </c>
      <c r="B18" s="2">
        <v>2.7099999999999999E-2</v>
      </c>
      <c r="C18" s="2">
        <v>2.53E-2</v>
      </c>
      <c r="D18" s="2">
        <v>1.145</v>
      </c>
      <c r="E18" s="2">
        <v>1.6799999999999999E-2</v>
      </c>
      <c r="F18" s="2">
        <v>1.5599999999999999E-2</v>
      </c>
      <c r="G18" s="2">
        <v>1.1999999999999999E-3</v>
      </c>
      <c r="H18" s="2">
        <v>7.23</v>
      </c>
      <c r="I18" s="2">
        <v>7.22</v>
      </c>
      <c r="J18" s="2">
        <v>0.01</v>
      </c>
      <c r="K18" s="2">
        <v>0</v>
      </c>
      <c r="L18" s="2">
        <v>0</v>
      </c>
      <c r="M18" s="2">
        <v>0</v>
      </c>
      <c r="N18" s="2">
        <v>7.23</v>
      </c>
      <c r="O18" s="2">
        <v>7.22</v>
      </c>
      <c r="P18" s="2">
        <v>0.01</v>
      </c>
      <c r="Q18" s="2">
        <v>0</v>
      </c>
      <c r="R18" s="2">
        <v>0</v>
      </c>
      <c r="S18" s="2">
        <v>0</v>
      </c>
      <c r="T18" s="2">
        <v>0</v>
      </c>
      <c r="U18" s="2">
        <f>Table_0__35[[#This Row],[Call Settle]]*100000*Table_0__35[[#This Row],[Open Interest Call]]</f>
        <v>0</v>
      </c>
      <c r="V18" s="2">
        <f>Table_0__35[[#This Row],[Put Settle]]*100000*Table_0__35[[#This Row],[Open Interest Put]]</f>
        <v>0</v>
      </c>
    </row>
    <row r="19" spans="1:22" x14ac:dyDescent="0.25">
      <c r="A19" s="2">
        <v>-1.6000000000000001E-3</v>
      </c>
      <c r="B19" s="2">
        <v>2.4299999999999999E-2</v>
      </c>
      <c r="C19" s="2">
        <v>2.2700000000000001E-2</v>
      </c>
      <c r="D19" s="2">
        <v>1.1499999999999999</v>
      </c>
      <c r="E19" s="2">
        <v>1.9099999999999999E-2</v>
      </c>
      <c r="F19" s="2">
        <v>1.78E-2</v>
      </c>
      <c r="G19" s="2">
        <v>1.2999999999999999E-3</v>
      </c>
      <c r="H19" s="2">
        <v>7.24</v>
      </c>
      <c r="I19" s="2">
        <v>7.23</v>
      </c>
      <c r="J19" s="2">
        <v>0.01</v>
      </c>
      <c r="K19" s="2">
        <v>0</v>
      </c>
      <c r="L19" s="2">
        <v>0</v>
      </c>
      <c r="M19" s="2">
        <v>0</v>
      </c>
      <c r="N19" s="2">
        <v>7.24</v>
      </c>
      <c r="O19" s="2">
        <v>7.23</v>
      </c>
      <c r="P19" s="2">
        <v>0.01</v>
      </c>
      <c r="Q19" s="2">
        <v>5</v>
      </c>
      <c r="R19" s="2">
        <v>0</v>
      </c>
      <c r="S19" s="2">
        <v>5</v>
      </c>
      <c r="T19" s="2">
        <v>0</v>
      </c>
      <c r="U19" s="2">
        <f>Table_0__35[[#This Row],[Call Settle]]*100000*Table_0__35[[#This Row],[Open Interest Call]]</f>
        <v>11350</v>
      </c>
      <c r="V19" s="2">
        <f>Table_0__35[[#This Row],[Put Settle]]*100000*Table_0__35[[#This Row],[Open Interest Put]]</f>
        <v>9550</v>
      </c>
    </row>
    <row r="20" spans="1:22" x14ac:dyDescent="0.25">
      <c r="A20" s="2">
        <v>-1.5E-3</v>
      </c>
      <c r="B20" s="2">
        <v>2.18E-2</v>
      </c>
      <c r="C20" s="2">
        <v>2.0299999999999999E-2</v>
      </c>
      <c r="D20" s="2">
        <v>1.155</v>
      </c>
      <c r="E20" s="2">
        <v>2.1600000000000001E-2</v>
      </c>
      <c r="F20" s="2">
        <v>2.0199999999999999E-2</v>
      </c>
      <c r="G20" s="2">
        <v>1.4E-3</v>
      </c>
      <c r="H20" s="2">
        <v>7.26</v>
      </c>
      <c r="I20" s="2">
        <v>7.24</v>
      </c>
      <c r="J20" s="2">
        <v>0.02</v>
      </c>
      <c r="K20" s="2">
        <v>0</v>
      </c>
      <c r="L20" s="2">
        <v>0</v>
      </c>
      <c r="M20" s="2">
        <v>0</v>
      </c>
      <c r="N20" s="2">
        <v>7.26</v>
      </c>
      <c r="O20" s="2">
        <v>7.24</v>
      </c>
      <c r="P20" s="2">
        <v>0.02</v>
      </c>
      <c r="Q20" s="2">
        <v>1</v>
      </c>
      <c r="R20" s="2">
        <v>0</v>
      </c>
      <c r="S20" s="2">
        <v>0</v>
      </c>
      <c r="T20" s="2">
        <v>0</v>
      </c>
      <c r="U20" s="2">
        <f>Table_0__35[[#This Row],[Call Settle]]*100000*Table_0__35[[#This Row],[Open Interest Call]]</f>
        <v>2029.9999999999998</v>
      </c>
      <c r="V20" s="2">
        <f>Table_0__35[[#This Row],[Put Settle]]*100000*Table_0__35[[#This Row],[Open Interest Put]]</f>
        <v>0</v>
      </c>
    </row>
    <row r="21" spans="1:22" x14ac:dyDescent="0.25">
      <c r="A21" s="2">
        <v>-1.4E-3</v>
      </c>
      <c r="B21" s="2">
        <v>1.95E-2</v>
      </c>
      <c r="C21" s="2">
        <v>1.8100000000000002E-2</v>
      </c>
      <c r="D21" s="2">
        <v>1.1599999999999999</v>
      </c>
      <c r="E21" s="2">
        <v>2.4299999999999999E-2</v>
      </c>
      <c r="F21" s="2">
        <v>2.2800000000000001E-2</v>
      </c>
      <c r="G21" s="2">
        <v>1.5E-3</v>
      </c>
      <c r="H21" s="2">
        <v>7.29</v>
      </c>
      <c r="I21" s="2">
        <v>7.26</v>
      </c>
      <c r="J21" s="2">
        <v>0.02</v>
      </c>
      <c r="K21" s="2">
        <v>0</v>
      </c>
      <c r="L21" s="2">
        <v>0</v>
      </c>
      <c r="M21" s="2">
        <v>0</v>
      </c>
      <c r="N21" s="2">
        <v>7.29</v>
      </c>
      <c r="O21" s="2">
        <v>7.26</v>
      </c>
      <c r="P21" s="2">
        <v>0.02</v>
      </c>
      <c r="Q21" s="2">
        <v>0</v>
      </c>
      <c r="R21" s="2">
        <v>0</v>
      </c>
      <c r="S21" s="2">
        <v>0</v>
      </c>
      <c r="T21" s="2">
        <v>0</v>
      </c>
      <c r="U21" s="2">
        <f>Table_0__35[[#This Row],[Call Settle]]*100000*Table_0__35[[#This Row],[Open Interest Call]]</f>
        <v>0</v>
      </c>
      <c r="V21" s="2">
        <f>Table_0__35[[#This Row],[Put Settle]]*100000*Table_0__35[[#This Row],[Open Interest Put]]</f>
        <v>0</v>
      </c>
    </row>
    <row r="22" spans="1:22" x14ac:dyDescent="0.25">
      <c r="A22" s="2">
        <v>-1.2999999999999999E-3</v>
      </c>
      <c r="B22" s="2">
        <v>1.7399999999999999E-2</v>
      </c>
      <c r="C22" s="2">
        <v>1.61E-2</v>
      </c>
      <c r="D22" s="2">
        <v>1.165</v>
      </c>
      <c r="E22" s="2">
        <v>2.7300000000000001E-2</v>
      </c>
      <c r="F22" s="2">
        <v>2.5600000000000001E-2</v>
      </c>
      <c r="G22" s="2">
        <v>1.6999999999999999E-3</v>
      </c>
      <c r="H22" s="2">
        <v>7.32</v>
      </c>
      <c r="I22" s="2">
        <v>7.3</v>
      </c>
      <c r="J22" s="2">
        <v>0.02</v>
      </c>
      <c r="K22" s="2">
        <v>0</v>
      </c>
      <c r="L22" s="2">
        <v>0</v>
      </c>
      <c r="M22" s="2">
        <v>0</v>
      </c>
      <c r="N22" s="2">
        <v>7.32</v>
      </c>
      <c r="O22" s="2">
        <v>7.3</v>
      </c>
      <c r="P22" s="2">
        <v>0.02</v>
      </c>
      <c r="Q22" s="2">
        <v>0</v>
      </c>
      <c r="R22" s="2">
        <v>0</v>
      </c>
      <c r="S22" s="2">
        <v>0</v>
      </c>
      <c r="T22" s="2">
        <v>0</v>
      </c>
      <c r="U22" s="2">
        <f>Table_0__35[[#This Row],[Call Settle]]*100000*Table_0__35[[#This Row],[Open Interest Call]]</f>
        <v>0</v>
      </c>
      <c r="V22" s="2">
        <f>Table_0__35[[#This Row],[Put Settle]]*100000*Table_0__35[[#This Row],[Open Interest Put]]</f>
        <v>0</v>
      </c>
    </row>
    <row r="23" spans="1:22" x14ac:dyDescent="0.25">
      <c r="A23" s="2">
        <v>-1.1999999999999999E-3</v>
      </c>
      <c r="B23" s="2">
        <v>1.55E-2</v>
      </c>
      <c r="C23" s="2">
        <v>1.43E-2</v>
      </c>
      <c r="D23" s="2">
        <v>1.17</v>
      </c>
      <c r="E23" s="2">
        <v>3.04E-2</v>
      </c>
      <c r="F23" s="2">
        <v>2.86E-2</v>
      </c>
      <c r="G23" s="2">
        <v>1.8E-3</v>
      </c>
      <c r="H23" s="2">
        <v>7.36</v>
      </c>
      <c r="I23" s="2">
        <v>7.34</v>
      </c>
      <c r="J23" s="2">
        <v>0.02</v>
      </c>
      <c r="K23" s="2">
        <v>0</v>
      </c>
      <c r="L23" s="2">
        <v>0</v>
      </c>
      <c r="M23" s="2">
        <v>0</v>
      </c>
      <c r="N23" s="2">
        <v>7.36</v>
      </c>
      <c r="O23" s="2">
        <v>7.34</v>
      </c>
      <c r="P23" s="2">
        <v>0.02</v>
      </c>
      <c r="Q23" s="2">
        <v>0</v>
      </c>
      <c r="R23" s="2">
        <v>0</v>
      </c>
      <c r="S23" s="2">
        <v>1</v>
      </c>
      <c r="T23" s="2">
        <v>0</v>
      </c>
      <c r="U23" s="2">
        <f>Table_0__35[[#This Row],[Call Settle]]*100000*Table_0__35[[#This Row],[Open Interest Call]]</f>
        <v>0</v>
      </c>
      <c r="V23" s="2">
        <f>Table_0__35[[#This Row],[Put Settle]]*100000*Table_0__35[[#This Row],[Open Interest Put]]</f>
        <v>3040</v>
      </c>
    </row>
    <row r="24" spans="1:22" x14ac:dyDescent="0.25">
      <c r="A24" s="2">
        <v>-1E-3</v>
      </c>
      <c r="B24" s="2">
        <v>1.37E-2</v>
      </c>
      <c r="C24" s="2">
        <v>1.2699999999999999E-2</v>
      </c>
      <c r="D24" s="2">
        <v>1.175</v>
      </c>
      <c r="E24" s="2">
        <v>3.3700000000000001E-2</v>
      </c>
      <c r="F24" s="2">
        <v>3.1800000000000002E-2</v>
      </c>
      <c r="G24" s="2">
        <v>1.9E-3</v>
      </c>
      <c r="H24" s="2">
        <v>7.42</v>
      </c>
      <c r="I24" s="2">
        <v>7.36</v>
      </c>
      <c r="J24" s="2">
        <v>0.05</v>
      </c>
      <c r="K24" s="2">
        <v>0</v>
      </c>
      <c r="L24" s="2">
        <v>0</v>
      </c>
      <c r="M24" s="2">
        <v>0</v>
      </c>
      <c r="N24" s="2">
        <v>7.42</v>
      </c>
      <c r="O24" s="2">
        <v>7.36</v>
      </c>
      <c r="P24" s="2">
        <v>0.05</v>
      </c>
      <c r="Q24" s="2">
        <v>0</v>
      </c>
      <c r="R24" s="2">
        <v>0</v>
      </c>
      <c r="S24" s="2">
        <v>0</v>
      </c>
      <c r="T24" s="2">
        <v>0</v>
      </c>
      <c r="U24" s="2">
        <f>Table_0__35[[#This Row],[Call Settle]]*100000*Table_0__35[[#This Row],[Open Interest Call]]</f>
        <v>0</v>
      </c>
      <c r="V24" s="2">
        <f>Table_0__35[[#This Row],[Put Settle]]*100000*Table_0__35[[#This Row],[Open Interest Put]]</f>
        <v>0</v>
      </c>
    </row>
    <row r="25" spans="1:22" x14ac:dyDescent="0.25">
      <c r="A25" s="2">
        <v>-8.9999999999999998E-4</v>
      </c>
      <c r="B25" s="2">
        <v>1.2200000000000001E-2</v>
      </c>
      <c r="C25" s="2">
        <v>1.1299999999999999E-2</v>
      </c>
      <c r="D25" s="2">
        <v>1.18</v>
      </c>
      <c r="E25" s="2">
        <v>3.7199999999999997E-2</v>
      </c>
      <c r="F25" s="2">
        <v>3.5099999999999999E-2</v>
      </c>
      <c r="G25" s="2">
        <v>2.0999999999999999E-3</v>
      </c>
      <c r="H25" s="2">
        <v>7.49</v>
      </c>
      <c r="I25" s="2">
        <v>7.43</v>
      </c>
      <c r="J25" s="2">
        <v>0.06</v>
      </c>
      <c r="K25" s="2">
        <v>0</v>
      </c>
      <c r="L25" s="2">
        <v>0</v>
      </c>
      <c r="M25" s="2">
        <v>0</v>
      </c>
      <c r="N25" s="2">
        <v>7.49</v>
      </c>
      <c r="O25" s="2">
        <v>7.43</v>
      </c>
      <c r="P25" s="2">
        <v>0.06</v>
      </c>
      <c r="Q25" s="2">
        <v>0</v>
      </c>
      <c r="R25" s="2">
        <v>0</v>
      </c>
      <c r="S25" s="2">
        <v>0</v>
      </c>
      <c r="T25" s="2">
        <v>0</v>
      </c>
      <c r="U25" s="2">
        <f>Table_0__35[[#This Row],[Call Settle]]*100000*Table_0__35[[#This Row],[Open Interest Call]]</f>
        <v>0</v>
      </c>
      <c r="V25" s="2">
        <f>Table_0__35[[#This Row],[Put Settle]]*100000*Table_0__35[[#This Row],[Open Interest Put]]</f>
        <v>0</v>
      </c>
    </row>
    <row r="26" spans="1:22" x14ac:dyDescent="0.25">
      <c r="A26" s="2">
        <v>-8.0000000000000004E-4</v>
      </c>
      <c r="B26" s="2">
        <v>1.0800000000000001E-2</v>
      </c>
      <c r="C26" s="2">
        <v>0.01</v>
      </c>
      <c r="D26" s="2">
        <v>1.1850000000000001</v>
      </c>
      <c r="E26" s="2">
        <v>4.0800000000000003E-2</v>
      </c>
      <c r="F26" s="2">
        <v>3.8699999999999998E-2</v>
      </c>
      <c r="G26" s="2">
        <v>2.0999999999999999E-3</v>
      </c>
      <c r="H26" s="2">
        <v>7.55</v>
      </c>
      <c r="I26" s="2">
        <v>7.48</v>
      </c>
      <c r="J26" s="2">
        <v>0.06</v>
      </c>
      <c r="K26" s="2">
        <v>0</v>
      </c>
      <c r="L26" s="2">
        <v>0</v>
      </c>
      <c r="M26" s="2">
        <v>0</v>
      </c>
      <c r="N26" s="2">
        <v>7.55</v>
      </c>
      <c r="O26" s="2">
        <v>7.48</v>
      </c>
      <c r="P26" s="2">
        <v>0.06</v>
      </c>
      <c r="Q26" s="2">
        <v>0</v>
      </c>
      <c r="R26" s="2">
        <v>0</v>
      </c>
      <c r="S26" s="2">
        <v>0</v>
      </c>
      <c r="T26" s="2">
        <v>0</v>
      </c>
      <c r="U26" s="2">
        <f>Table_0__35[[#This Row],[Call Settle]]*100000*Table_0__35[[#This Row],[Open Interest Call]]</f>
        <v>0</v>
      </c>
      <c r="V26" s="2">
        <f>Table_0__35[[#This Row],[Put Settle]]*100000*Table_0__35[[#This Row],[Open Interest Put]]</f>
        <v>0</v>
      </c>
    </row>
    <row r="27" spans="1:22" x14ac:dyDescent="0.25">
      <c r="A27" s="2">
        <v>-6.9999999999999999E-4</v>
      </c>
      <c r="B27" s="2">
        <v>9.5999999999999992E-3</v>
      </c>
      <c r="C27" s="2">
        <v>8.8999999999999999E-3</v>
      </c>
      <c r="D27" s="2">
        <v>1.19</v>
      </c>
      <c r="E27" s="2">
        <v>4.4600000000000001E-2</v>
      </c>
      <c r="F27" s="2">
        <v>4.2299999999999997E-2</v>
      </c>
      <c r="G27" s="2">
        <v>2.3E-3</v>
      </c>
      <c r="H27" s="2">
        <v>7.63</v>
      </c>
      <c r="I27" s="2">
        <v>7.56</v>
      </c>
      <c r="J27" s="2">
        <v>7.0000000000000007E-2</v>
      </c>
      <c r="K27" s="2">
        <v>0</v>
      </c>
      <c r="L27" s="2">
        <v>0</v>
      </c>
      <c r="M27" s="2">
        <v>0</v>
      </c>
      <c r="N27" s="2">
        <v>7.63</v>
      </c>
      <c r="O27" s="2">
        <v>7.56</v>
      </c>
      <c r="P27" s="2">
        <v>7.0000000000000007E-2</v>
      </c>
      <c r="Q27" s="2">
        <v>0</v>
      </c>
      <c r="R27" s="2">
        <v>0</v>
      </c>
      <c r="S27" s="2">
        <v>0</v>
      </c>
      <c r="T27" s="2">
        <v>0</v>
      </c>
      <c r="U27" s="2">
        <f>Table_0__35[[#This Row],[Call Settle]]*100000*Table_0__35[[#This Row],[Open Interest Call]]</f>
        <v>0</v>
      </c>
      <c r="V27" s="2">
        <f>Table_0__35[[#This Row],[Put Settle]]*100000*Table_0__35[[#This Row],[Open Interest Put]]</f>
        <v>0</v>
      </c>
    </row>
    <row r="28" spans="1:22" x14ac:dyDescent="0.25">
      <c r="A28" s="2">
        <v>-5.9999999999999995E-4</v>
      </c>
      <c r="B28" s="2">
        <v>8.5000000000000006E-3</v>
      </c>
      <c r="C28" s="2">
        <v>7.9000000000000008E-3</v>
      </c>
      <c r="D28" s="2">
        <v>1.1950000000000001</v>
      </c>
      <c r="E28" s="2">
        <v>4.8500000000000001E-2</v>
      </c>
      <c r="F28" s="2">
        <v>4.6199999999999998E-2</v>
      </c>
      <c r="G28" s="2">
        <v>2.3E-3</v>
      </c>
      <c r="H28" s="2">
        <v>7.71</v>
      </c>
      <c r="I28" s="2">
        <v>7.63</v>
      </c>
      <c r="J28" s="2">
        <v>0.09</v>
      </c>
      <c r="K28" s="2">
        <v>0</v>
      </c>
      <c r="L28" s="2">
        <v>0</v>
      </c>
      <c r="M28" s="2">
        <v>0</v>
      </c>
      <c r="N28" s="2">
        <v>7.71</v>
      </c>
      <c r="O28" s="2">
        <v>7.63</v>
      </c>
      <c r="P28" s="2">
        <v>0.09</v>
      </c>
      <c r="Q28" s="2">
        <v>0</v>
      </c>
      <c r="R28" s="2">
        <v>0</v>
      </c>
      <c r="S28" s="2">
        <v>0</v>
      </c>
      <c r="T28" s="2">
        <v>0</v>
      </c>
      <c r="U28" s="2">
        <f>Table_0__35[[#This Row],[Call Settle]]*100000*Table_0__35[[#This Row],[Open Interest Call]]</f>
        <v>0</v>
      </c>
      <c r="V28" s="2">
        <f>Table_0__35[[#This Row],[Put Settle]]*100000*Table_0__35[[#This Row],[Open Interest Put]]</f>
        <v>0</v>
      </c>
    </row>
    <row r="29" spans="1:22" x14ac:dyDescent="0.25">
      <c r="A29" s="2">
        <v>-5.0000000000000001E-4</v>
      </c>
      <c r="B29" s="2">
        <v>7.4999999999999997E-3</v>
      </c>
      <c r="C29" s="2">
        <v>7.0000000000000001E-3</v>
      </c>
      <c r="D29" s="2">
        <v>1.2</v>
      </c>
      <c r="E29" s="2">
        <v>5.2499999999999998E-2</v>
      </c>
      <c r="F29" s="2">
        <v>5.0099999999999999E-2</v>
      </c>
      <c r="G29" s="2">
        <v>2.3999999999999998E-3</v>
      </c>
      <c r="H29" s="2">
        <v>7.79</v>
      </c>
      <c r="I29" s="2">
        <v>7.69</v>
      </c>
      <c r="J29" s="2">
        <v>0.1</v>
      </c>
      <c r="K29" s="2">
        <v>0</v>
      </c>
      <c r="L29" s="2">
        <v>0</v>
      </c>
      <c r="M29" s="2">
        <v>0</v>
      </c>
      <c r="N29" s="2">
        <v>7.79</v>
      </c>
      <c r="O29" s="2">
        <v>7.69</v>
      </c>
      <c r="P29" s="2">
        <v>0.1</v>
      </c>
      <c r="Q29" s="2">
        <v>0</v>
      </c>
      <c r="R29" s="2">
        <v>0</v>
      </c>
      <c r="S29" s="2">
        <v>0</v>
      </c>
      <c r="T29" s="2">
        <v>0</v>
      </c>
      <c r="U29" s="2">
        <f>Table_0__35[[#This Row],[Call Settle]]*100000*Table_0__35[[#This Row],[Open Interest Call]]</f>
        <v>0</v>
      </c>
      <c r="V29" s="2">
        <f>Table_0__35[[#This Row],[Put Settle]]*100000*Table_0__35[[#This Row],[Open Interest Put]]</f>
        <v>0</v>
      </c>
    </row>
    <row r="30" spans="1:22" x14ac:dyDescent="0.25">
      <c r="A30" s="2">
        <v>-5.0000000000000001E-4</v>
      </c>
      <c r="B30" s="2">
        <v>6.7000000000000002E-3</v>
      </c>
      <c r="C30" s="2">
        <v>6.1999999999999998E-3</v>
      </c>
      <c r="D30" s="2">
        <v>1.2050000000000001</v>
      </c>
      <c r="E30" s="2">
        <v>5.6599999999999998E-2</v>
      </c>
      <c r="F30" s="2">
        <v>5.4199999999999998E-2</v>
      </c>
      <c r="G30" s="2">
        <v>2.3999999999999998E-3</v>
      </c>
      <c r="H30" s="2">
        <v>7.87</v>
      </c>
      <c r="I30" s="2">
        <v>7.79</v>
      </c>
      <c r="J30" s="2">
        <v>0.08</v>
      </c>
      <c r="K30" s="2">
        <v>0</v>
      </c>
      <c r="L30" s="2">
        <v>0</v>
      </c>
      <c r="M30" s="2">
        <v>0</v>
      </c>
      <c r="N30" s="2">
        <v>7.87</v>
      </c>
      <c r="O30" s="2">
        <v>7.79</v>
      </c>
      <c r="P30" s="2">
        <v>0.08</v>
      </c>
      <c r="Q30" s="2">
        <v>0</v>
      </c>
      <c r="R30" s="2">
        <v>0</v>
      </c>
      <c r="S30" s="2">
        <v>0</v>
      </c>
      <c r="T30" s="2">
        <v>0</v>
      </c>
      <c r="U30" s="2">
        <f>Table_0__35[[#This Row],[Call Settle]]*100000*Table_0__35[[#This Row],[Open Interest Call]]</f>
        <v>0</v>
      </c>
      <c r="V30" s="2">
        <f>Table_0__35[[#This Row],[Put Settle]]*100000*Table_0__35[[#This Row],[Open Interest Put]]</f>
        <v>0</v>
      </c>
    </row>
    <row r="31" spans="1:22" x14ac:dyDescent="0.25">
      <c r="A31" s="2">
        <v>-4.0000000000000002E-4</v>
      </c>
      <c r="B31" s="2">
        <v>5.8999999999999999E-3</v>
      </c>
      <c r="C31" s="2">
        <v>5.4999999999999997E-3</v>
      </c>
      <c r="D31" s="2">
        <v>1.21</v>
      </c>
      <c r="E31" s="2">
        <v>6.08E-2</v>
      </c>
      <c r="F31" s="2">
        <v>5.8299999999999998E-2</v>
      </c>
      <c r="G31" s="2">
        <v>2.5000000000000001E-3</v>
      </c>
      <c r="H31" s="2">
        <v>7.96</v>
      </c>
      <c r="I31" s="2">
        <v>7.85</v>
      </c>
      <c r="J31" s="2">
        <v>0.1</v>
      </c>
      <c r="K31" s="2">
        <v>0</v>
      </c>
      <c r="L31" s="2">
        <v>0</v>
      </c>
      <c r="M31" s="2">
        <v>0</v>
      </c>
      <c r="N31" s="2">
        <v>7.96</v>
      </c>
      <c r="O31" s="2">
        <v>7.85</v>
      </c>
      <c r="P31" s="2">
        <v>0.1</v>
      </c>
      <c r="Q31" s="2">
        <v>0</v>
      </c>
      <c r="R31" s="2">
        <v>0</v>
      </c>
      <c r="S31" s="2">
        <v>0</v>
      </c>
      <c r="T31" s="2">
        <v>0</v>
      </c>
      <c r="U31" s="2">
        <f>Table_0__35[[#This Row],[Call Settle]]*100000*Table_0__35[[#This Row],[Open Interest Call]]</f>
        <v>0</v>
      </c>
      <c r="V31" s="2">
        <f>Table_0__35[[#This Row],[Put Settle]]*100000*Table_0__35[[#This Row],[Open Interest Put]]</f>
        <v>0</v>
      </c>
    </row>
    <row r="32" spans="1:22" x14ac:dyDescent="0.25">
      <c r="A32" s="2">
        <v>-4.0000000000000002E-4</v>
      </c>
      <c r="B32" s="2">
        <v>5.3E-3</v>
      </c>
      <c r="C32" s="2">
        <v>4.8999999999999998E-3</v>
      </c>
      <c r="D32" s="2">
        <v>1.2150000000000001</v>
      </c>
      <c r="E32" s="2">
        <v>6.5100000000000005E-2</v>
      </c>
      <c r="F32" s="2">
        <v>6.2600000000000003E-2</v>
      </c>
      <c r="G32" s="2">
        <v>2.5000000000000001E-3</v>
      </c>
      <c r="H32" s="2">
        <v>8.0500000000000007</v>
      </c>
      <c r="I32" s="2">
        <v>7.97</v>
      </c>
      <c r="J32" s="2">
        <v>0.08</v>
      </c>
      <c r="K32" s="2">
        <v>0</v>
      </c>
      <c r="L32" s="2">
        <v>0</v>
      </c>
      <c r="M32" s="2">
        <v>0</v>
      </c>
      <c r="N32" s="2">
        <v>8.0500000000000007</v>
      </c>
      <c r="O32" s="2">
        <v>7.97</v>
      </c>
      <c r="P32" s="2">
        <v>0.08</v>
      </c>
      <c r="Q32" s="2">
        <v>0</v>
      </c>
      <c r="R32" s="2">
        <v>0</v>
      </c>
      <c r="S32" s="2">
        <v>65</v>
      </c>
      <c r="T32" s="2">
        <v>0</v>
      </c>
      <c r="U32" s="2">
        <f>Table_0__35[[#This Row],[Call Settle]]*100000*Table_0__35[[#This Row],[Open Interest Call]]</f>
        <v>0</v>
      </c>
      <c r="V32" s="2">
        <f>Table_0__35[[#This Row],[Put Settle]]*100000*Table_0__35[[#This Row],[Open Interest Put]]</f>
        <v>423150.00000000006</v>
      </c>
    </row>
    <row r="33" spans="1:22" x14ac:dyDescent="0.25">
      <c r="A33" s="2">
        <v>-2.9999999999999997E-4</v>
      </c>
      <c r="B33" s="2">
        <v>4.5999999999999999E-3</v>
      </c>
      <c r="C33" s="2">
        <v>4.3E-3</v>
      </c>
      <c r="D33" s="2">
        <v>1.22</v>
      </c>
      <c r="E33" s="2">
        <v>6.9500000000000006E-2</v>
      </c>
      <c r="F33" s="2">
        <v>6.6900000000000001E-2</v>
      </c>
      <c r="G33" s="2">
        <v>2.5999999999999999E-3</v>
      </c>
      <c r="H33" s="2">
        <v>8.11</v>
      </c>
      <c r="I33" s="2">
        <v>8</v>
      </c>
      <c r="J33" s="2">
        <v>0.11</v>
      </c>
      <c r="K33" s="2">
        <v>0</v>
      </c>
      <c r="L33" s="2">
        <v>0</v>
      </c>
      <c r="M33" s="2">
        <v>0</v>
      </c>
      <c r="N33" s="2">
        <v>8.11</v>
      </c>
      <c r="O33" s="2">
        <v>8</v>
      </c>
      <c r="P33" s="2">
        <v>0.11</v>
      </c>
      <c r="Q33" s="2">
        <v>0</v>
      </c>
      <c r="R33" s="2">
        <v>0</v>
      </c>
      <c r="S33" s="2">
        <v>0</v>
      </c>
      <c r="T33" s="2">
        <v>0</v>
      </c>
      <c r="U33" s="2">
        <f>Table_0__35[[#This Row],[Call Settle]]*100000*Table_0__35[[#This Row],[Open Interest Call]]</f>
        <v>0</v>
      </c>
      <c r="V33" s="2">
        <f>Table_0__35[[#This Row],[Put Settle]]*100000*Table_0__35[[#This Row],[Open Interest Put]]</f>
        <v>0</v>
      </c>
    </row>
    <row r="34" spans="1:22" x14ac:dyDescent="0.25">
      <c r="A34" s="2">
        <v>-2.9999999999999997E-4</v>
      </c>
      <c r="B34" s="2">
        <v>4.1000000000000003E-3</v>
      </c>
      <c r="C34" s="2">
        <v>3.8E-3</v>
      </c>
      <c r="D34" s="2">
        <v>1.2250000000000001</v>
      </c>
      <c r="E34" s="2">
        <v>7.3899999999999993E-2</v>
      </c>
      <c r="F34" s="2">
        <v>7.1199999999999999E-2</v>
      </c>
      <c r="G34" s="2">
        <v>2.7000000000000001E-3</v>
      </c>
      <c r="H34" s="2">
        <v>8.19</v>
      </c>
      <c r="I34" s="2">
        <v>8.1</v>
      </c>
      <c r="J34" s="2">
        <v>0.09</v>
      </c>
      <c r="K34" s="2">
        <v>0</v>
      </c>
      <c r="L34" s="2">
        <v>0</v>
      </c>
      <c r="M34" s="2">
        <v>0</v>
      </c>
      <c r="N34" s="2">
        <v>8.19</v>
      </c>
      <c r="O34" s="2">
        <v>8.1</v>
      </c>
      <c r="P34" s="2">
        <v>0.09</v>
      </c>
      <c r="Q34" s="2">
        <v>0</v>
      </c>
      <c r="R34" s="2">
        <v>0</v>
      </c>
      <c r="S34" s="2">
        <v>0</v>
      </c>
      <c r="T34" s="2">
        <v>0</v>
      </c>
      <c r="U34" s="2">
        <f>Table_0__35[[#This Row],[Call Settle]]*100000*Table_0__35[[#This Row],[Open Interest Call]]</f>
        <v>0</v>
      </c>
      <c r="V34" s="2">
        <f>Table_0__35[[#This Row],[Put Settle]]*100000*Table_0__35[[#This Row],[Open Interest Put]]</f>
        <v>0</v>
      </c>
    </row>
    <row r="35" spans="1:22" x14ac:dyDescent="0.25">
      <c r="A35" s="2">
        <v>-2.0000000000000001E-4</v>
      </c>
      <c r="B35" s="2">
        <v>3.5999999999999999E-3</v>
      </c>
      <c r="C35" s="2">
        <v>3.3999999999999998E-3</v>
      </c>
      <c r="D35" s="2">
        <v>1.23</v>
      </c>
      <c r="E35" s="2">
        <v>7.8399999999999997E-2</v>
      </c>
      <c r="F35" s="2">
        <v>7.5700000000000003E-2</v>
      </c>
      <c r="G35" s="2">
        <v>2.7000000000000001E-3</v>
      </c>
      <c r="H35" s="2">
        <v>8.3000000000000007</v>
      </c>
      <c r="I35" s="2">
        <v>8.16</v>
      </c>
      <c r="J35" s="2">
        <v>0.14000000000000001</v>
      </c>
      <c r="K35" s="2">
        <v>0</v>
      </c>
      <c r="L35" s="2">
        <v>0</v>
      </c>
      <c r="M35" s="2">
        <v>0</v>
      </c>
      <c r="N35" s="2">
        <v>8.3000000000000007</v>
      </c>
      <c r="O35" s="2">
        <v>8.16</v>
      </c>
      <c r="P35" s="2">
        <v>0.14000000000000001</v>
      </c>
      <c r="Q35" s="2">
        <v>0</v>
      </c>
      <c r="R35" s="2">
        <v>0</v>
      </c>
      <c r="S35" s="2">
        <v>0</v>
      </c>
      <c r="T35" s="2">
        <v>0</v>
      </c>
      <c r="U35" s="2">
        <f>Table_0__35[[#This Row],[Call Settle]]*100000*Table_0__35[[#This Row],[Open Interest Call]]</f>
        <v>0</v>
      </c>
      <c r="V35" s="2">
        <f>Table_0__35[[#This Row],[Put Settle]]*100000*Table_0__35[[#This Row],[Open Interest Put]]</f>
        <v>0</v>
      </c>
    </row>
    <row r="36" spans="1:22" x14ac:dyDescent="0.25">
      <c r="A36" s="2">
        <v>-2.0000000000000001E-4</v>
      </c>
      <c r="B36" s="2">
        <v>3.2000000000000002E-3</v>
      </c>
      <c r="C36" s="2">
        <v>3.0000000000000001E-3</v>
      </c>
      <c r="D36" s="2">
        <v>1.2350000000000001</v>
      </c>
      <c r="E36" s="2">
        <v>8.3000000000000004E-2</v>
      </c>
      <c r="F36" s="2">
        <v>8.0199999999999994E-2</v>
      </c>
      <c r="G36" s="2">
        <v>2.8E-3</v>
      </c>
      <c r="H36" s="2">
        <v>8.3699999999999992</v>
      </c>
      <c r="I36" s="2">
        <v>8.25</v>
      </c>
      <c r="J36" s="2">
        <v>0.12</v>
      </c>
      <c r="K36" s="2">
        <v>0</v>
      </c>
      <c r="L36" s="2">
        <v>0</v>
      </c>
      <c r="M36" s="2">
        <v>0</v>
      </c>
      <c r="N36" s="2">
        <v>8.3699999999999992</v>
      </c>
      <c r="O36" s="2">
        <v>8.25</v>
      </c>
      <c r="P36" s="2">
        <v>0.12</v>
      </c>
      <c r="Q36" s="2">
        <v>0</v>
      </c>
      <c r="R36" s="2">
        <v>0</v>
      </c>
      <c r="S36" s="2">
        <v>0</v>
      </c>
      <c r="T36" s="2">
        <v>0</v>
      </c>
      <c r="U36" s="2">
        <f>Table_0__35[[#This Row],[Call Settle]]*100000*Table_0__35[[#This Row],[Open Interest Call]]</f>
        <v>0</v>
      </c>
      <c r="V36" s="2">
        <f>Table_0__35[[#This Row],[Put Settle]]*100000*Table_0__35[[#This Row],[Open Interest Put]]</f>
        <v>0</v>
      </c>
    </row>
    <row r="37" spans="1:22" x14ac:dyDescent="0.25">
      <c r="A37" s="2">
        <v>-1E-4</v>
      </c>
      <c r="B37" s="2">
        <v>2.8E-3</v>
      </c>
      <c r="C37" s="2">
        <v>2.7000000000000001E-3</v>
      </c>
      <c r="D37" s="2">
        <v>1.24</v>
      </c>
      <c r="E37" s="2">
        <v>8.7499999999999994E-2</v>
      </c>
      <c r="F37" s="2">
        <v>8.4699999999999998E-2</v>
      </c>
      <c r="G37" s="2">
        <v>2.8E-3</v>
      </c>
      <c r="H37" s="2">
        <v>8.49</v>
      </c>
      <c r="I37" s="2">
        <v>8.31</v>
      </c>
      <c r="J37" s="2">
        <v>0.18</v>
      </c>
      <c r="K37" s="2">
        <v>0</v>
      </c>
      <c r="L37" s="2">
        <v>0</v>
      </c>
      <c r="M37" s="2">
        <v>0</v>
      </c>
      <c r="N37" s="2">
        <v>8.49</v>
      </c>
      <c r="O37" s="2">
        <v>8.31</v>
      </c>
      <c r="P37" s="2">
        <v>0.18</v>
      </c>
      <c r="Q37" s="2">
        <v>0</v>
      </c>
      <c r="R37" s="2">
        <v>0</v>
      </c>
      <c r="S37" s="2">
        <v>0</v>
      </c>
      <c r="T37" s="2">
        <v>0</v>
      </c>
      <c r="U37" s="2">
        <f>Table_0__35[[#This Row],[Call Settle]]*100000*Table_0__35[[#This Row],[Open Interest Call]]</f>
        <v>0</v>
      </c>
      <c r="V37" s="2">
        <f>Table_0__35[[#This Row],[Put Settle]]*100000*Table_0__35[[#This Row],[Open Interest Put]]</f>
        <v>0</v>
      </c>
    </row>
    <row r="38" spans="1:22" x14ac:dyDescent="0.25">
      <c r="A38" s="2">
        <v>-1E-4</v>
      </c>
      <c r="B38" s="2">
        <v>2.5000000000000001E-3</v>
      </c>
      <c r="C38" s="2">
        <v>2.3999999999999998E-3</v>
      </c>
      <c r="D38" s="2">
        <v>1.2450000000000001</v>
      </c>
      <c r="E38" s="2">
        <v>9.2200000000000004E-2</v>
      </c>
      <c r="F38" s="2">
        <v>8.9300000000000004E-2</v>
      </c>
      <c r="G38" s="2">
        <v>2.8999999999999998E-3</v>
      </c>
      <c r="H38" s="2">
        <v>8.58</v>
      </c>
      <c r="I38" s="2">
        <v>8.41</v>
      </c>
      <c r="J38" s="2">
        <v>0.17</v>
      </c>
      <c r="K38" s="2">
        <v>0</v>
      </c>
      <c r="L38" s="2">
        <v>0</v>
      </c>
      <c r="M38" s="2">
        <v>0</v>
      </c>
      <c r="N38" s="2">
        <v>8.58</v>
      </c>
      <c r="O38" s="2">
        <v>8.41</v>
      </c>
      <c r="P38" s="2">
        <v>0.17</v>
      </c>
      <c r="Q38" s="2">
        <v>0</v>
      </c>
      <c r="R38" s="2">
        <v>0</v>
      </c>
      <c r="S38" s="2">
        <v>0</v>
      </c>
      <c r="T38" s="2">
        <v>0</v>
      </c>
      <c r="U38" s="2">
        <f>Table_0__35[[#This Row],[Call Settle]]*100000*Table_0__35[[#This Row],[Open Interest Call]]</f>
        <v>0</v>
      </c>
      <c r="V38" s="2">
        <f>Table_0__35[[#This Row],[Put Settle]]*100000*Table_0__35[[#This Row],[Open Interest Put]]</f>
        <v>0</v>
      </c>
    </row>
    <row r="39" spans="1:22" x14ac:dyDescent="0.25">
      <c r="A39" s="2">
        <v>-1E-4</v>
      </c>
      <c r="B39" s="2">
        <v>2.2000000000000001E-3</v>
      </c>
      <c r="C39" s="2">
        <v>2.0999999999999999E-3</v>
      </c>
      <c r="D39" s="2">
        <v>1.25</v>
      </c>
      <c r="E39" s="2">
        <v>9.6799999999999997E-2</v>
      </c>
      <c r="F39" s="2">
        <v>9.3899999999999997E-2</v>
      </c>
      <c r="G39" s="2">
        <v>2.8999999999999998E-3</v>
      </c>
      <c r="H39" s="2">
        <v>8.6300000000000008</v>
      </c>
      <c r="I39" s="2">
        <v>8.48</v>
      </c>
      <c r="J39" s="2">
        <v>0.15</v>
      </c>
      <c r="K39" s="2">
        <v>0</v>
      </c>
      <c r="L39" s="2">
        <v>0</v>
      </c>
      <c r="M39" s="2">
        <v>0</v>
      </c>
      <c r="N39" s="2">
        <v>8.6300000000000008</v>
      </c>
      <c r="O39" s="2">
        <v>8.48</v>
      </c>
      <c r="P39" s="2">
        <v>0.15</v>
      </c>
      <c r="Q39" s="2">
        <v>0</v>
      </c>
      <c r="R39" s="2">
        <v>0</v>
      </c>
      <c r="S39" s="2">
        <v>0</v>
      </c>
      <c r="T39" s="2">
        <v>0</v>
      </c>
      <c r="U39" s="2">
        <f>Table_0__35[[#This Row],[Call Settle]]*100000*Table_0__35[[#This Row],[Open Interest Call]]</f>
        <v>0</v>
      </c>
      <c r="V39" s="2">
        <f>Table_0__35[[#This Row],[Put Settle]]*100000*Table_0__35[[#This Row],[Open Interest Put]]</f>
        <v>0</v>
      </c>
    </row>
    <row r="40" spans="1:22" x14ac:dyDescent="0.25">
      <c r="A40" s="2">
        <v>-1E-4</v>
      </c>
      <c r="B40" s="2">
        <v>2E-3</v>
      </c>
      <c r="C40" s="2">
        <v>1.9E-3</v>
      </c>
      <c r="D40" s="2">
        <v>1.2549999999999999</v>
      </c>
      <c r="E40" s="2">
        <v>0.10150000000000001</v>
      </c>
      <c r="F40" s="2">
        <v>9.8599999999999993E-2</v>
      </c>
      <c r="G40" s="2">
        <v>2.8999999999999998E-3</v>
      </c>
      <c r="H40" s="2">
        <v>8.76</v>
      </c>
      <c r="I40" s="2">
        <v>8.6199999999999992</v>
      </c>
      <c r="J40" s="2">
        <v>0.14000000000000001</v>
      </c>
      <c r="K40" s="2">
        <v>0</v>
      </c>
      <c r="L40" s="2">
        <v>0</v>
      </c>
      <c r="M40" s="2">
        <v>0</v>
      </c>
      <c r="N40" s="2">
        <v>8.76</v>
      </c>
      <c r="O40" s="2">
        <v>8.6199999999999992</v>
      </c>
      <c r="P40" s="2">
        <v>0.14000000000000001</v>
      </c>
      <c r="Q40" s="2">
        <v>0</v>
      </c>
      <c r="R40" s="2">
        <v>0</v>
      </c>
      <c r="S40" s="2">
        <v>0</v>
      </c>
      <c r="T40" s="2">
        <v>0</v>
      </c>
      <c r="U40" s="2">
        <f>Table_0__35[[#This Row],[Call Settle]]*100000*Table_0__35[[#This Row],[Open Interest Call]]</f>
        <v>0</v>
      </c>
      <c r="V40" s="2">
        <f>Table_0__35[[#This Row],[Put Settle]]*100000*Table_0__35[[#This Row],[Open Interest Put]]</f>
        <v>0</v>
      </c>
    </row>
    <row r="41" spans="1:22" x14ac:dyDescent="0.25">
      <c r="A41" s="2">
        <v>-1E-4</v>
      </c>
      <c r="B41" s="2">
        <v>1.8E-3</v>
      </c>
      <c r="C41" s="2">
        <v>1.6999999999999999E-3</v>
      </c>
      <c r="D41" s="2">
        <v>1.26</v>
      </c>
      <c r="E41" s="2">
        <v>0.1062</v>
      </c>
      <c r="F41" s="2">
        <v>0.1033</v>
      </c>
      <c r="G41" s="2">
        <v>2.8999999999999998E-3</v>
      </c>
      <c r="H41" s="2">
        <v>8.85</v>
      </c>
      <c r="I41" s="2">
        <v>8.73</v>
      </c>
      <c r="J41" s="2">
        <v>0.13</v>
      </c>
      <c r="K41" s="2">
        <v>0</v>
      </c>
      <c r="L41" s="2">
        <v>0</v>
      </c>
      <c r="M41" s="2">
        <v>0</v>
      </c>
      <c r="N41" s="2">
        <v>8.85</v>
      </c>
      <c r="O41" s="2">
        <v>8.73</v>
      </c>
      <c r="P41" s="2">
        <v>0.13</v>
      </c>
      <c r="Q41" s="2">
        <v>0</v>
      </c>
      <c r="R41" s="2">
        <v>0</v>
      </c>
      <c r="S41" s="2">
        <v>0</v>
      </c>
      <c r="T41" s="2">
        <v>0</v>
      </c>
      <c r="U41" s="2">
        <f>Table_0__35[[#This Row],[Call Settle]]*100000*Table_0__35[[#This Row],[Open Interest Call]]</f>
        <v>0</v>
      </c>
      <c r="V41" s="2">
        <f>Table_0__35[[#This Row],[Put Settle]]*100000*Table_0__35[[#This Row],[Open Interest Put]]</f>
        <v>0</v>
      </c>
    </row>
    <row r="42" spans="1:22" x14ac:dyDescent="0.25">
      <c r="A42" s="2">
        <v>-1E-4</v>
      </c>
      <c r="B42" s="2">
        <v>1.6000000000000001E-3</v>
      </c>
      <c r="C42" s="2">
        <v>1.5E-3</v>
      </c>
      <c r="D42" s="2">
        <v>1.2649999999999999</v>
      </c>
      <c r="E42" s="2">
        <v>0.111</v>
      </c>
      <c r="F42" s="2">
        <v>0.1081</v>
      </c>
      <c r="G42" s="2">
        <v>2.8999999999999998E-3</v>
      </c>
      <c r="H42" s="2">
        <v>8.92</v>
      </c>
      <c r="I42" s="2">
        <v>8.81</v>
      </c>
      <c r="J42" s="2">
        <v>0.11</v>
      </c>
      <c r="K42" s="2">
        <v>0</v>
      </c>
      <c r="L42" s="2">
        <v>0</v>
      </c>
      <c r="M42" s="2">
        <v>0</v>
      </c>
      <c r="N42" s="2">
        <v>8.92</v>
      </c>
      <c r="O42" s="2">
        <v>8.81</v>
      </c>
      <c r="P42" s="2">
        <v>0.11</v>
      </c>
      <c r="Q42" s="2">
        <v>0</v>
      </c>
      <c r="R42" s="2">
        <v>0</v>
      </c>
      <c r="S42" s="2">
        <v>0</v>
      </c>
      <c r="T42" s="2">
        <v>0</v>
      </c>
      <c r="U42" s="2">
        <f>Table_0__35[[#This Row],[Call Settle]]*100000*Table_0__35[[#This Row],[Open Interest Call]]</f>
        <v>0</v>
      </c>
      <c r="V42" s="2">
        <f>Table_0__35[[#This Row],[Put Settle]]*100000*Table_0__35[[#This Row],[Open Interest Put]]</f>
        <v>0</v>
      </c>
    </row>
    <row r="43" spans="1:22" x14ac:dyDescent="0.25">
      <c r="A43" s="2">
        <v>-1E-4</v>
      </c>
      <c r="B43" s="2">
        <v>1.5E-3</v>
      </c>
      <c r="C43" s="2">
        <v>1.4E-3</v>
      </c>
      <c r="D43" s="2">
        <v>1.27</v>
      </c>
      <c r="E43" s="2">
        <v>0.1157</v>
      </c>
      <c r="F43" s="2">
        <v>0.1128</v>
      </c>
      <c r="G43" s="2">
        <v>2.8999999999999998E-3</v>
      </c>
      <c r="H43" s="2">
        <v>9.09</v>
      </c>
      <c r="I43" s="2">
        <v>8.99</v>
      </c>
      <c r="J43" s="2">
        <v>0.1</v>
      </c>
      <c r="K43" s="2">
        <v>0</v>
      </c>
      <c r="L43" s="2">
        <v>0</v>
      </c>
      <c r="M43" s="2">
        <v>0</v>
      </c>
      <c r="N43" s="2">
        <v>9.09</v>
      </c>
      <c r="O43" s="2">
        <v>8.99</v>
      </c>
      <c r="P43" s="2">
        <v>0.1</v>
      </c>
      <c r="Q43" s="2">
        <v>0</v>
      </c>
      <c r="R43" s="2">
        <v>0</v>
      </c>
      <c r="S43" s="2">
        <v>0</v>
      </c>
      <c r="T43" s="2">
        <v>0</v>
      </c>
      <c r="U43" s="2">
        <f>Table_0__35[[#This Row],[Call Settle]]*100000*Table_0__35[[#This Row],[Open Interest Call]]</f>
        <v>0</v>
      </c>
      <c r="V43" s="2">
        <f>Table_0__35[[#This Row],[Put Settle]]*100000*Table_0__35[[#This Row],[Open Interest Put]]</f>
        <v>0</v>
      </c>
    </row>
    <row r="44" spans="1:22" x14ac:dyDescent="0.25">
      <c r="A44" s="2">
        <v>-1E-4</v>
      </c>
      <c r="B44" s="2">
        <v>1.4E-3</v>
      </c>
      <c r="C44" s="2">
        <v>1.2999999999999999E-3</v>
      </c>
      <c r="D44" s="2">
        <v>1.2749999999999999</v>
      </c>
      <c r="E44" s="2">
        <v>0.1205</v>
      </c>
      <c r="F44" s="2">
        <v>0.1176</v>
      </c>
      <c r="G44" s="2">
        <v>2.8999999999999998E-3</v>
      </c>
      <c r="H44" s="2">
        <v>9.25</v>
      </c>
      <c r="I44" s="2">
        <v>9.16</v>
      </c>
      <c r="J44" s="2">
        <v>0.09</v>
      </c>
      <c r="K44" s="2">
        <v>0</v>
      </c>
      <c r="L44" s="2">
        <v>0</v>
      </c>
      <c r="M44" s="2">
        <v>0</v>
      </c>
      <c r="N44" s="2">
        <v>9.25</v>
      </c>
      <c r="O44" s="2">
        <v>9.16</v>
      </c>
      <c r="P44" s="2">
        <v>0.09</v>
      </c>
      <c r="Q44" s="2">
        <v>0</v>
      </c>
      <c r="R44" s="2">
        <v>0</v>
      </c>
      <c r="S44" s="2">
        <v>1</v>
      </c>
      <c r="T44" s="2">
        <v>0</v>
      </c>
      <c r="U44" s="2">
        <f>Table_0__35[[#This Row],[Call Settle]]*100000*Table_0__35[[#This Row],[Open Interest Call]]</f>
        <v>0</v>
      </c>
      <c r="V44" s="2">
        <f>Table_0__35[[#This Row],[Put Settle]]*100000*Table_0__35[[#This Row],[Open Interest Put]]</f>
        <v>12050</v>
      </c>
    </row>
    <row r="45" spans="1:22" x14ac:dyDescent="0.25">
      <c r="A45" s="2">
        <v>-1E-4</v>
      </c>
      <c r="B45" s="2">
        <v>1.1999999999999999E-3</v>
      </c>
      <c r="C45" s="2">
        <v>1.1000000000000001E-3</v>
      </c>
      <c r="D45" s="2">
        <v>1.28</v>
      </c>
      <c r="E45" s="2">
        <v>0.12529999999999999</v>
      </c>
      <c r="F45" s="2">
        <v>0.12239999999999999</v>
      </c>
      <c r="G45" s="2">
        <v>2.8999999999999998E-3</v>
      </c>
      <c r="H45" s="2">
        <v>9.24</v>
      </c>
      <c r="I45" s="2">
        <v>9.17</v>
      </c>
      <c r="J45" s="2">
        <v>7.0000000000000007E-2</v>
      </c>
      <c r="K45" s="2">
        <v>0</v>
      </c>
      <c r="L45" s="2">
        <v>0</v>
      </c>
      <c r="M45" s="2">
        <v>0</v>
      </c>
      <c r="N45" s="2">
        <v>9.24</v>
      </c>
      <c r="O45" s="2">
        <v>9.17</v>
      </c>
      <c r="P45" s="2">
        <v>7.0000000000000007E-2</v>
      </c>
      <c r="Q45" s="2">
        <v>0</v>
      </c>
      <c r="R45" s="2">
        <v>0</v>
      </c>
      <c r="S45" s="2">
        <v>0</v>
      </c>
      <c r="T45" s="2">
        <v>0</v>
      </c>
      <c r="U45" s="2">
        <f>Table_0__35[[#This Row],[Call Settle]]*100000*Table_0__35[[#This Row],[Open Interest Call]]</f>
        <v>0</v>
      </c>
      <c r="V45" s="2">
        <f>Table_0__35[[#This Row],[Put Settle]]*100000*Table_0__35[[#This Row],[Open Interest Put]]</f>
        <v>0</v>
      </c>
    </row>
    <row r="46" spans="1:22" x14ac:dyDescent="0.25">
      <c r="A46" s="2">
        <v>-1E-4</v>
      </c>
      <c r="B46" s="2">
        <v>1E-3</v>
      </c>
      <c r="C46" s="2">
        <v>8.9999999999999998E-4</v>
      </c>
      <c r="D46" s="2">
        <v>1.29</v>
      </c>
      <c r="E46" s="2">
        <v>0.13489999999999999</v>
      </c>
      <c r="F46" s="2">
        <v>0.13200000000000001</v>
      </c>
      <c r="G46" s="2">
        <v>2.8999999999999998E-3</v>
      </c>
      <c r="H46" s="2">
        <v>9.4499999999999993</v>
      </c>
      <c r="I46" s="2">
        <v>9.41</v>
      </c>
      <c r="J46" s="2">
        <v>0.04</v>
      </c>
      <c r="K46" s="2">
        <v>0</v>
      </c>
      <c r="L46" s="2">
        <v>0</v>
      </c>
      <c r="M46" s="2">
        <v>0</v>
      </c>
      <c r="N46" s="2">
        <v>9.4499999999999993</v>
      </c>
      <c r="O46" s="2">
        <v>9.41</v>
      </c>
      <c r="P46" s="2">
        <v>0.04</v>
      </c>
      <c r="Q46" s="2">
        <v>0</v>
      </c>
      <c r="R46" s="2">
        <v>0</v>
      </c>
      <c r="S46" s="2">
        <v>0</v>
      </c>
      <c r="T46" s="2">
        <v>0</v>
      </c>
      <c r="U46" s="2">
        <f>Table_0__35[[#This Row],[Call Settle]]*100000*Table_0__35[[#This Row],[Open Interest Call]]</f>
        <v>0</v>
      </c>
      <c r="V46" s="2">
        <f>Table_0__35[[#This Row],[Put Settle]]*100000*Table_0__35[[#This Row],[Open Interest Put]]</f>
        <v>0</v>
      </c>
    </row>
    <row r="47" spans="1:22" x14ac:dyDescent="0.25">
      <c r="A47" s="2">
        <v>-1E-4</v>
      </c>
      <c r="B47" s="2">
        <v>8.0000000000000004E-4</v>
      </c>
      <c r="C47" s="2">
        <v>6.9999999999999999E-4</v>
      </c>
      <c r="D47" s="2">
        <v>1.3</v>
      </c>
      <c r="E47" s="2">
        <v>0.14449999999999999</v>
      </c>
      <c r="F47" s="2">
        <v>0.1416</v>
      </c>
      <c r="G47" s="2">
        <v>2.8999999999999998E-3</v>
      </c>
      <c r="H47" s="2">
        <v>9.57</v>
      </c>
      <c r="I47" s="2">
        <v>9.58</v>
      </c>
      <c r="J47" s="2">
        <v>0</v>
      </c>
      <c r="K47" s="2">
        <v>0</v>
      </c>
      <c r="L47" s="2">
        <v>0</v>
      </c>
      <c r="M47" s="2">
        <v>0</v>
      </c>
      <c r="N47" s="2">
        <v>9.57</v>
      </c>
      <c r="O47" s="2">
        <v>9.58</v>
      </c>
      <c r="P47" s="2">
        <v>0</v>
      </c>
      <c r="Q47" s="2">
        <v>0</v>
      </c>
      <c r="R47" s="2">
        <v>0</v>
      </c>
      <c r="S47" s="2">
        <v>1</v>
      </c>
      <c r="T47" s="2">
        <v>0</v>
      </c>
      <c r="U47" s="2">
        <f>Table_0__35[[#This Row],[Call Settle]]*100000*Table_0__35[[#This Row],[Open Interest Call]]</f>
        <v>0</v>
      </c>
      <c r="V47" s="2">
        <f>Table_0__35[[#This Row],[Put Settle]]*100000*Table_0__35[[#This Row],[Open Interest Put]]</f>
        <v>14449.999999999998</v>
      </c>
    </row>
    <row r="48" spans="1:22" x14ac:dyDescent="0.25">
      <c r="A48" s="2">
        <v>-1E-4</v>
      </c>
      <c r="B48" s="2">
        <v>6.9999999999999999E-4</v>
      </c>
      <c r="C48" s="2">
        <v>5.9999999999999995E-4</v>
      </c>
      <c r="D48" s="2">
        <v>1.31</v>
      </c>
      <c r="E48" s="2">
        <v>0.1542</v>
      </c>
      <c r="F48" s="2">
        <v>0.15129999999999999</v>
      </c>
      <c r="G48" s="2">
        <v>2.8999999999999998E-3</v>
      </c>
      <c r="H48" s="2">
        <v>9.84</v>
      </c>
      <c r="I48" s="2">
        <v>9.8699999999999992</v>
      </c>
      <c r="J48" s="2">
        <v>-0.03</v>
      </c>
      <c r="K48" s="2">
        <v>0</v>
      </c>
      <c r="L48" s="2">
        <v>0</v>
      </c>
      <c r="M48" s="2">
        <v>0</v>
      </c>
      <c r="N48" s="2">
        <v>9.84</v>
      </c>
      <c r="O48" s="2">
        <v>9.8699999999999992</v>
      </c>
      <c r="P48" s="2">
        <v>-0.03</v>
      </c>
      <c r="Q48" s="2">
        <v>0</v>
      </c>
      <c r="R48" s="2">
        <v>0</v>
      </c>
      <c r="S48" s="2">
        <v>0</v>
      </c>
      <c r="T48" s="2">
        <v>0</v>
      </c>
      <c r="U48" s="2">
        <f>Table_0__35[[#This Row],[Call Settle]]*100000*Table_0__35[[#This Row],[Open Interest Call]]</f>
        <v>0</v>
      </c>
      <c r="V48" s="2">
        <f>Table_0__35[[#This Row],[Put Settle]]*100000*Table_0__35[[#This Row],[Open Interest Put]]</f>
        <v>0</v>
      </c>
    </row>
    <row r="49" spans="1:22" x14ac:dyDescent="0.25">
      <c r="A49" s="2">
        <v>0</v>
      </c>
      <c r="B49" s="2">
        <v>5.0000000000000001E-4</v>
      </c>
      <c r="C49" s="2">
        <v>5.0000000000000001E-4</v>
      </c>
      <c r="D49" s="2">
        <v>1.32</v>
      </c>
      <c r="E49" s="2">
        <v>0.16400000000000001</v>
      </c>
      <c r="F49" s="2">
        <v>0.161</v>
      </c>
      <c r="G49" s="2">
        <v>3.0000000000000001E-3</v>
      </c>
      <c r="H49" s="2">
        <v>10.050000000000001</v>
      </c>
      <c r="I49" s="2">
        <v>9.85</v>
      </c>
      <c r="J49" s="2">
        <v>0.2</v>
      </c>
      <c r="K49" s="2">
        <v>0</v>
      </c>
      <c r="L49" s="2">
        <v>0</v>
      </c>
      <c r="M49" s="2">
        <v>0</v>
      </c>
      <c r="N49" s="2">
        <v>10.050000000000001</v>
      </c>
      <c r="O49" s="2">
        <v>9.85</v>
      </c>
      <c r="P49" s="2">
        <v>0.2</v>
      </c>
      <c r="Q49" s="2">
        <v>0</v>
      </c>
      <c r="R49" s="2">
        <v>0</v>
      </c>
      <c r="S49" s="2">
        <v>0</v>
      </c>
      <c r="T49" s="2">
        <v>0</v>
      </c>
      <c r="U49" s="2">
        <f>Table_0__35[[#This Row],[Call Settle]]*100000*Table_0__35[[#This Row],[Open Interest Call]]</f>
        <v>0</v>
      </c>
      <c r="V49" s="2">
        <f>Table_0__35[[#This Row],[Put Settle]]*100000*Table_0__35[[#This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0.11509999999999999</v>
      </c>
      <c r="C2" s="2">
        <v>0.11219999999999999</v>
      </c>
      <c r="D2" s="2">
        <v>1.04</v>
      </c>
      <c r="E2" s="2">
        <v>8.9999999999999998E-4</v>
      </c>
      <c r="F2" s="2">
        <v>8.9999999999999998E-4</v>
      </c>
      <c r="G2" s="2">
        <v>0</v>
      </c>
      <c r="H2" s="2">
        <v>8.32</v>
      </c>
      <c r="I2" s="2">
        <v>8.4600000000000009</v>
      </c>
      <c r="J2" s="2">
        <v>-0.14000000000000001</v>
      </c>
      <c r="K2" s="2">
        <v>0</v>
      </c>
      <c r="L2" s="2">
        <v>0</v>
      </c>
      <c r="M2" s="2">
        <v>0</v>
      </c>
      <c r="N2" s="2">
        <v>8.32</v>
      </c>
      <c r="O2" s="2">
        <v>8.4600000000000009</v>
      </c>
      <c r="P2" s="2">
        <v>-0.14000000000000001</v>
      </c>
      <c r="Q2" s="2">
        <v>0</v>
      </c>
      <c r="R2" s="2">
        <v>0</v>
      </c>
      <c r="S2" s="2">
        <v>0</v>
      </c>
      <c r="T2" s="2">
        <v>0</v>
      </c>
      <c r="U2" s="2">
        <f>Table_0__36[[#This Row],[Call Settle]]*100000*Table_0__36[[#This Row],[Open Interest Call]]</f>
        <v>0</v>
      </c>
      <c r="V2" s="2">
        <f>Table_0__36[[#This Row],[Put Settle]]*100000*Table_0__36[[#This Row],[Open Interest Put]]</f>
        <v>0</v>
      </c>
    </row>
    <row r="3" spans="1:22" x14ac:dyDescent="0.25">
      <c r="A3" s="2">
        <v>-2.8E-3</v>
      </c>
      <c r="B3" s="2">
        <v>0.1056</v>
      </c>
      <c r="C3" s="2">
        <v>0.1028</v>
      </c>
      <c r="D3" s="2">
        <v>1.05</v>
      </c>
      <c r="E3" s="2">
        <v>1.1999999999999999E-3</v>
      </c>
      <c r="F3" s="2">
        <v>1.1999999999999999E-3</v>
      </c>
      <c r="G3" s="2">
        <v>0</v>
      </c>
      <c r="H3" s="2">
        <v>8.1199999999999992</v>
      </c>
      <c r="I3" s="2">
        <v>8.27</v>
      </c>
      <c r="J3" s="2">
        <v>-0.15</v>
      </c>
      <c r="K3" s="2">
        <v>0</v>
      </c>
      <c r="L3" s="2">
        <v>0</v>
      </c>
      <c r="M3" s="2">
        <v>0</v>
      </c>
      <c r="N3" s="2">
        <v>8.1199999999999992</v>
      </c>
      <c r="O3" s="2">
        <v>8.27</v>
      </c>
      <c r="P3" s="2">
        <v>-0.15</v>
      </c>
      <c r="Q3" s="2">
        <v>0</v>
      </c>
      <c r="R3" s="2">
        <v>0</v>
      </c>
      <c r="S3" s="2">
        <v>0</v>
      </c>
      <c r="T3" s="2">
        <v>0</v>
      </c>
      <c r="U3" s="2">
        <f>Table_0__36[[#This Row],[Call Settle]]*100000*Table_0__36[[#This Row],[Open Interest Call]]</f>
        <v>0</v>
      </c>
      <c r="V3" s="2">
        <f>Table_0__36[[#This Row],[Put Settle]]*100000*Table_0__36[[#This Row],[Open Interest Put]]</f>
        <v>0</v>
      </c>
    </row>
    <row r="4" spans="1:22" x14ac:dyDescent="0.25">
      <c r="A4" s="2">
        <v>-2.8999999999999998E-3</v>
      </c>
      <c r="B4" s="2">
        <v>9.6299999999999997E-2</v>
      </c>
      <c r="C4" s="2">
        <v>9.3399999999999997E-2</v>
      </c>
      <c r="D4" s="2">
        <v>1.06</v>
      </c>
      <c r="E4" s="2">
        <v>1.6999999999999999E-3</v>
      </c>
      <c r="F4" s="2">
        <v>1.6000000000000001E-3</v>
      </c>
      <c r="G4" s="2">
        <v>1E-4</v>
      </c>
      <c r="H4" s="2">
        <v>8.02</v>
      </c>
      <c r="I4" s="2">
        <v>8.08</v>
      </c>
      <c r="J4" s="2">
        <v>-0.06</v>
      </c>
      <c r="K4" s="2">
        <v>0</v>
      </c>
      <c r="L4" s="2">
        <v>0</v>
      </c>
      <c r="M4" s="2">
        <v>0</v>
      </c>
      <c r="N4" s="2">
        <v>8.02</v>
      </c>
      <c r="O4" s="2">
        <v>8.08</v>
      </c>
      <c r="P4" s="2">
        <v>-0.06</v>
      </c>
      <c r="Q4" s="2">
        <v>0</v>
      </c>
      <c r="R4" s="2">
        <v>0</v>
      </c>
      <c r="S4" s="2">
        <v>7</v>
      </c>
      <c r="T4" s="2">
        <v>0</v>
      </c>
      <c r="U4" s="2">
        <f>Table_0__36[[#This Row],[Call Settle]]*100000*Table_0__36[[#This Row],[Open Interest Call]]</f>
        <v>0</v>
      </c>
      <c r="V4" s="2">
        <f>Table_0__36[[#This Row],[Put Settle]]*100000*Table_0__36[[#This Row],[Open Interest Put]]</f>
        <v>1190</v>
      </c>
    </row>
    <row r="5" spans="1:22" x14ac:dyDescent="0.25">
      <c r="A5" s="2">
        <v>-2.8E-3</v>
      </c>
      <c r="B5" s="2">
        <v>8.6999999999999994E-2</v>
      </c>
      <c r="C5" s="2">
        <v>8.4199999999999997E-2</v>
      </c>
      <c r="D5" s="2">
        <v>1.07</v>
      </c>
      <c r="E5" s="2">
        <v>2.3E-3</v>
      </c>
      <c r="F5" s="2">
        <v>2.2000000000000001E-3</v>
      </c>
      <c r="G5" s="2">
        <v>1E-4</v>
      </c>
      <c r="H5" s="2">
        <v>7.87</v>
      </c>
      <c r="I5" s="2">
        <v>7.96</v>
      </c>
      <c r="J5" s="2">
        <v>-0.09</v>
      </c>
      <c r="K5" s="2">
        <v>0</v>
      </c>
      <c r="L5" s="2">
        <v>0</v>
      </c>
      <c r="M5" s="2">
        <v>0</v>
      </c>
      <c r="N5" s="2">
        <v>7.87</v>
      </c>
      <c r="O5" s="2">
        <v>7.96</v>
      </c>
      <c r="P5" s="2">
        <v>-0.09</v>
      </c>
      <c r="Q5" s="2">
        <v>0</v>
      </c>
      <c r="R5" s="2">
        <v>0</v>
      </c>
      <c r="S5" s="2">
        <v>0</v>
      </c>
      <c r="T5" s="2">
        <v>0</v>
      </c>
      <c r="U5" s="2">
        <f>Table_0__36[[#This Row],[Call Settle]]*100000*Table_0__36[[#This Row],[Open Interest Call]]</f>
        <v>0</v>
      </c>
      <c r="V5" s="2">
        <f>Table_0__36[[#This Row],[Put Settle]]*100000*Table_0__36[[#This Row],[Open Interest Put]]</f>
        <v>0</v>
      </c>
    </row>
    <row r="6" spans="1:22" x14ac:dyDescent="0.25">
      <c r="A6" s="2">
        <v>-2.7000000000000001E-3</v>
      </c>
      <c r="B6" s="2">
        <v>7.8E-2</v>
      </c>
      <c r="C6" s="2">
        <v>7.5300000000000006E-2</v>
      </c>
      <c r="D6" s="2">
        <v>1.08</v>
      </c>
      <c r="E6" s="2">
        <v>3.0999999999999999E-3</v>
      </c>
      <c r="F6" s="2">
        <v>2.8999999999999998E-3</v>
      </c>
      <c r="G6" s="2">
        <v>2.0000000000000001E-4</v>
      </c>
      <c r="H6" s="2">
        <v>7.72</v>
      </c>
      <c r="I6" s="2">
        <v>7.77</v>
      </c>
      <c r="J6" s="2">
        <v>-0.05</v>
      </c>
      <c r="K6" s="2">
        <v>0</v>
      </c>
      <c r="L6" s="2">
        <v>0</v>
      </c>
      <c r="M6" s="2">
        <v>0</v>
      </c>
      <c r="N6" s="2">
        <v>7.72</v>
      </c>
      <c r="O6" s="2">
        <v>7.77</v>
      </c>
      <c r="P6" s="2">
        <v>-0.05</v>
      </c>
      <c r="Q6" s="2">
        <v>0</v>
      </c>
      <c r="R6" s="2">
        <v>0</v>
      </c>
      <c r="S6" s="2">
        <v>6</v>
      </c>
      <c r="T6" s="2">
        <v>0</v>
      </c>
      <c r="U6" s="2">
        <f>Table_0__36[[#This Row],[Call Settle]]*100000*Table_0__36[[#This Row],[Open Interest Call]]</f>
        <v>0</v>
      </c>
      <c r="V6" s="2">
        <f>Table_0__36[[#This Row],[Put Settle]]*100000*Table_0__36[[#This Row],[Open Interest Put]]</f>
        <v>1860</v>
      </c>
    </row>
    <row r="7" spans="1:22" x14ac:dyDescent="0.25">
      <c r="A7" s="2">
        <v>-2.7000000000000001E-3</v>
      </c>
      <c r="B7" s="2">
        <v>6.9199999999999998E-2</v>
      </c>
      <c r="C7" s="2">
        <v>6.6500000000000004E-2</v>
      </c>
      <c r="D7" s="2">
        <v>1.0900000000000001</v>
      </c>
      <c r="E7" s="2">
        <v>4.1999999999999997E-3</v>
      </c>
      <c r="F7" s="2">
        <v>3.8999999999999998E-3</v>
      </c>
      <c r="G7" s="2">
        <v>2.9999999999999997E-4</v>
      </c>
      <c r="H7" s="2">
        <v>7.6</v>
      </c>
      <c r="I7" s="2">
        <v>7.63</v>
      </c>
      <c r="J7" s="2">
        <v>-0.03</v>
      </c>
      <c r="K7" s="2">
        <v>0</v>
      </c>
      <c r="L7" s="2">
        <v>0</v>
      </c>
      <c r="M7" s="2">
        <v>0</v>
      </c>
      <c r="N7" s="2">
        <v>7.6</v>
      </c>
      <c r="O7" s="2">
        <v>7.63</v>
      </c>
      <c r="P7" s="2">
        <v>-0.03</v>
      </c>
      <c r="Q7" s="2">
        <v>0</v>
      </c>
      <c r="R7" s="2">
        <v>0</v>
      </c>
      <c r="S7" s="2">
        <v>0</v>
      </c>
      <c r="T7" s="2">
        <v>0</v>
      </c>
      <c r="U7" s="2">
        <f>Table_0__36[[#This Row],[Call Settle]]*100000*Table_0__36[[#This Row],[Open Interest Call]]</f>
        <v>0</v>
      </c>
      <c r="V7" s="2">
        <f>Table_0__36[[#This Row],[Put Settle]]*100000*Table_0__36[[#This Row],[Open Interest Put]]</f>
        <v>0</v>
      </c>
    </row>
    <row r="8" spans="1:22" x14ac:dyDescent="0.25">
      <c r="A8" s="2">
        <v>-2.5999999999999999E-3</v>
      </c>
      <c r="B8" s="2">
        <v>6.4899999999999999E-2</v>
      </c>
      <c r="C8" s="2">
        <v>6.2300000000000001E-2</v>
      </c>
      <c r="D8" s="2">
        <v>1.095</v>
      </c>
      <c r="E8" s="2">
        <v>4.8999999999999998E-3</v>
      </c>
      <c r="F8" s="2">
        <v>4.5999999999999999E-3</v>
      </c>
      <c r="G8" s="2">
        <v>2.9999999999999997E-4</v>
      </c>
      <c r="H8" s="2">
        <v>7.56</v>
      </c>
      <c r="I8" s="2">
        <v>7.62</v>
      </c>
      <c r="J8" s="2">
        <v>-0.06</v>
      </c>
      <c r="K8" s="2">
        <v>0</v>
      </c>
      <c r="L8" s="2">
        <v>0</v>
      </c>
      <c r="M8" s="2">
        <v>0</v>
      </c>
      <c r="N8" s="2">
        <v>7.56</v>
      </c>
      <c r="O8" s="2">
        <v>7.62</v>
      </c>
      <c r="P8" s="2">
        <v>-0.06</v>
      </c>
      <c r="Q8" s="2">
        <v>32</v>
      </c>
      <c r="R8" s="2">
        <v>0</v>
      </c>
      <c r="S8" s="2">
        <v>0</v>
      </c>
      <c r="T8" s="2">
        <v>0</v>
      </c>
      <c r="U8" s="2">
        <f>Table_0__36[[#This Row],[Call Settle]]*100000*Table_0__36[[#This Row],[Open Interest Call]]</f>
        <v>199360</v>
      </c>
      <c r="V8" s="2">
        <f>Table_0__36[[#This Row],[Put Settle]]*100000*Table_0__36[[#This Row],[Open Interest Put]]</f>
        <v>0</v>
      </c>
    </row>
    <row r="9" spans="1:22" x14ac:dyDescent="0.25">
      <c r="A9" s="2">
        <v>-2.5000000000000001E-3</v>
      </c>
      <c r="B9" s="2">
        <v>6.0699999999999997E-2</v>
      </c>
      <c r="C9" s="2">
        <v>5.8200000000000002E-2</v>
      </c>
      <c r="D9" s="2">
        <v>1.1000000000000001</v>
      </c>
      <c r="E9" s="2">
        <v>5.5999999999999999E-3</v>
      </c>
      <c r="F9" s="2">
        <v>5.1999999999999998E-3</v>
      </c>
      <c r="G9" s="2">
        <v>4.0000000000000002E-4</v>
      </c>
      <c r="H9" s="2">
        <v>7.48</v>
      </c>
      <c r="I9" s="2">
        <v>7.5</v>
      </c>
      <c r="J9" s="2">
        <v>-0.03</v>
      </c>
      <c r="K9" s="2">
        <v>0</v>
      </c>
      <c r="L9" s="2">
        <v>0</v>
      </c>
      <c r="M9" s="2">
        <v>0</v>
      </c>
      <c r="N9" s="2">
        <v>7.48</v>
      </c>
      <c r="O9" s="2">
        <v>7.5</v>
      </c>
      <c r="P9" s="2">
        <v>-0.03</v>
      </c>
      <c r="Q9" s="2">
        <v>0</v>
      </c>
      <c r="R9" s="2">
        <v>0</v>
      </c>
      <c r="S9" s="2">
        <v>0</v>
      </c>
      <c r="T9" s="2">
        <v>0</v>
      </c>
      <c r="U9" s="2">
        <f>Table_0__36[[#This Row],[Call Settle]]*100000*Table_0__36[[#This Row],[Open Interest Call]]</f>
        <v>0</v>
      </c>
      <c r="V9" s="2">
        <f>Table_0__36[[#This Row],[Put Settle]]*100000*Table_0__36[[#This Row],[Open Interest Put]]</f>
        <v>0</v>
      </c>
    </row>
    <row r="10" spans="1:22" x14ac:dyDescent="0.25">
      <c r="A10" s="2">
        <v>-2.5000000000000001E-3</v>
      </c>
      <c r="B10" s="2">
        <v>5.6599999999999998E-2</v>
      </c>
      <c r="C10" s="2">
        <v>5.4100000000000002E-2</v>
      </c>
      <c r="D10" s="2">
        <v>1.105</v>
      </c>
      <c r="E10" s="2">
        <v>6.4999999999999997E-3</v>
      </c>
      <c r="F10" s="2">
        <v>6.0000000000000001E-3</v>
      </c>
      <c r="G10" s="2">
        <v>5.0000000000000001E-4</v>
      </c>
      <c r="H10" s="2">
        <v>7.44</v>
      </c>
      <c r="I10" s="2">
        <v>7.45</v>
      </c>
      <c r="J10" s="2">
        <v>-0.01</v>
      </c>
      <c r="K10" s="2">
        <v>0</v>
      </c>
      <c r="L10" s="2">
        <v>0</v>
      </c>
      <c r="M10" s="2">
        <v>0</v>
      </c>
      <c r="N10" s="2">
        <v>7.44</v>
      </c>
      <c r="O10" s="2">
        <v>7.45</v>
      </c>
      <c r="P10" s="2">
        <v>-0.01</v>
      </c>
      <c r="Q10" s="2">
        <v>18</v>
      </c>
      <c r="R10" s="2">
        <v>18</v>
      </c>
      <c r="S10" s="2">
        <v>0</v>
      </c>
      <c r="T10" s="2">
        <v>0</v>
      </c>
      <c r="U10" s="2">
        <f>Table_0__36[[#This Row],[Call Settle]]*100000*Table_0__36[[#This Row],[Open Interest Call]]</f>
        <v>97380</v>
      </c>
      <c r="V10" s="2">
        <f>Table_0__36[[#This Row],[Put Settle]]*100000*Table_0__36[[#This Row],[Open Interest Put]]</f>
        <v>0</v>
      </c>
    </row>
    <row r="11" spans="1:22" x14ac:dyDescent="0.25">
      <c r="A11" s="2">
        <v>-2.3999999999999998E-3</v>
      </c>
      <c r="B11" s="2">
        <v>5.2600000000000001E-2</v>
      </c>
      <c r="C11" s="2">
        <v>5.0200000000000002E-2</v>
      </c>
      <c r="D11" s="2">
        <v>1.1100000000000001</v>
      </c>
      <c r="E11" s="2">
        <v>7.4999999999999997E-3</v>
      </c>
      <c r="F11" s="2">
        <v>6.8999999999999999E-3</v>
      </c>
      <c r="G11" s="2">
        <v>5.9999999999999995E-4</v>
      </c>
      <c r="H11" s="2">
        <v>7.41</v>
      </c>
      <c r="I11" s="2">
        <v>7.39</v>
      </c>
      <c r="J11" s="2">
        <v>0.01</v>
      </c>
      <c r="K11" s="2">
        <v>0</v>
      </c>
      <c r="L11" s="2">
        <v>0</v>
      </c>
      <c r="M11" s="2">
        <v>0</v>
      </c>
      <c r="N11" s="2">
        <v>7.41</v>
      </c>
      <c r="O11" s="2">
        <v>7.39</v>
      </c>
      <c r="P11" s="2">
        <v>0.01</v>
      </c>
      <c r="Q11" s="2">
        <v>0</v>
      </c>
      <c r="R11" s="2">
        <v>0</v>
      </c>
      <c r="S11" s="2">
        <v>0</v>
      </c>
      <c r="T11" s="2">
        <v>0</v>
      </c>
      <c r="U11" s="2">
        <f>Table_0__36[[#This Row],[Call Settle]]*100000*Table_0__36[[#This Row],[Open Interest Call]]</f>
        <v>0</v>
      </c>
      <c r="V11" s="2">
        <f>Table_0__36[[#This Row],[Put Settle]]*100000*Table_0__36[[#This Row],[Open Interest Put]]</f>
        <v>0</v>
      </c>
    </row>
    <row r="12" spans="1:22" x14ac:dyDescent="0.25">
      <c r="A12" s="2">
        <v>-2.3E-3</v>
      </c>
      <c r="B12" s="2">
        <v>4.87E-2</v>
      </c>
      <c r="C12" s="2">
        <v>4.6399999999999997E-2</v>
      </c>
      <c r="D12" s="2">
        <v>1.115</v>
      </c>
      <c r="E12" s="2">
        <v>8.6E-3</v>
      </c>
      <c r="F12" s="2">
        <v>7.9000000000000008E-3</v>
      </c>
      <c r="G12" s="2">
        <v>6.9999999999999999E-4</v>
      </c>
      <c r="H12" s="2">
        <v>7.36</v>
      </c>
      <c r="I12" s="2">
        <v>7.34</v>
      </c>
      <c r="J12" s="2">
        <v>0.02</v>
      </c>
      <c r="K12" s="2">
        <v>0</v>
      </c>
      <c r="L12" s="2">
        <v>0</v>
      </c>
      <c r="M12" s="2">
        <v>0</v>
      </c>
      <c r="N12" s="2">
        <v>7.36</v>
      </c>
      <c r="O12" s="2">
        <v>7.34</v>
      </c>
      <c r="P12" s="2">
        <v>0.02</v>
      </c>
      <c r="Q12" s="2">
        <v>0</v>
      </c>
      <c r="R12" s="2">
        <v>0</v>
      </c>
      <c r="S12" s="2">
        <v>0</v>
      </c>
      <c r="T12" s="2">
        <v>0</v>
      </c>
      <c r="U12" s="2">
        <f>Table_0__36[[#This Row],[Call Settle]]*100000*Table_0__36[[#This Row],[Open Interest Call]]</f>
        <v>0</v>
      </c>
      <c r="V12" s="2">
        <f>Table_0__36[[#This Row],[Put Settle]]*100000*Table_0__36[[#This Row],[Open Interest Put]]</f>
        <v>0</v>
      </c>
    </row>
    <row r="13" spans="1:22" x14ac:dyDescent="0.25">
      <c r="A13" s="2">
        <v>-2.2000000000000001E-3</v>
      </c>
      <c r="B13" s="2">
        <v>4.4999999999999998E-2</v>
      </c>
      <c r="C13" s="2">
        <v>4.2799999999999998E-2</v>
      </c>
      <c r="D13" s="2">
        <v>1.1200000000000001</v>
      </c>
      <c r="E13" s="2">
        <v>9.7999999999999997E-3</v>
      </c>
      <c r="F13" s="2">
        <v>9.1000000000000004E-3</v>
      </c>
      <c r="G13" s="2">
        <v>6.9999999999999999E-4</v>
      </c>
      <c r="H13" s="2">
        <v>7.3</v>
      </c>
      <c r="I13" s="2">
        <v>7.31</v>
      </c>
      <c r="J13" s="2">
        <v>-0.01</v>
      </c>
      <c r="K13" s="2">
        <v>0</v>
      </c>
      <c r="L13" s="2">
        <v>0</v>
      </c>
      <c r="M13" s="2">
        <v>0</v>
      </c>
      <c r="N13" s="2">
        <v>7.3</v>
      </c>
      <c r="O13" s="2">
        <v>7.31</v>
      </c>
      <c r="P13" s="2">
        <v>-0.01</v>
      </c>
      <c r="Q13" s="2">
        <v>0</v>
      </c>
      <c r="R13" s="2">
        <v>0</v>
      </c>
      <c r="S13" s="2">
        <v>2</v>
      </c>
      <c r="T13" s="2">
        <v>0</v>
      </c>
      <c r="U13" s="2">
        <f>Table_0__36[[#This Row],[Call Settle]]*100000*Table_0__36[[#This Row],[Open Interest Call]]</f>
        <v>0</v>
      </c>
      <c r="V13" s="2">
        <f>Table_0__36[[#This Row],[Put Settle]]*100000*Table_0__36[[#This Row],[Open Interest Put]]</f>
        <v>1960</v>
      </c>
    </row>
    <row r="14" spans="1:22" x14ac:dyDescent="0.25">
      <c r="A14" s="2">
        <v>-2.0999999999999999E-3</v>
      </c>
      <c r="B14" s="2">
        <v>4.1399999999999999E-2</v>
      </c>
      <c r="C14" s="2">
        <v>3.9300000000000002E-2</v>
      </c>
      <c r="D14" s="2">
        <v>1.125</v>
      </c>
      <c r="E14" s="2">
        <v>1.12E-2</v>
      </c>
      <c r="F14" s="2">
        <v>1.04E-2</v>
      </c>
      <c r="G14" s="2">
        <v>8.0000000000000004E-4</v>
      </c>
      <c r="H14" s="2">
        <v>7.27</v>
      </c>
      <c r="I14" s="2">
        <v>7.27</v>
      </c>
      <c r="J14" s="2">
        <v>0</v>
      </c>
      <c r="K14" s="2">
        <v>0</v>
      </c>
      <c r="L14" s="2">
        <v>0</v>
      </c>
      <c r="M14" s="2">
        <v>0</v>
      </c>
      <c r="N14" s="2">
        <v>7.27</v>
      </c>
      <c r="O14" s="2">
        <v>7.27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Table_0__36[[#This Row],[Call Settle]]*100000*Table_0__36[[#This Row],[Open Interest Call]]</f>
        <v>0</v>
      </c>
      <c r="V14" s="2">
        <f>Table_0__36[[#This Row],[Put Settle]]*100000*Table_0__36[[#This Row],[Open Interest Put]]</f>
        <v>0</v>
      </c>
    </row>
    <row r="15" spans="1:22" x14ac:dyDescent="0.25">
      <c r="A15" s="2">
        <v>-2.0999999999999999E-3</v>
      </c>
      <c r="B15" s="2">
        <v>3.7999999999999999E-2</v>
      </c>
      <c r="C15" s="2">
        <v>3.5900000000000001E-2</v>
      </c>
      <c r="D15" s="2">
        <v>1.1299999999999999</v>
      </c>
      <c r="E15" s="2">
        <v>1.2800000000000001E-2</v>
      </c>
      <c r="F15" s="2">
        <v>1.1900000000000001E-2</v>
      </c>
      <c r="G15" s="2">
        <v>8.9999999999999998E-4</v>
      </c>
      <c r="H15" s="2">
        <v>7.26</v>
      </c>
      <c r="I15" s="2">
        <v>7.26</v>
      </c>
      <c r="J15" s="2">
        <v>0</v>
      </c>
      <c r="K15" s="2">
        <v>0</v>
      </c>
      <c r="L15" s="2">
        <v>0</v>
      </c>
      <c r="M15" s="2">
        <v>0</v>
      </c>
      <c r="N15" s="2">
        <v>7.26</v>
      </c>
      <c r="O15" s="2">
        <v>7.26</v>
      </c>
      <c r="P15" s="2">
        <v>0</v>
      </c>
      <c r="Q15" s="2">
        <v>0</v>
      </c>
      <c r="R15" s="2">
        <v>0</v>
      </c>
      <c r="S15" s="2">
        <v>141</v>
      </c>
      <c r="T15" s="2">
        <v>0</v>
      </c>
      <c r="U15" s="2">
        <f>Table_0__36[[#This Row],[Call Settle]]*100000*Table_0__36[[#This Row],[Open Interest Call]]</f>
        <v>0</v>
      </c>
      <c r="V15" s="2">
        <f>Table_0__36[[#This Row],[Put Settle]]*100000*Table_0__36[[#This Row],[Open Interest Put]]</f>
        <v>180480</v>
      </c>
    </row>
    <row r="16" spans="1:22" x14ac:dyDescent="0.25">
      <c r="A16" s="2">
        <v>-1.9E-3</v>
      </c>
      <c r="B16" s="2">
        <v>3.4700000000000002E-2</v>
      </c>
      <c r="C16" s="2">
        <v>3.2800000000000003E-2</v>
      </c>
      <c r="D16" s="2">
        <v>1.135</v>
      </c>
      <c r="E16" s="2">
        <v>1.4500000000000001E-2</v>
      </c>
      <c r="F16" s="2">
        <v>1.35E-2</v>
      </c>
      <c r="G16" s="2">
        <v>1E-3</v>
      </c>
      <c r="H16" s="2">
        <v>7.23</v>
      </c>
      <c r="I16" s="2">
        <v>7.22</v>
      </c>
      <c r="J16" s="2">
        <v>0.01</v>
      </c>
      <c r="K16" s="2">
        <v>0</v>
      </c>
      <c r="L16" s="2">
        <v>0</v>
      </c>
      <c r="M16" s="2">
        <v>0</v>
      </c>
      <c r="N16" s="2">
        <v>7.23</v>
      </c>
      <c r="O16" s="2">
        <v>7.22</v>
      </c>
      <c r="P16" s="2">
        <v>0.01</v>
      </c>
      <c r="Q16" s="2">
        <v>0</v>
      </c>
      <c r="R16" s="2">
        <v>0</v>
      </c>
      <c r="S16" s="2">
        <v>7</v>
      </c>
      <c r="T16" s="2">
        <v>0</v>
      </c>
      <c r="U16" s="2">
        <f>Table_0__36[[#This Row],[Call Settle]]*100000*Table_0__36[[#This Row],[Open Interest Call]]</f>
        <v>0</v>
      </c>
      <c r="V16" s="2">
        <f>Table_0__36[[#This Row],[Put Settle]]*100000*Table_0__36[[#This Row],[Open Interest Put]]</f>
        <v>10150</v>
      </c>
    </row>
    <row r="17" spans="1:22" x14ac:dyDescent="0.25">
      <c r="A17" s="2">
        <v>-1.9E-3</v>
      </c>
      <c r="B17" s="2">
        <v>3.1699999999999999E-2</v>
      </c>
      <c r="C17" s="2">
        <v>2.98E-2</v>
      </c>
      <c r="D17" s="2">
        <v>1.1399999999999999</v>
      </c>
      <c r="E17" s="2">
        <v>1.6500000000000001E-2</v>
      </c>
      <c r="F17" s="2">
        <v>1.54E-2</v>
      </c>
      <c r="G17" s="2">
        <v>1.1000000000000001E-3</v>
      </c>
      <c r="H17" s="2">
        <v>7.24</v>
      </c>
      <c r="I17" s="2">
        <v>7.24</v>
      </c>
      <c r="J17" s="2">
        <v>0.01</v>
      </c>
      <c r="K17" s="2">
        <v>0</v>
      </c>
      <c r="L17" s="2">
        <v>0</v>
      </c>
      <c r="M17" s="2">
        <v>0</v>
      </c>
      <c r="N17" s="2">
        <v>7.24</v>
      </c>
      <c r="O17" s="2">
        <v>7.24</v>
      </c>
      <c r="P17" s="2">
        <v>0.01</v>
      </c>
      <c r="Q17" s="2">
        <v>0</v>
      </c>
      <c r="R17" s="2">
        <v>0</v>
      </c>
      <c r="S17" s="2">
        <v>0</v>
      </c>
      <c r="T17" s="2">
        <v>0</v>
      </c>
      <c r="U17" s="2">
        <f>Table_0__36[[#This Row],[Call Settle]]*100000*Table_0__36[[#This Row],[Open Interest Call]]</f>
        <v>0</v>
      </c>
      <c r="V17" s="2">
        <f>Table_0__36[[#This Row],[Put Settle]]*100000*Table_0__36[[#This Row],[Open Interest Put]]</f>
        <v>0</v>
      </c>
    </row>
    <row r="18" spans="1:22" x14ac:dyDescent="0.25">
      <c r="A18" s="2">
        <v>-1.6999999999999999E-3</v>
      </c>
      <c r="B18" s="2">
        <v>2.8799999999999999E-2</v>
      </c>
      <c r="C18" s="2">
        <v>2.7099999999999999E-2</v>
      </c>
      <c r="D18" s="2">
        <v>1.145</v>
      </c>
      <c r="E18" s="2">
        <v>1.8599999999999998E-2</v>
      </c>
      <c r="F18" s="2">
        <v>1.7399999999999999E-2</v>
      </c>
      <c r="G18" s="2">
        <v>1.1999999999999999E-3</v>
      </c>
      <c r="H18" s="2">
        <v>7.24</v>
      </c>
      <c r="I18" s="2">
        <v>7.23</v>
      </c>
      <c r="J18" s="2">
        <v>0.01</v>
      </c>
      <c r="K18" s="2">
        <v>0</v>
      </c>
      <c r="L18" s="2">
        <v>0</v>
      </c>
      <c r="M18" s="2">
        <v>0</v>
      </c>
      <c r="N18" s="2">
        <v>7.24</v>
      </c>
      <c r="O18" s="2">
        <v>7.23</v>
      </c>
      <c r="P18" s="2">
        <v>0.01</v>
      </c>
      <c r="Q18" s="2">
        <v>0</v>
      </c>
      <c r="R18" s="2">
        <v>0</v>
      </c>
      <c r="S18" s="2">
        <v>0</v>
      </c>
      <c r="T18" s="2">
        <v>0</v>
      </c>
      <c r="U18" s="2">
        <f>Table_0__36[[#This Row],[Call Settle]]*100000*Table_0__36[[#This Row],[Open Interest Call]]</f>
        <v>0</v>
      </c>
      <c r="V18" s="2">
        <f>Table_0__36[[#This Row],[Put Settle]]*100000*Table_0__36[[#This Row],[Open Interest Put]]</f>
        <v>0</v>
      </c>
    </row>
    <row r="19" spans="1:22" x14ac:dyDescent="0.25">
      <c r="A19" s="2">
        <v>-1.6000000000000001E-3</v>
      </c>
      <c r="B19" s="2">
        <v>2.6100000000000002E-2</v>
      </c>
      <c r="C19" s="2">
        <v>2.4500000000000001E-2</v>
      </c>
      <c r="D19" s="2">
        <v>1.1499999999999999</v>
      </c>
      <c r="E19" s="2">
        <v>2.0899999999999998E-2</v>
      </c>
      <c r="F19" s="2">
        <v>1.9599999999999999E-2</v>
      </c>
      <c r="G19" s="2">
        <v>1.2999999999999999E-3</v>
      </c>
      <c r="H19" s="2">
        <v>7.24</v>
      </c>
      <c r="I19" s="2">
        <v>7.23</v>
      </c>
      <c r="J19" s="2">
        <v>0.01</v>
      </c>
      <c r="K19" s="2">
        <v>0</v>
      </c>
      <c r="L19" s="2">
        <v>0</v>
      </c>
      <c r="M19" s="2">
        <v>0</v>
      </c>
      <c r="N19" s="2">
        <v>7.24</v>
      </c>
      <c r="O19" s="2">
        <v>7.23</v>
      </c>
      <c r="P19" s="2">
        <v>0.01</v>
      </c>
      <c r="Q19" s="2">
        <v>1</v>
      </c>
      <c r="R19" s="2">
        <v>0</v>
      </c>
      <c r="S19" s="2">
        <v>0</v>
      </c>
      <c r="T19" s="2">
        <v>0</v>
      </c>
      <c r="U19" s="2">
        <f>Table_0__36[[#This Row],[Call Settle]]*100000*Table_0__36[[#This Row],[Open Interest Call]]</f>
        <v>2450</v>
      </c>
      <c r="V19" s="2">
        <f>Table_0__36[[#This Row],[Put Settle]]*100000*Table_0__36[[#This Row],[Open Interest Put]]</f>
        <v>0</v>
      </c>
    </row>
    <row r="20" spans="1:22" x14ac:dyDescent="0.25">
      <c r="A20" s="2">
        <v>-1.5E-3</v>
      </c>
      <c r="B20" s="2">
        <v>2.3599999999999999E-2</v>
      </c>
      <c r="C20" s="2">
        <v>2.2100000000000002E-2</v>
      </c>
      <c r="D20" s="2">
        <v>1.155</v>
      </c>
      <c r="E20" s="2">
        <v>2.3400000000000001E-2</v>
      </c>
      <c r="F20" s="2">
        <v>2.1999999999999999E-2</v>
      </c>
      <c r="G20" s="2">
        <v>1.4E-3</v>
      </c>
      <c r="H20" s="2">
        <v>7.25</v>
      </c>
      <c r="I20" s="2">
        <v>7.24</v>
      </c>
      <c r="J20" s="2">
        <v>0.01</v>
      </c>
      <c r="K20" s="2">
        <v>0</v>
      </c>
      <c r="L20" s="2">
        <v>0</v>
      </c>
      <c r="M20" s="2">
        <v>0</v>
      </c>
      <c r="N20" s="2">
        <v>7.25</v>
      </c>
      <c r="O20" s="2">
        <v>7.24</v>
      </c>
      <c r="P20" s="2">
        <v>0.01</v>
      </c>
      <c r="Q20" s="2">
        <v>0</v>
      </c>
      <c r="R20" s="2">
        <v>0</v>
      </c>
      <c r="S20" s="2">
        <v>1</v>
      </c>
      <c r="T20" s="2">
        <v>0</v>
      </c>
      <c r="U20" s="2">
        <f>Table_0__36[[#This Row],[Call Settle]]*100000*Table_0__36[[#This Row],[Open Interest Call]]</f>
        <v>0</v>
      </c>
      <c r="V20" s="2">
        <f>Table_0__36[[#This Row],[Put Settle]]*100000*Table_0__36[[#This Row],[Open Interest Put]]</f>
        <v>2340</v>
      </c>
    </row>
    <row r="21" spans="1:22" x14ac:dyDescent="0.25">
      <c r="A21" s="2">
        <v>-1.4E-3</v>
      </c>
      <c r="B21" s="2">
        <v>2.1299999999999999E-2</v>
      </c>
      <c r="C21" s="2">
        <v>1.9900000000000001E-2</v>
      </c>
      <c r="D21" s="2">
        <v>1.1599999999999999</v>
      </c>
      <c r="E21" s="2">
        <v>2.6100000000000002E-2</v>
      </c>
      <c r="F21" s="2">
        <v>2.46E-2</v>
      </c>
      <c r="G21" s="2">
        <v>1.5E-3</v>
      </c>
      <c r="H21" s="2">
        <v>7.28</v>
      </c>
      <c r="I21" s="2">
        <v>7.26</v>
      </c>
      <c r="J21" s="2">
        <v>0.02</v>
      </c>
      <c r="K21" s="2">
        <v>0</v>
      </c>
      <c r="L21" s="2">
        <v>0</v>
      </c>
      <c r="M21" s="2">
        <v>0</v>
      </c>
      <c r="N21" s="2">
        <v>7.28</v>
      </c>
      <c r="O21" s="2">
        <v>7.26</v>
      </c>
      <c r="P21" s="2">
        <v>0.02</v>
      </c>
      <c r="Q21" s="2">
        <v>3</v>
      </c>
      <c r="R21" s="2">
        <v>0</v>
      </c>
      <c r="S21" s="2">
        <v>0</v>
      </c>
      <c r="T21" s="2">
        <v>0</v>
      </c>
      <c r="U21" s="2">
        <f>Table_0__36[[#This Row],[Call Settle]]*100000*Table_0__36[[#This Row],[Open Interest Call]]</f>
        <v>5970</v>
      </c>
      <c r="V21" s="2">
        <f>Table_0__36[[#This Row],[Put Settle]]*100000*Table_0__36[[#This Row],[Open Interest Put]]</f>
        <v>0</v>
      </c>
    </row>
    <row r="22" spans="1:22" x14ac:dyDescent="0.25">
      <c r="A22" s="2">
        <v>-1.2999999999999999E-3</v>
      </c>
      <c r="B22" s="2">
        <v>1.9199999999999998E-2</v>
      </c>
      <c r="C22" s="2">
        <v>1.7899999999999999E-2</v>
      </c>
      <c r="D22" s="2">
        <v>1.165</v>
      </c>
      <c r="E22" s="2">
        <v>2.9000000000000001E-2</v>
      </c>
      <c r="F22" s="2">
        <v>2.7400000000000001E-2</v>
      </c>
      <c r="G22" s="2">
        <v>1.6000000000000001E-3</v>
      </c>
      <c r="H22" s="2">
        <v>7.32</v>
      </c>
      <c r="I22" s="2">
        <v>7.29</v>
      </c>
      <c r="J22" s="2">
        <v>0.02</v>
      </c>
      <c r="K22" s="2">
        <v>0</v>
      </c>
      <c r="L22" s="2">
        <v>0</v>
      </c>
      <c r="M22" s="2">
        <v>0</v>
      </c>
      <c r="N22" s="2">
        <v>7.32</v>
      </c>
      <c r="O22" s="2">
        <v>7.29</v>
      </c>
      <c r="P22" s="2">
        <v>0.02</v>
      </c>
      <c r="Q22" s="2">
        <v>60</v>
      </c>
      <c r="R22" s="2">
        <v>0</v>
      </c>
      <c r="S22" s="2">
        <v>0</v>
      </c>
      <c r="T22" s="2">
        <v>0</v>
      </c>
      <c r="U22" s="2">
        <f>Table_0__36[[#This Row],[Call Settle]]*100000*Table_0__36[[#This Row],[Open Interest Call]]</f>
        <v>107400</v>
      </c>
      <c r="V22" s="2">
        <f>Table_0__36[[#This Row],[Put Settle]]*100000*Table_0__36[[#This Row],[Open Interest Put]]</f>
        <v>0</v>
      </c>
    </row>
    <row r="23" spans="1:22" x14ac:dyDescent="0.25">
      <c r="A23" s="2">
        <v>-1.1000000000000001E-3</v>
      </c>
      <c r="B23" s="2">
        <v>1.72E-2</v>
      </c>
      <c r="C23" s="2">
        <v>1.61E-2</v>
      </c>
      <c r="D23" s="2">
        <v>1.17</v>
      </c>
      <c r="E23" s="2">
        <v>3.2099999999999997E-2</v>
      </c>
      <c r="F23" s="2">
        <v>3.0300000000000001E-2</v>
      </c>
      <c r="G23" s="2">
        <v>1.8E-3</v>
      </c>
      <c r="H23" s="2">
        <v>7.36</v>
      </c>
      <c r="I23" s="2">
        <v>7.31</v>
      </c>
      <c r="J23" s="2">
        <v>0.05</v>
      </c>
      <c r="K23" s="2">
        <v>0</v>
      </c>
      <c r="L23" s="2">
        <v>0</v>
      </c>
      <c r="M23" s="2">
        <v>0</v>
      </c>
      <c r="N23" s="2">
        <v>7.36</v>
      </c>
      <c r="O23" s="2">
        <v>7.31</v>
      </c>
      <c r="P23" s="2">
        <v>0.05</v>
      </c>
      <c r="Q23" s="2">
        <v>0</v>
      </c>
      <c r="R23" s="2">
        <v>0</v>
      </c>
      <c r="S23" s="2">
        <v>0</v>
      </c>
      <c r="T23" s="2">
        <v>0</v>
      </c>
      <c r="U23" s="2">
        <f>Table_0__36[[#This Row],[Call Settle]]*100000*Table_0__36[[#This Row],[Open Interest Call]]</f>
        <v>0</v>
      </c>
      <c r="V23" s="2">
        <f>Table_0__36[[#This Row],[Put Settle]]*100000*Table_0__36[[#This Row],[Open Interest Put]]</f>
        <v>0</v>
      </c>
    </row>
    <row r="24" spans="1:22" x14ac:dyDescent="0.25">
      <c r="A24" s="2">
        <v>-1.1000000000000001E-3</v>
      </c>
      <c r="B24" s="2">
        <v>1.55E-2</v>
      </c>
      <c r="C24" s="2">
        <v>1.44E-2</v>
      </c>
      <c r="D24" s="2">
        <v>1.175</v>
      </c>
      <c r="E24" s="2">
        <v>3.5400000000000001E-2</v>
      </c>
      <c r="F24" s="2">
        <v>3.3399999999999999E-2</v>
      </c>
      <c r="G24" s="2">
        <v>2E-3</v>
      </c>
      <c r="H24" s="2">
        <v>7.39</v>
      </c>
      <c r="I24" s="2">
        <v>7.37</v>
      </c>
      <c r="J24" s="2">
        <v>0.02</v>
      </c>
      <c r="K24" s="2">
        <v>0</v>
      </c>
      <c r="L24" s="2">
        <v>0</v>
      </c>
      <c r="M24" s="2">
        <v>0</v>
      </c>
      <c r="N24" s="2">
        <v>7.39</v>
      </c>
      <c r="O24" s="2">
        <v>7.37</v>
      </c>
      <c r="P24" s="2">
        <v>0.02</v>
      </c>
      <c r="Q24" s="2">
        <v>1</v>
      </c>
      <c r="R24" s="2">
        <v>0</v>
      </c>
      <c r="S24" s="2">
        <v>0</v>
      </c>
      <c r="T24" s="2">
        <v>0</v>
      </c>
      <c r="U24" s="2">
        <f>Table_0__36[[#This Row],[Call Settle]]*100000*Table_0__36[[#This Row],[Open Interest Call]]</f>
        <v>1440</v>
      </c>
      <c r="V24" s="2">
        <f>Table_0__36[[#This Row],[Put Settle]]*100000*Table_0__36[[#This Row],[Open Interest Put]]</f>
        <v>0</v>
      </c>
    </row>
    <row r="25" spans="1:22" x14ac:dyDescent="0.25">
      <c r="A25" s="2">
        <v>-8.9999999999999998E-4</v>
      </c>
      <c r="B25" s="2">
        <v>1.3899999999999999E-2</v>
      </c>
      <c r="C25" s="2">
        <v>1.2999999999999999E-2</v>
      </c>
      <c r="D25" s="2">
        <v>1.18</v>
      </c>
      <c r="E25" s="2">
        <v>3.8800000000000001E-2</v>
      </c>
      <c r="F25" s="2">
        <v>3.6700000000000003E-2</v>
      </c>
      <c r="G25" s="2">
        <v>2.0999999999999999E-3</v>
      </c>
      <c r="H25" s="2">
        <v>7.48</v>
      </c>
      <c r="I25" s="2">
        <v>7.41</v>
      </c>
      <c r="J25" s="2">
        <v>0.06</v>
      </c>
      <c r="K25" s="2">
        <v>0</v>
      </c>
      <c r="L25" s="2">
        <v>0</v>
      </c>
      <c r="M25" s="2">
        <v>0</v>
      </c>
      <c r="N25" s="2">
        <v>7.48</v>
      </c>
      <c r="O25" s="2">
        <v>7.41</v>
      </c>
      <c r="P25" s="2">
        <v>0.06</v>
      </c>
      <c r="Q25" s="2">
        <v>2</v>
      </c>
      <c r="R25" s="2">
        <v>0</v>
      </c>
      <c r="S25" s="2">
        <v>2</v>
      </c>
      <c r="T25" s="2">
        <v>0</v>
      </c>
      <c r="U25" s="2">
        <f>Table_0__36[[#This Row],[Call Settle]]*100000*Table_0__36[[#This Row],[Open Interest Call]]</f>
        <v>2600</v>
      </c>
      <c r="V25" s="2">
        <f>Table_0__36[[#This Row],[Put Settle]]*100000*Table_0__36[[#This Row],[Open Interest Put]]</f>
        <v>7760</v>
      </c>
    </row>
    <row r="26" spans="1:22" x14ac:dyDescent="0.25">
      <c r="A26" s="2">
        <v>-8.0000000000000004E-4</v>
      </c>
      <c r="B26" s="2">
        <v>1.24E-2</v>
      </c>
      <c r="C26" s="2">
        <v>1.1599999999999999E-2</v>
      </c>
      <c r="D26" s="2">
        <v>1.1850000000000001</v>
      </c>
      <c r="E26" s="2">
        <v>4.2299999999999997E-2</v>
      </c>
      <c r="F26" s="2">
        <v>4.02E-2</v>
      </c>
      <c r="G26" s="2">
        <v>2.0999999999999999E-3</v>
      </c>
      <c r="H26" s="2">
        <v>7.52</v>
      </c>
      <c r="I26" s="2">
        <v>7.45</v>
      </c>
      <c r="J26" s="2">
        <v>7.0000000000000007E-2</v>
      </c>
      <c r="K26" s="2">
        <v>0</v>
      </c>
      <c r="L26" s="2">
        <v>0</v>
      </c>
      <c r="M26" s="2">
        <v>0</v>
      </c>
      <c r="N26" s="2">
        <v>7.52</v>
      </c>
      <c r="O26" s="2">
        <v>7.45</v>
      </c>
      <c r="P26" s="2">
        <v>7.0000000000000007E-2</v>
      </c>
      <c r="Q26" s="2">
        <v>1</v>
      </c>
      <c r="R26" s="2">
        <v>0</v>
      </c>
      <c r="S26" s="2">
        <v>1</v>
      </c>
      <c r="T26" s="2">
        <v>0</v>
      </c>
      <c r="U26" s="2">
        <f>Table_0__36[[#This Row],[Call Settle]]*100000*Table_0__36[[#This Row],[Open Interest Call]]</f>
        <v>1160</v>
      </c>
      <c r="V26" s="2">
        <f>Table_0__36[[#This Row],[Put Settle]]*100000*Table_0__36[[#This Row],[Open Interest Put]]</f>
        <v>4230</v>
      </c>
    </row>
    <row r="27" spans="1:22" x14ac:dyDescent="0.25">
      <c r="A27" s="2">
        <v>-8.0000000000000004E-4</v>
      </c>
      <c r="B27" s="2">
        <v>1.12E-2</v>
      </c>
      <c r="C27" s="2">
        <v>1.04E-2</v>
      </c>
      <c r="D27" s="2">
        <v>1.19</v>
      </c>
      <c r="E27" s="2">
        <v>4.5999999999999999E-2</v>
      </c>
      <c r="F27" s="2">
        <v>4.3799999999999999E-2</v>
      </c>
      <c r="G27" s="2">
        <v>2.2000000000000001E-3</v>
      </c>
      <c r="H27" s="2">
        <v>7.58</v>
      </c>
      <c r="I27" s="2">
        <v>7.54</v>
      </c>
      <c r="J27" s="2">
        <v>0.04</v>
      </c>
      <c r="K27" s="2">
        <v>0</v>
      </c>
      <c r="L27" s="2">
        <v>0</v>
      </c>
      <c r="M27" s="2">
        <v>0</v>
      </c>
      <c r="N27" s="2">
        <v>7.58</v>
      </c>
      <c r="O27" s="2">
        <v>7.54</v>
      </c>
      <c r="P27" s="2">
        <v>0.04</v>
      </c>
      <c r="Q27" s="2">
        <v>2</v>
      </c>
      <c r="R27" s="2">
        <v>0</v>
      </c>
      <c r="S27" s="2">
        <v>0</v>
      </c>
      <c r="T27" s="2">
        <v>0</v>
      </c>
      <c r="U27" s="2">
        <f>Table_0__36[[#This Row],[Call Settle]]*100000*Table_0__36[[#This Row],[Open Interest Call]]</f>
        <v>2080</v>
      </c>
      <c r="V27" s="2">
        <f>Table_0__36[[#This Row],[Put Settle]]*100000*Table_0__36[[#This Row],[Open Interest Put]]</f>
        <v>0</v>
      </c>
    </row>
    <row r="28" spans="1:22" x14ac:dyDescent="0.25">
      <c r="A28" s="2">
        <v>-6.9999999999999999E-4</v>
      </c>
      <c r="B28" s="2">
        <v>0.01</v>
      </c>
      <c r="C28" s="2">
        <v>9.2999999999999992E-3</v>
      </c>
      <c r="D28" s="2">
        <v>1.1950000000000001</v>
      </c>
      <c r="E28" s="2">
        <v>4.9799999999999997E-2</v>
      </c>
      <c r="F28" s="2">
        <v>4.7600000000000003E-2</v>
      </c>
      <c r="G28" s="2">
        <v>2.2000000000000001E-3</v>
      </c>
      <c r="H28" s="2">
        <v>7.64</v>
      </c>
      <c r="I28" s="2">
        <v>7.59</v>
      </c>
      <c r="J28" s="2">
        <v>0.06</v>
      </c>
      <c r="K28" s="2">
        <v>0</v>
      </c>
      <c r="L28" s="2">
        <v>0</v>
      </c>
      <c r="M28" s="2">
        <v>0</v>
      </c>
      <c r="N28" s="2">
        <v>7.64</v>
      </c>
      <c r="O28" s="2">
        <v>7.59</v>
      </c>
      <c r="P28" s="2">
        <v>0.06</v>
      </c>
      <c r="Q28" s="2">
        <v>65</v>
      </c>
      <c r="R28" s="2">
        <v>0</v>
      </c>
      <c r="S28" s="2">
        <v>0</v>
      </c>
      <c r="T28" s="2">
        <v>0</v>
      </c>
      <c r="U28" s="2">
        <f>Table_0__36[[#This Row],[Call Settle]]*100000*Table_0__36[[#This Row],[Open Interest Call]]</f>
        <v>60449.999999999993</v>
      </c>
      <c r="V28" s="2">
        <f>Table_0__36[[#This Row],[Put Settle]]*100000*Table_0__36[[#This Row],[Open Interest Put]]</f>
        <v>0</v>
      </c>
    </row>
    <row r="29" spans="1:22" x14ac:dyDescent="0.25">
      <c r="A29" s="2">
        <v>-6.9999999999999999E-4</v>
      </c>
      <c r="B29" s="2">
        <v>8.9999999999999993E-3</v>
      </c>
      <c r="C29" s="2">
        <v>8.3000000000000001E-3</v>
      </c>
      <c r="D29" s="2">
        <v>1.2</v>
      </c>
      <c r="E29" s="2">
        <v>5.3699999999999998E-2</v>
      </c>
      <c r="F29" s="2">
        <v>5.1400000000000001E-2</v>
      </c>
      <c r="G29" s="2">
        <v>2.3E-3</v>
      </c>
      <c r="H29" s="2">
        <v>7.7</v>
      </c>
      <c r="I29" s="2">
        <v>7.67</v>
      </c>
      <c r="J29" s="2">
        <v>0.03</v>
      </c>
      <c r="K29" s="2">
        <v>0</v>
      </c>
      <c r="L29" s="2">
        <v>0</v>
      </c>
      <c r="M29" s="2">
        <v>0</v>
      </c>
      <c r="N29" s="2">
        <v>7.7</v>
      </c>
      <c r="O29" s="2">
        <v>7.67</v>
      </c>
      <c r="P29" s="2">
        <v>0.03</v>
      </c>
      <c r="Q29" s="2">
        <v>65</v>
      </c>
      <c r="R29" s="2">
        <v>0</v>
      </c>
      <c r="S29" s="2">
        <v>0</v>
      </c>
      <c r="T29" s="2">
        <v>0</v>
      </c>
      <c r="U29" s="2">
        <f>Table_0__36[[#This Row],[Call Settle]]*100000*Table_0__36[[#This Row],[Open Interest Call]]</f>
        <v>53950</v>
      </c>
      <c r="V29" s="2">
        <f>Table_0__36[[#This Row],[Put Settle]]*100000*Table_0__36[[#This Row],[Open Interest Put]]</f>
        <v>0</v>
      </c>
    </row>
    <row r="30" spans="1:22" x14ac:dyDescent="0.25">
      <c r="A30" s="2">
        <v>-5.9999999999999995E-4</v>
      </c>
      <c r="B30" s="2">
        <v>8.0999999999999996E-3</v>
      </c>
      <c r="C30" s="2">
        <v>7.4999999999999997E-3</v>
      </c>
      <c r="D30" s="2">
        <v>1.2050000000000001</v>
      </c>
      <c r="E30" s="2">
        <v>5.7799999999999997E-2</v>
      </c>
      <c r="F30" s="2">
        <v>5.5399999999999998E-2</v>
      </c>
      <c r="G30" s="2">
        <v>2.3999999999999998E-3</v>
      </c>
      <c r="H30" s="2">
        <v>7.8</v>
      </c>
      <c r="I30" s="2">
        <v>7.76</v>
      </c>
      <c r="J30" s="2">
        <v>0.05</v>
      </c>
      <c r="K30" s="2">
        <v>0</v>
      </c>
      <c r="L30" s="2">
        <v>0</v>
      </c>
      <c r="M30" s="2">
        <v>0</v>
      </c>
      <c r="N30" s="2">
        <v>7.8</v>
      </c>
      <c r="O30" s="2">
        <v>7.76</v>
      </c>
      <c r="P30" s="2">
        <v>0.05</v>
      </c>
      <c r="Q30" s="2">
        <v>0</v>
      </c>
      <c r="R30" s="2">
        <v>0</v>
      </c>
      <c r="S30" s="2">
        <v>0</v>
      </c>
      <c r="T30" s="2">
        <v>0</v>
      </c>
      <c r="U30" s="2">
        <f>Table_0__36[[#This Row],[Call Settle]]*100000*Table_0__36[[#This Row],[Open Interest Call]]</f>
        <v>0</v>
      </c>
      <c r="V30" s="2">
        <f>Table_0__36[[#This Row],[Put Settle]]*100000*Table_0__36[[#This Row],[Open Interest Put]]</f>
        <v>0</v>
      </c>
    </row>
    <row r="31" spans="1:22" x14ac:dyDescent="0.25">
      <c r="A31" s="2">
        <v>-5.0000000000000001E-4</v>
      </c>
      <c r="B31" s="2">
        <v>7.1999999999999998E-3</v>
      </c>
      <c r="C31" s="2">
        <v>6.7000000000000002E-3</v>
      </c>
      <c r="D31" s="2">
        <v>1.21</v>
      </c>
      <c r="E31" s="2">
        <v>6.1899999999999997E-2</v>
      </c>
      <c r="F31" s="2">
        <v>5.9499999999999997E-2</v>
      </c>
      <c r="G31" s="2">
        <v>2.3999999999999998E-3</v>
      </c>
      <c r="H31" s="2">
        <v>7.87</v>
      </c>
      <c r="I31" s="2">
        <v>7.8</v>
      </c>
      <c r="J31" s="2">
        <v>7.0000000000000007E-2</v>
      </c>
      <c r="K31" s="2">
        <v>0</v>
      </c>
      <c r="L31" s="2">
        <v>0</v>
      </c>
      <c r="M31" s="2">
        <v>0</v>
      </c>
      <c r="N31" s="2">
        <v>7.87</v>
      </c>
      <c r="O31" s="2">
        <v>7.8</v>
      </c>
      <c r="P31" s="2">
        <v>7.0000000000000007E-2</v>
      </c>
      <c r="Q31" s="2">
        <v>0</v>
      </c>
      <c r="R31" s="2">
        <v>0</v>
      </c>
      <c r="S31" s="2">
        <v>2</v>
      </c>
      <c r="T31" s="2">
        <v>0</v>
      </c>
      <c r="U31" s="2">
        <f>Table_0__36[[#This Row],[Call Settle]]*100000*Table_0__36[[#This Row],[Open Interest Call]]</f>
        <v>0</v>
      </c>
      <c r="V31" s="2">
        <f>Table_0__36[[#This Row],[Put Settle]]*100000*Table_0__36[[#This Row],[Open Interest Put]]</f>
        <v>12380</v>
      </c>
    </row>
    <row r="32" spans="1:22" x14ac:dyDescent="0.25">
      <c r="A32" s="2">
        <v>-5.0000000000000001E-4</v>
      </c>
      <c r="B32" s="2">
        <v>6.4999999999999997E-3</v>
      </c>
      <c r="C32" s="2">
        <v>6.0000000000000001E-3</v>
      </c>
      <c r="D32" s="2">
        <v>1.2150000000000001</v>
      </c>
      <c r="E32" s="2">
        <v>6.6100000000000006E-2</v>
      </c>
      <c r="F32" s="2">
        <v>6.3700000000000007E-2</v>
      </c>
      <c r="G32" s="2">
        <v>2.3999999999999998E-3</v>
      </c>
      <c r="H32" s="2">
        <v>7.94</v>
      </c>
      <c r="I32" s="2">
        <v>7.9</v>
      </c>
      <c r="J32" s="2">
        <v>0.05</v>
      </c>
      <c r="K32" s="2">
        <v>0</v>
      </c>
      <c r="L32" s="2">
        <v>0</v>
      </c>
      <c r="M32" s="2">
        <v>0</v>
      </c>
      <c r="N32" s="2">
        <v>7.94</v>
      </c>
      <c r="O32" s="2">
        <v>7.9</v>
      </c>
      <c r="P32" s="2">
        <v>0.05</v>
      </c>
      <c r="Q32" s="2">
        <v>105</v>
      </c>
      <c r="R32" s="2">
        <v>0</v>
      </c>
      <c r="S32" s="2">
        <v>0</v>
      </c>
      <c r="T32" s="2">
        <v>0</v>
      </c>
      <c r="U32" s="2">
        <f>Table_0__36[[#This Row],[Call Settle]]*100000*Table_0__36[[#This Row],[Open Interest Call]]</f>
        <v>63000</v>
      </c>
      <c r="V32" s="2">
        <f>Table_0__36[[#This Row],[Put Settle]]*100000*Table_0__36[[#This Row],[Open Interest Put]]</f>
        <v>0</v>
      </c>
    </row>
    <row r="33" spans="1:22" x14ac:dyDescent="0.25">
      <c r="A33" s="2">
        <v>-4.0000000000000002E-4</v>
      </c>
      <c r="B33" s="2">
        <v>5.7999999999999996E-3</v>
      </c>
      <c r="C33" s="2">
        <v>5.4000000000000003E-3</v>
      </c>
      <c r="D33" s="2">
        <v>1.22</v>
      </c>
      <c r="E33" s="2">
        <v>7.0400000000000004E-2</v>
      </c>
      <c r="F33" s="2">
        <v>6.7900000000000002E-2</v>
      </c>
      <c r="G33" s="2">
        <v>2.5000000000000001E-3</v>
      </c>
      <c r="H33" s="2">
        <v>8.0299999999999994</v>
      </c>
      <c r="I33" s="2">
        <v>7.96</v>
      </c>
      <c r="J33" s="2">
        <v>7.0000000000000007E-2</v>
      </c>
      <c r="K33" s="2">
        <v>0</v>
      </c>
      <c r="L33" s="2">
        <v>0</v>
      </c>
      <c r="M33" s="2">
        <v>0</v>
      </c>
      <c r="N33" s="2">
        <v>8.0299999999999994</v>
      </c>
      <c r="O33" s="2">
        <v>7.96</v>
      </c>
      <c r="P33" s="2">
        <v>7.0000000000000007E-2</v>
      </c>
      <c r="Q33" s="2">
        <v>28</v>
      </c>
      <c r="R33" s="2">
        <v>0</v>
      </c>
      <c r="S33" s="2">
        <v>0</v>
      </c>
      <c r="T33" s="2">
        <v>0</v>
      </c>
      <c r="U33" s="2">
        <f>Table_0__36[[#This Row],[Call Settle]]*100000*Table_0__36[[#This Row],[Open Interest Call]]</f>
        <v>15120</v>
      </c>
      <c r="V33" s="2">
        <f>Table_0__36[[#This Row],[Put Settle]]*100000*Table_0__36[[#This Row],[Open Interest Put]]</f>
        <v>0</v>
      </c>
    </row>
    <row r="34" spans="1:22" x14ac:dyDescent="0.25">
      <c r="A34" s="2">
        <v>-4.0000000000000002E-4</v>
      </c>
      <c r="B34" s="2">
        <v>5.3E-3</v>
      </c>
      <c r="C34" s="2">
        <v>4.8999999999999998E-3</v>
      </c>
      <c r="D34" s="2">
        <v>1.2250000000000001</v>
      </c>
      <c r="E34" s="2">
        <v>7.4700000000000003E-2</v>
      </c>
      <c r="F34" s="2">
        <v>7.22E-2</v>
      </c>
      <c r="G34" s="2">
        <v>2.5000000000000001E-3</v>
      </c>
      <c r="H34" s="2">
        <v>8.14</v>
      </c>
      <c r="I34" s="2">
        <v>8.09</v>
      </c>
      <c r="J34" s="2">
        <v>0.05</v>
      </c>
      <c r="K34" s="2">
        <v>0</v>
      </c>
      <c r="L34" s="2">
        <v>0</v>
      </c>
      <c r="M34" s="2">
        <v>0</v>
      </c>
      <c r="N34" s="2">
        <v>8.14</v>
      </c>
      <c r="O34" s="2">
        <v>8.09</v>
      </c>
      <c r="P34" s="2">
        <v>0.05</v>
      </c>
      <c r="Q34" s="2">
        <v>0</v>
      </c>
      <c r="R34" s="2">
        <v>0</v>
      </c>
      <c r="S34" s="2">
        <v>0</v>
      </c>
      <c r="T34" s="2">
        <v>0</v>
      </c>
      <c r="U34" s="2">
        <f>Table_0__36[[#This Row],[Call Settle]]*100000*Table_0__36[[#This Row],[Open Interest Call]]</f>
        <v>0</v>
      </c>
      <c r="V34" s="2">
        <f>Table_0__36[[#This Row],[Put Settle]]*100000*Table_0__36[[#This Row],[Open Interest Put]]</f>
        <v>0</v>
      </c>
    </row>
    <row r="35" spans="1:22" x14ac:dyDescent="0.25">
      <c r="A35" s="2">
        <v>-2.9999999999999997E-4</v>
      </c>
      <c r="B35" s="2">
        <v>4.7000000000000002E-3</v>
      </c>
      <c r="C35" s="2">
        <v>4.4000000000000003E-3</v>
      </c>
      <c r="D35" s="2">
        <v>1.23</v>
      </c>
      <c r="E35" s="2">
        <v>7.9100000000000004E-2</v>
      </c>
      <c r="F35" s="2">
        <v>7.6600000000000001E-2</v>
      </c>
      <c r="G35" s="2">
        <v>2.5000000000000001E-3</v>
      </c>
      <c r="H35" s="2">
        <v>8.23</v>
      </c>
      <c r="I35" s="2">
        <v>8.14</v>
      </c>
      <c r="J35" s="2">
        <v>0.09</v>
      </c>
      <c r="K35" s="2">
        <v>0</v>
      </c>
      <c r="L35" s="2">
        <v>0</v>
      </c>
      <c r="M35" s="2">
        <v>0</v>
      </c>
      <c r="N35" s="2">
        <v>8.23</v>
      </c>
      <c r="O35" s="2">
        <v>8.14</v>
      </c>
      <c r="P35" s="2">
        <v>0.09</v>
      </c>
      <c r="Q35" s="2">
        <v>1</v>
      </c>
      <c r="R35" s="2">
        <v>0</v>
      </c>
      <c r="S35" s="2">
        <v>0</v>
      </c>
      <c r="T35" s="2">
        <v>0</v>
      </c>
      <c r="U35" s="2">
        <f>Table_0__36[[#This Row],[Call Settle]]*100000*Table_0__36[[#This Row],[Open Interest Call]]</f>
        <v>440</v>
      </c>
      <c r="V35" s="2">
        <f>Table_0__36[[#This Row],[Put Settle]]*100000*Table_0__36[[#This Row],[Open Interest Put]]</f>
        <v>0</v>
      </c>
    </row>
    <row r="36" spans="1:22" x14ac:dyDescent="0.25">
      <c r="A36" s="2">
        <v>-2.9999999999999997E-4</v>
      </c>
      <c r="B36" s="2">
        <v>4.1999999999999997E-3</v>
      </c>
      <c r="C36" s="2">
        <v>3.8999999999999998E-3</v>
      </c>
      <c r="D36" s="2">
        <v>1.2350000000000001</v>
      </c>
      <c r="E36" s="2">
        <v>8.3599999999999994E-2</v>
      </c>
      <c r="F36" s="2">
        <v>8.1000000000000003E-2</v>
      </c>
      <c r="G36" s="2">
        <v>2.5999999999999999E-3</v>
      </c>
      <c r="H36" s="2">
        <v>8.2799999999999994</v>
      </c>
      <c r="I36" s="2">
        <v>8.2100000000000009</v>
      </c>
      <c r="J36" s="2">
        <v>7.0000000000000007E-2</v>
      </c>
      <c r="K36" s="2">
        <v>0</v>
      </c>
      <c r="L36" s="2">
        <v>0</v>
      </c>
      <c r="M36" s="2">
        <v>0</v>
      </c>
      <c r="N36" s="2">
        <v>8.2799999999999994</v>
      </c>
      <c r="O36" s="2">
        <v>8.2100000000000009</v>
      </c>
      <c r="P36" s="2">
        <v>7.0000000000000007E-2</v>
      </c>
      <c r="Q36" s="2">
        <v>1</v>
      </c>
      <c r="R36" s="2">
        <v>0</v>
      </c>
      <c r="S36" s="2">
        <v>0</v>
      </c>
      <c r="T36" s="2">
        <v>0</v>
      </c>
      <c r="U36" s="2">
        <f>Table_0__36[[#This Row],[Call Settle]]*100000*Table_0__36[[#This Row],[Open Interest Call]]</f>
        <v>390</v>
      </c>
      <c r="V36" s="2">
        <f>Table_0__36[[#This Row],[Put Settle]]*100000*Table_0__36[[#This Row],[Open Interest Put]]</f>
        <v>0</v>
      </c>
    </row>
    <row r="37" spans="1:22" x14ac:dyDescent="0.25">
      <c r="A37" s="2">
        <v>-2.9999999999999997E-4</v>
      </c>
      <c r="B37" s="2">
        <v>3.8E-3</v>
      </c>
      <c r="C37" s="2">
        <v>3.5000000000000001E-3</v>
      </c>
      <c r="D37" s="2">
        <v>1.24</v>
      </c>
      <c r="E37" s="2">
        <v>8.8099999999999998E-2</v>
      </c>
      <c r="F37" s="2">
        <v>8.5400000000000004E-2</v>
      </c>
      <c r="G37" s="2">
        <v>2.7000000000000001E-3</v>
      </c>
      <c r="H37" s="2">
        <v>8.36</v>
      </c>
      <c r="I37" s="2">
        <v>8.3000000000000007</v>
      </c>
      <c r="J37" s="2">
        <v>0.05</v>
      </c>
      <c r="K37" s="2">
        <v>0</v>
      </c>
      <c r="L37" s="2">
        <v>0</v>
      </c>
      <c r="M37" s="2">
        <v>0</v>
      </c>
      <c r="N37" s="2">
        <v>8.36</v>
      </c>
      <c r="O37" s="2">
        <v>8.3000000000000007</v>
      </c>
      <c r="P37" s="2">
        <v>0.05</v>
      </c>
      <c r="Q37" s="2">
        <v>0</v>
      </c>
      <c r="R37" s="2">
        <v>0</v>
      </c>
      <c r="S37" s="2">
        <v>0</v>
      </c>
      <c r="T37" s="2">
        <v>0</v>
      </c>
      <c r="U37" s="2">
        <f>Table_0__36[[#This Row],[Call Settle]]*100000*Table_0__36[[#This Row],[Open Interest Call]]</f>
        <v>0</v>
      </c>
      <c r="V37" s="2">
        <f>Table_0__36[[#This Row],[Put Settle]]*100000*Table_0__36[[#This Row],[Open Interest Put]]</f>
        <v>0</v>
      </c>
    </row>
    <row r="38" spans="1:22" x14ac:dyDescent="0.25">
      <c r="A38" s="2">
        <v>-2.0000000000000001E-4</v>
      </c>
      <c r="B38" s="2">
        <v>3.3999999999999998E-3</v>
      </c>
      <c r="C38" s="2">
        <v>3.2000000000000002E-3</v>
      </c>
      <c r="D38" s="2">
        <v>1.2450000000000001</v>
      </c>
      <c r="E38" s="2">
        <v>9.2700000000000005E-2</v>
      </c>
      <c r="F38" s="2">
        <v>8.9899999999999994E-2</v>
      </c>
      <c r="G38" s="2">
        <v>2.8E-3</v>
      </c>
      <c r="H38" s="2">
        <v>8.48</v>
      </c>
      <c r="I38" s="2">
        <v>8.3800000000000008</v>
      </c>
      <c r="J38" s="2">
        <v>0.1</v>
      </c>
      <c r="K38" s="2">
        <v>0</v>
      </c>
      <c r="L38" s="2">
        <v>0</v>
      </c>
      <c r="M38" s="2">
        <v>0</v>
      </c>
      <c r="N38" s="2">
        <v>8.48</v>
      </c>
      <c r="O38" s="2">
        <v>8.3800000000000008</v>
      </c>
      <c r="P38" s="2">
        <v>0.1</v>
      </c>
      <c r="Q38" s="2">
        <v>3</v>
      </c>
      <c r="R38" s="2">
        <v>0</v>
      </c>
      <c r="S38" s="2">
        <v>0</v>
      </c>
      <c r="T38" s="2">
        <v>0</v>
      </c>
      <c r="U38" s="2">
        <f>Table_0__36[[#This Row],[Call Settle]]*100000*Table_0__36[[#This Row],[Open Interest Call]]</f>
        <v>960</v>
      </c>
      <c r="V38" s="2">
        <f>Table_0__36[[#This Row],[Put Settle]]*100000*Table_0__36[[#This Row],[Open Interest Put]]</f>
        <v>0</v>
      </c>
    </row>
    <row r="39" spans="1:22" x14ac:dyDescent="0.25">
      <c r="A39" s="2">
        <v>-2.0000000000000001E-4</v>
      </c>
      <c r="B39" s="2">
        <v>3.0999999999999999E-3</v>
      </c>
      <c r="C39" s="2">
        <v>2.8999999999999998E-3</v>
      </c>
      <c r="D39" s="2">
        <v>1.25</v>
      </c>
      <c r="E39" s="2">
        <v>9.7299999999999998E-2</v>
      </c>
      <c r="F39" s="2">
        <v>9.4500000000000001E-2</v>
      </c>
      <c r="G39" s="2">
        <v>2.8E-3</v>
      </c>
      <c r="H39" s="2">
        <v>8.58</v>
      </c>
      <c r="I39" s="2">
        <v>8.49</v>
      </c>
      <c r="J39" s="2">
        <v>0.09</v>
      </c>
      <c r="K39" s="2">
        <v>0</v>
      </c>
      <c r="L39" s="2">
        <v>0</v>
      </c>
      <c r="M39" s="2">
        <v>0</v>
      </c>
      <c r="N39" s="2">
        <v>8.58</v>
      </c>
      <c r="O39" s="2">
        <v>8.49</v>
      </c>
      <c r="P39" s="2">
        <v>0.09</v>
      </c>
      <c r="Q39" s="2">
        <v>3</v>
      </c>
      <c r="R39" s="2">
        <v>0</v>
      </c>
      <c r="S39" s="2">
        <v>0</v>
      </c>
      <c r="T39" s="2">
        <v>0</v>
      </c>
      <c r="U39" s="2">
        <f>Table_0__36[[#This Row],[Call Settle]]*100000*Table_0__36[[#This Row],[Open Interest Call]]</f>
        <v>870</v>
      </c>
      <c r="V39" s="2">
        <f>Table_0__36[[#This Row],[Put Settle]]*100000*Table_0__36[[#This Row],[Open Interest Put]]</f>
        <v>0</v>
      </c>
    </row>
    <row r="40" spans="1:22" x14ac:dyDescent="0.25">
      <c r="A40" s="2">
        <v>-2.0000000000000001E-4</v>
      </c>
      <c r="B40" s="2">
        <v>2.8E-3</v>
      </c>
      <c r="C40" s="2">
        <v>2.5999999999999999E-3</v>
      </c>
      <c r="D40" s="2">
        <v>1.2549999999999999</v>
      </c>
      <c r="E40" s="2">
        <v>0.1019</v>
      </c>
      <c r="F40" s="2">
        <v>9.9099999999999994E-2</v>
      </c>
      <c r="G40" s="2">
        <v>2.8E-3</v>
      </c>
      <c r="H40" s="2">
        <v>8.65</v>
      </c>
      <c r="I40" s="2">
        <v>8.58</v>
      </c>
      <c r="J40" s="2">
        <v>7.0000000000000007E-2</v>
      </c>
      <c r="K40" s="2">
        <v>0</v>
      </c>
      <c r="L40" s="2">
        <v>0</v>
      </c>
      <c r="M40" s="2">
        <v>0</v>
      </c>
      <c r="N40" s="2">
        <v>8.65</v>
      </c>
      <c r="O40" s="2">
        <v>8.58</v>
      </c>
      <c r="P40" s="2">
        <v>7.0000000000000007E-2</v>
      </c>
      <c r="Q40" s="2">
        <v>0</v>
      </c>
      <c r="R40" s="2">
        <v>0</v>
      </c>
      <c r="S40" s="2">
        <v>0</v>
      </c>
      <c r="T40" s="2">
        <v>0</v>
      </c>
      <c r="U40" s="2">
        <f>Table_0__36[[#This Row],[Call Settle]]*100000*Table_0__36[[#This Row],[Open Interest Call]]</f>
        <v>0</v>
      </c>
      <c r="V40" s="2">
        <f>Table_0__36[[#This Row],[Put Settle]]*100000*Table_0__36[[#This Row],[Open Interest Put]]</f>
        <v>0</v>
      </c>
    </row>
    <row r="41" spans="1:22" x14ac:dyDescent="0.25">
      <c r="A41" s="2">
        <v>-1E-4</v>
      </c>
      <c r="B41" s="2">
        <v>2.5000000000000001E-3</v>
      </c>
      <c r="C41" s="2">
        <v>2.3999999999999998E-3</v>
      </c>
      <c r="D41" s="2">
        <v>1.26</v>
      </c>
      <c r="E41" s="2">
        <v>0.1065</v>
      </c>
      <c r="F41" s="2">
        <v>0.1037</v>
      </c>
      <c r="G41" s="2">
        <v>2.8E-3</v>
      </c>
      <c r="H41" s="2">
        <v>8.7799999999999994</v>
      </c>
      <c r="I41" s="2">
        <v>8.64</v>
      </c>
      <c r="J41" s="2">
        <v>0.14000000000000001</v>
      </c>
      <c r="K41" s="2">
        <v>0</v>
      </c>
      <c r="L41" s="2">
        <v>0</v>
      </c>
      <c r="M41" s="2">
        <v>0</v>
      </c>
      <c r="N41" s="2">
        <v>8.7799999999999994</v>
      </c>
      <c r="O41" s="2">
        <v>8.64</v>
      </c>
      <c r="P41" s="2">
        <v>0.14000000000000001</v>
      </c>
      <c r="Q41" s="2">
        <v>0</v>
      </c>
      <c r="R41" s="2">
        <v>0</v>
      </c>
      <c r="S41" s="2">
        <v>0</v>
      </c>
      <c r="T41" s="2">
        <v>0</v>
      </c>
      <c r="U41" s="2">
        <f>Table_0__36[[#This Row],[Call Settle]]*100000*Table_0__36[[#This Row],[Open Interest Call]]</f>
        <v>0</v>
      </c>
      <c r="V41" s="2">
        <f>Table_0__36[[#This Row],[Put Settle]]*100000*Table_0__36[[#This Row],[Open Interest Put]]</f>
        <v>0</v>
      </c>
    </row>
    <row r="42" spans="1:22" x14ac:dyDescent="0.25">
      <c r="A42" s="2">
        <v>-2.0000000000000001E-4</v>
      </c>
      <c r="B42" s="2">
        <v>2.3E-3</v>
      </c>
      <c r="C42" s="2">
        <v>2.0999999999999999E-3</v>
      </c>
      <c r="D42" s="2">
        <v>1.2649999999999999</v>
      </c>
      <c r="E42" s="2">
        <v>0.11119999999999999</v>
      </c>
      <c r="F42" s="2">
        <v>0.1084</v>
      </c>
      <c r="G42" s="2">
        <v>2.8E-3</v>
      </c>
      <c r="H42" s="2">
        <v>8.81</v>
      </c>
      <c r="I42" s="2">
        <v>8.77</v>
      </c>
      <c r="J42" s="2">
        <v>0.04</v>
      </c>
      <c r="K42" s="2">
        <v>0</v>
      </c>
      <c r="L42" s="2">
        <v>0</v>
      </c>
      <c r="M42" s="2">
        <v>0</v>
      </c>
      <c r="N42" s="2">
        <v>8.81</v>
      </c>
      <c r="O42" s="2">
        <v>8.77</v>
      </c>
      <c r="P42" s="2">
        <v>0.04</v>
      </c>
      <c r="Q42" s="2">
        <v>2</v>
      </c>
      <c r="R42" s="2">
        <v>0</v>
      </c>
      <c r="S42" s="2">
        <v>0</v>
      </c>
      <c r="T42" s="2">
        <v>0</v>
      </c>
      <c r="U42" s="2">
        <f>Table_0__36[[#This Row],[Call Settle]]*100000*Table_0__36[[#This Row],[Open Interest Call]]</f>
        <v>420</v>
      </c>
      <c r="V42" s="2">
        <f>Table_0__36[[#This Row],[Put Settle]]*100000*Table_0__36[[#This Row],[Open Interest Put]]</f>
        <v>0</v>
      </c>
    </row>
    <row r="43" spans="1:22" x14ac:dyDescent="0.25">
      <c r="A43" s="2">
        <v>-2.0000000000000001E-4</v>
      </c>
      <c r="B43" s="2">
        <v>2.0999999999999999E-3</v>
      </c>
      <c r="C43" s="2">
        <v>1.9E-3</v>
      </c>
      <c r="D43" s="2">
        <v>1.27</v>
      </c>
      <c r="E43" s="2">
        <v>0.1159</v>
      </c>
      <c r="F43" s="2">
        <v>0.11310000000000001</v>
      </c>
      <c r="G43" s="2">
        <v>2.8E-3</v>
      </c>
      <c r="H43" s="2">
        <v>8.9</v>
      </c>
      <c r="I43" s="2">
        <v>8.8800000000000008</v>
      </c>
      <c r="J43" s="2">
        <v>0.02</v>
      </c>
      <c r="K43" s="2">
        <v>0</v>
      </c>
      <c r="L43" s="2">
        <v>0</v>
      </c>
      <c r="M43" s="2">
        <v>0</v>
      </c>
      <c r="N43" s="2">
        <v>8.9</v>
      </c>
      <c r="O43" s="2">
        <v>8.8800000000000008</v>
      </c>
      <c r="P43" s="2">
        <v>0.02</v>
      </c>
      <c r="Q43" s="2">
        <v>0</v>
      </c>
      <c r="R43" s="2">
        <v>0</v>
      </c>
      <c r="S43" s="2">
        <v>0</v>
      </c>
      <c r="T43" s="2">
        <v>0</v>
      </c>
      <c r="U43" s="2">
        <f>Table_0__36[[#This Row],[Call Settle]]*100000*Table_0__36[[#This Row],[Open Interest Call]]</f>
        <v>0</v>
      </c>
      <c r="V43" s="2">
        <f>Table_0__36[[#This Row],[Put Settle]]*100000*Table_0__36[[#This Row],[Open Interest Put]]</f>
        <v>0</v>
      </c>
    </row>
    <row r="44" spans="1:22" x14ac:dyDescent="0.25">
      <c r="A44" s="2">
        <v>-1E-4</v>
      </c>
      <c r="B44" s="2">
        <v>1.9E-3</v>
      </c>
      <c r="C44" s="2">
        <v>1.8E-3</v>
      </c>
      <c r="D44" s="2">
        <v>1.2749999999999999</v>
      </c>
      <c r="E44" s="2">
        <v>0.1206</v>
      </c>
      <c r="F44" s="2">
        <v>0.1178</v>
      </c>
      <c r="G44" s="2">
        <v>2.8E-3</v>
      </c>
      <c r="H44" s="2">
        <v>9.07</v>
      </c>
      <c r="I44" s="2">
        <v>8.9600000000000009</v>
      </c>
      <c r="J44" s="2">
        <v>0.11</v>
      </c>
      <c r="K44" s="2">
        <v>0</v>
      </c>
      <c r="L44" s="2">
        <v>0</v>
      </c>
      <c r="M44" s="2">
        <v>0</v>
      </c>
      <c r="N44" s="2">
        <v>9.07</v>
      </c>
      <c r="O44" s="2">
        <v>8.9600000000000009</v>
      </c>
      <c r="P44" s="2">
        <v>0.11</v>
      </c>
      <c r="Q44" s="2">
        <v>0</v>
      </c>
      <c r="R44" s="2">
        <v>0</v>
      </c>
      <c r="S44" s="2">
        <v>0</v>
      </c>
      <c r="T44" s="2">
        <v>0</v>
      </c>
      <c r="U44" s="2">
        <f>Table_0__36[[#This Row],[Call Settle]]*100000*Table_0__36[[#This Row],[Open Interest Call]]</f>
        <v>0</v>
      </c>
      <c r="V44" s="2">
        <f>Table_0__36[[#This Row],[Put Settle]]*100000*Table_0__36[[#This Row],[Open Interest Put]]</f>
        <v>0</v>
      </c>
    </row>
    <row r="45" spans="1:22" x14ac:dyDescent="0.25">
      <c r="A45" s="2">
        <v>-1E-4</v>
      </c>
      <c r="B45" s="2">
        <v>1.6999999999999999E-3</v>
      </c>
      <c r="C45" s="2">
        <v>1.6000000000000001E-3</v>
      </c>
      <c r="D45" s="2">
        <v>1.28</v>
      </c>
      <c r="E45" s="2">
        <v>0.12540000000000001</v>
      </c>
      <c r="F45" s="2">
        <v>0.1225</v>
      </c>
      <c r="G45" s="2">
        <v>2.8999999999999998E-3</v>
      </c>
      <c r="H45" s="2">
        <v>9.1199999999999992</v>
      </c>
      <c r="I45" s="2">
        <v>9.0299999999999994</v>
      </c>
      <c r="J45" s="2">
        <v>0.1</v>
      </c>
      <c r="K45" s="2">
        <v>0</v>
      </c>
      <c r="L45" s="2">
        <v>0</v>
      </c>
      <c r="M45" s="2">
        <v>0</v>
      </c>
      <c r="N45" s="2">
        <v>9.1199999999999992</v>
      </c>
      <c r="O45" s="2">
        <v>9.0299999999999994</v>
      </c>
      <c r="P45" s="2">
        <v>0.1</v>
      </c>
      <c r="Q45" s="2">
        <v>1</v>
      </c>
      <c r="R45" s="2">
        <v>0</v>
      </c>
      <c r="S45" s="2">
        <v>0</v>
      </c>
      <c r="T45" s="2">
        <v>0</v>
      </c>
      <c r="U45" s="2">
        <f>Table_0__36[[#This Row],[Call Settle]]*100000*Table_0__36[[#This Row],[Open Interest Call]]</f>
        <v>160</v>
      </c>
      <c r="V45" s="2">
        <f>Table_0__36[[#This Row],[Put Settle]]*100000*Table_0__36[[#This Row],[Open Interest Put]]</f>
        <v>0</v>
      </c>
    </row>
    <row r="46" spans="1:22" x14ac:dyDescent="0.25">
      <c r="A46" s="2">
        <v>-1E-4</v>
      </c>
      <c r="B46" s="2">
        <v>1.6000000000000001E-3</v>
      </c>
      <c r="C46" s="2">
        <v>1.5E-3</v>
      </c>
      <c r="D46" s="2">
        <v>1.2849999999999999</v>
      </c>
      <c r="E46" s="2">
        <v>0.13009999999999999</v>
      </c>
      <c r="F46" s="2">
        <v>0.1273</v>
      </c>
      <c r="G46" s="2">
        <v>2.8E-3</v>
      </c>
      <c r="H46" s="2">
        <v>9.27</v>
      </c>
      <c r="I46" s="2">
        <v>9.18</v>
      </c>
      <c r="J46" s="2">
        <v>0.09</v>
      </c>
      <c r="K46" s="2">
        <v>0</v>
      </c>
      <c r="L46" s="2">
        <v>0</v>
      </c>
      <c r="M46" s="2">
        <v>0</v>
      </c>
      <c r="N46" s="2">
        <v>9.27</v>
      </c>
      <c r="O46" s="2">
        <v>9.18</v>
      </c>
      <c r="P46" s="2">
        <v>0.09</v>
      </c>
      <c r="Q46" s="2">
        <v>0</v>
      </c>
      <c r="R46" s="2">
        <v>0</v>
      </c>
      <c r="S46" s="2">
        <v>0</v>
      </c>
      <c r="T46" s="2">
        <v>0</v>
      </c>
      <c r="U46" s="2">
        <f>Table_0__36[[#This Row],[Call Settle]]*100000*Table_0__36[[#This Row],[Open Interest Call]]</f>
        <v>0</v>
      </c>
      <c r="V46" s="2">
        <f>Table_0__36[[#This Row],[Put Settle]]*100000*Table_0__36[[#This Row],[Open Interest Put]]</f>
        <v>0</v>
      </c>
    </row>
    <row r="47" spans="1:22" x14ac:dyDescent="0.25">
      <c r="A47" s="2">
        <v>-1E-4</v>
      </c>
      <c r="B47" s="2">
        <v>1.5E-3</v>
      </c>
      <c r="C47" s="2">
        <v>1.4E-3</v>
      </c>
      <c r="D47" s="2">
        <v>1.29</v>
      </c>
      <c r="E47" s="2">
        <v>0.13489999999999999</v>
      </c>
      <c r="F47" s="2">
        <v>0.1321</v>
      </c>
      <c r="G47" s="2">
        <v>2.8E-3</v>
      </c>
      <c r="H47" s="2">
        <v>9.41</v>
      </c>
      <c r="I47" s="2">
        <v>9.33</v>
      </c>
      <c r="J47" s="2">
        <v>0.08</v>
      </c>
      <c r="K47" s="2">
        <v>0</v>
      </c>
      <c r="L47" s="2">
        <v>0</v>
      </c>
      <c r="M47" s="2">
        <v>0</v>
      </c>
      <c r="N47" s="2">
        <v>9.41</v>
      </c>
      <c r="O47" s="2">
        <v>9.33</v>
      </c>
      <c r="P47" s="2">
        <v>0.08</v>
      </c>
      <c r="Q47" s="2">
        <v>0</v>
      </c>
      <c r="R47" s="2">
        <v>0</v>
      </c>
      <c r="S47" s="2">
        <v>0</v>
      </c>
      <c r="T47" s="2">
        <v>0</v>
      </c>
      <c r="U47" s="2">
        <f>Table_0__36[[#This Row],[Call Settle]]*100000*Table_0__36[[#This Row],[Open Interest Call]]</f>
        <v>0</v>
      </c>
      <c r="V47" s="2">
        <f>Table_0__36[[#This Row],[Put Settle]]*100000*Table_0__36[[#This Row],[Open Interest Put]]</f>
        <v>0</v>
      </c>
    </row>
    <row r="48" spans="1:22" x14ac:dyDescent="0.25">
      <c r="A48" s="2">
        <v>-1E-4</v>
      </c>
      <c r="B48" s="2">
        <v>1.2999999999999999E-3</v>
      </c>
      <c r="C48" s="2">
        <v>1.1999999999999999E-3</v>
      </c>
      <c r="D48" s="2">
        <v>1.2949999999999999</v>
      </c>
      <c r="E48" s="2">
        <v>0.13969999999999999</v>
      </c>
      <c r="F48" s="2">
        <v>0.1368</v>
      </c>
      <c r="G48" s="2">
        <v>2.8999999999999998E-3</v>
      </c>
      <c r="H48" s="2">
        <v>9.39</v>
      </c>
      <c r="I48" s="2">
        <v>9.33</v>
      </c>
      <c r="J48" s="2">
        <v>0.06</v>
      </c>
      <c r="K48" s="2">
        <v>0</v>
      </c>
      <c r="L48" s="2">
        <v>0</v>
      </c>
      <c r="M48" s="2">
        <v>0</v>
      </c>
      <c r="N48" s="2">
        <v>9.39</v>
      </c>
      <c r="O48" s="2">
        <v>9.33</v>
      </c>
      <c r="P48" s="2">
        <v>0.06</v>
      </c>
      <c r="Q48" s="2">
        <v>1</v>
      </c>
      <c r="R48" s="2">
        <v>0</v>
      </c>
      <c r="S48" s="2">
        <v>1</v>
      </c>
      <c r="T48" s="2">
        <v>0</v>
      </c>
      <c r="U48" s="2">
        <f>Table_0__36[[#This Row],[Call Settle]]*100000*Table_0__36[[#This Row],[Open Interest Call]]</f>
        <v>119.99999999999999</v>
      </c>
      <c r="V48" s="2">
        <f>Table_0__36[[#This Row],[Put Settle]]*100000*Table_0__36[[#This Row],[Open Interest Put]]</f>
        <v>13969.999999999998</v>
      </c>
    </row>
    <row r="49" spans="1:22" x14ac:dyDescent="0.25">
      <c r="A49" s="2">
        <v>-1E-4</v>
      </c>
      <c r="B49" s="2">
        <v>1.1999999999999999E-3</v>
      </c>
      <c r="C49" s="2">
        <v>1.1000000000000001E-3</v>
      </c>
      <c r="D49" s="2">
        <v>1.3</v>
      </c>
      <c r="E49" s="2">
        <v>0.14449999999999999</v>
      </c>
      <c r="F49" s="2">
        <v>0.1416</v>
      </c>
      <c r="G49" s="2">
        <v>2.8999999999999998E-3</v>
      </c>
      <c r="H49" s="2">
        <v>9.49</v>
      </c>
      <c r="I49" s="2">
        <v>9.44</v>
      </c>
      <c r="J49" s="2">
        <v>0.05</v>
      </c>
      <c r="K49" s="2">
        <v>0</v>
      </c>
      <c r="L49" s="2">
        <v>0</v>
      </c>
      <c r="M49" s="2">
        <v>0</v>
      </c>
      <c r="N49" s="2">
        <v>9.49</v>
      </c>
      <c r="O49" s="2">
        <v>9.44</v>
      </c>
      <c r="P49" s="2">
        <v>0.05</v>
      </c>
      <c r="Q49" s="2">
        <v>1</v>
      </c>
      <c r="R49" s="2">
        <v>0</v>
      </c>
      <c r="S49" s="2">
        <v>1</v>
      </c>
      <c r="T49" s="2">
        <v>0</v>
      </c>
      <c r="U49" s="2">
        <f>Table_0__36[[#This Row],[Call Settle]]*100000*Table_0__36[[#This Row],[Open Interest Call]]</f>
        <v>110</v>
      </c>
      <c r="V49" s="2">
        <f>Table_0__36[[#This Row],[Put Settle]]*100000*Table_0__36[[#This Row],[Open Interest Put]]</f>
        <v>14449.999999999998</v>
      </c>
    </row>
    <row r="50" spans="1:22" x14ac:dyDescent="0.25">
      <c r="A50" s="2">
        <v>-1E-4</v>
      </c>
      <c r="B50" s="2">
        <v>1E-3</v>
      </c>
      <c r="C50" s="2">
        <v>8.9999999999999998E-4</v>
      </c>
      <c r="D50" s="2">
        <v>1.31</v>
      </c>
      <c r="E50" s="2">
        <v>0.15409999999999999</v>
      </c>
      <c r="F50" s="2">
        <v>0.1512</v>
      </c>
      <c r="G50" s="2">
        <v>2.8999999999999998E-3</v>
      </c>
      <c r="H50" s="2">
        <v>9.64</v>
      </c>
      <c r="I50" s="2">
        <v>9.6199999999999992</v>
      </c>
      <c r="J50" s="2">
        <v>0.02</v>
      </c>
      <c r="K50" s="2">
        <v>0</v>
      </c>
      <c r="L50" s="2">
        <v>0</v>
      </c>
      <c r="M50" s="2">
        <v>0</v>
      </c>
      <c r="N50" s="2">
        <v>9.64</v>
      </c>
      <c r="O50" s="2">
        <v>9.6199999999999992</v>
      </c>
      <c r="P50" s="2">
        <v>0.02</v>
      </c>
      <c r="Q50" s="2">
        <v>0</v>
      </c>
      <c r="R50" s="2">
        <v>0</v>
      </c>
      <c r="S50" s="2">
        <v>0</v>
      </c>
      <c r="T50" s="2">
        <v>0</v>
      </c>
      <c r="U50" s="2">
        <f>Table_0__36[[#This Row],[Call Settle]]*100000*Table_0__36[[#This Row],[Open Interest Call]]</f>
        <v>0</v>
      </c>
      <c r="V50" s="2">
        <f>Table_0__36[[#This Row],[Put Settle]]*100000*Table_0__36[[#This Row],[Open Interest Put]]</f>
        <v>0</v>
      </c>
    </row>
    <row r="51" spans="1:22" x14ac:dyDescent="0.25">
      <c r="A51" s="2">
        <v>0</v>
      </c>
      <c r="B51" s="2">
        <v>8.0000000000000004E-4</v>
      </c>
      <c r="C51" s="2">
        <v>8.0000000000000004E-4</v>
      </c>
      <c r="D51" s="2">
        <v>1.32</v>
      </c>
      <c r="E51" s="2">
        <v>0.16370000000000001</v>
      </c>
      <c r="F51" s="2">
        <v>0.1608</v>
      </c>
      <c r="G51" s="2">
        <v>2.8999999999999998E-3</v>
      </c>
      <c r="H51" s="2">
        <v>9.92</v>
      </c>
      <c r="I51" s="2">
        <v>9.73</v>
      </c>
      <c r="J51" s="2">
        <v>0.19</v>
      </c>
      <c r="K51" s="2">
        <v>0</v>
      </c>
      <c r="L51" s="2">
        <v>0</v>
      </c>
      <c r="M51" s="2">
        <v>0</v>
      </c>
      <c r="N51" s="2">
        <v>9.92</v>
      </c>
      <c r="O51" s="2">
        <v>9.73</v>
      </c>
      <c r="P51" s="2">
        <v>0.19</v>
      </c>
      <c r="Q51" s="2">
        <v>0</v>
      </c>
      <c r="R51" s="2">
        <v>0</v>
      </c>
      <c r="S51" s="2">
        <v>0</v>
      </c>
      <c r="T51" s="2">
        <v>0</v>
      </c>
      <c r="U51" s="2">
        <f>Table_0__36[[#This Row],[Call Settle]]*100000*Table_0__36[[#This Row],[Open Interest Call]]</f>
        <v>0</v>
      </c>
      <c r="V51" s="2">
        <f>Table_0__36[[#This Row],[Put Settle]]*100000*Table_0__36[[#This Row],[Open Interest Put]]</f>
        <v>0</v>
      </c>
    </row>
    <row r="52" spans="1:22" x14ac:dyDescent="0.25">
      <c r="A52" s="2">
        <v>-1E-4</v>
      </c>
      <c r="B52" s="2">
        <v>6.9999999999999999E-4</v>
      </c>
      <c r="C52" s="2">
        <v>5.9999999999999995E-4</v>
      </c>
      <c r="D52" s="2">
        <v>1.33</v>
      </c>
      <c r="E52" s="2">
        <v>0.1734</v>
      </c>
      <c r="F52" s="2">
        <v>0.17050000000000001</v>
      </c>
      <c r="G52" s="2">
        <v>2.8999999999999998E-3</v>
      </c>
      <c r="H52" s="2">
        <v>9.92</v>
      </c>
      <c r="I52" s="2">
        <v>9.9700000000000006</v>
      </c>
      <c r="J52" s="2">
        <v>-0.05</v>
      </c>
      <c r="K52" s="2">
        <v>0</v>
      </c>
      <c r="L52" s="2">
        <v>0</v>
      </c>
      <c r="M52" s="2">
        <v>0</v>
      </c>
      <c r="N52" s="2">
        <v>9.92</v>
      </c>
      <c r="O52" s="2">
        <v>9.9700000000000006</v>
      </c>
      <c r="P52" s="2">
        <v>-0.05</v>
      </c>
      <c r="Q52" s="2">
        <v>0</v>
      </c>
      <c r="R52" s="2">
        <v>0</v>
      </c>
      <c r="S52" s="2">
        <v>0</v>
      </c>
      <c r="T52" s="2">
        <v>0</v>
      </c>
      <c r="U52" s="2">
        <f>Table_0__36[[#This Row],[Call Settle]]*100000*Table_0__36[[#This Row],[Open Interest Call]]</f>
        <v>0</v>
      </c>
      <c r="V52" s="2">
        <f>Table_0__36[[#This Row],[Put Settle]]*100000*Table_0__36[[#This Row],[Open Interest Put]]</f>
        <v>0</v>
      </c>
    </row>
    <row r="53" spans="1:22" x14ac:dyDescent="0.25">
      <c r="A53" s="2">
        <v>-1E-4</v>
      </c>
      <c r="B53" s="2">
        <v>5.9999999999999995E-4</v>
      </c>
      <c r="C53" s="2">
        <v>5.0000000000000001E-4</v>
      </c>
      <c r="D53" s="2">
        <v>1.34</v>
      </c>
      <c r="E53" s="2">
        <v>0.183</v>
      </c>
      <c r="F53" s="2">
        <v>0.18010000000000001</v>
      </c>
      <c r="G53" s="2">
        <v>2.8999999999999998E-3</v>
      </c>
      <c r="H53" s="2">
        <v>10.09</v>
      </c>
      <c r="I53" s="2">
        <v>10.18</v>
      </c>
      <c r="J53" s="2">
        <v>-0.09</v>
      </c>
      <c r="K53" s="2">
        <v>0</v>
      </c>
      <c r="L53" s="2">
        <v>0</v>
      </c>
      <c r="M53" s="2">
        <v>0</v>
      </c>
      <c r="N53" s="2">
        <v>10.09</v>
      </c>
      <c r="O53" s="2">
        <v>10.18</v>
      </c>
      <c r="P53" s="2">
        <v>-0.09</v>
      </c>
      <c r="Q53" s="2">
        <v>1</v>
      </c>
      <c r="R53" s="2">
        <v>0</v>
      </c>
      <c r="S53" s="2">
        <v>0</v>
      </c>
      <c r="T53" s="2">
        <v>0</v>
      </c>
      <c r="U53" s="2">
        <f>Table_0__36[[#This Row],[Call Settle]]*100000*Table_0__36[[#This Row],[Open Interest Call]]</f>
        <v>50</v>
      </c>
      <c r="V53" s="2">
        <f>Table_0__36[[#This Row],[Put Settle]]*100000*Table_0__36[[#This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-1.1000000000000001E-3</v>
      </c>
      <c r="B2" s="2">
        <v>0.14680000000000001</v>
      </c>
      <c r="C2" s="2">
        <v>0.1457</v>
      </c>
      <c r="D2" s="2">
        <v>0.49</v>
      </c>
      <c r="E2" s="2">
        <v>1E-4</v>
      </c>
      <c r="F2" s="2">
        <v>1E-4</v>
      </c>
      <c r="G2" s="2">
        <v>0</v>
      </c>
      <c r="H2" s="2">
        <v>19.84</v>
      </c>
      <c r="I2" s="2">
        <v>19.850000000000001</v>
      </c>
      <c r="J2" s="2">
        <v>-0.01</v>
      </c>
      <c r="K2" s="2">
        <v>0</v>
      </c>
      <c r="L2" s="2">
        <v>0</v>
      </c>
      <c r="M2" s="2">
        <v>0</v>
      </c>
      <c r="N2" s="2">
        <v>19.84</v>
      </c>
      <c r="O2" s="2">
        <v>19.850000000000001</v>
      </c>
      <c r="P2" s="2">
        <v>-0.01</v>
      </c>
      <c r="Q2" s="2">
        <v>0</v>
      </c>
      <c r="R2" s="2">
        <v>0</v>
      </c>
      <c r="S2" s="2">
        <v>4</v>
      </c>
      <c r="T2" s="2">
        <v>0</v>
      </c>
      <c r="U2" s="2">
        <f>Table_0__3[[#This Row],[Call Settle]]*10000*Table_0__3[[#This Row],[Open Interest Call]]</f>
        <v>0</v>
      </c>
      <c r="V2" s="2">
        <f>Table_0__3[[#This Row],[Put Settle]]*10000*Table_0__3[[#This Row],[Open Interest Put]]</f>
        <v>4</v>
      </c>
    </row>
    <row r="3" spans="1:22" x14ac:dyDescent="0.25">
      <c r="A3" s="2">
        <v>-1.1000000000000001E-3</v>
      </c>
      <c r="B3" s="2">
        <v>0.13689999999999999</v>
      </c>
      <c r="C3" s="2">
        <v>0.1358</v>
      </c>
      <c r="D3" s="2">
        <v>0.5</v>
      </c>
      <c r="E3" s="2">
        <v>1E-4</v>
      </c>
      <c r="F3" s="2">
        <v>1E-4</v>
      </c>
      <c r="G3" s="2">
        <v>0</v>
      </c>
      <c r="H3" s="2">
        <v>18.45</v>
      </c>
      <c r="I3" s="2">
        <v>18.47</v>
      </c>
      <c r="J3" s="2">
        <v>-0.02</v>
      </c>
      <c r="K3" s="2">
        <v>0</v>
      </c>
      <c r="L3" s="2">
        <v>0</v>
      </c>
      <c r="M3" s="2">
        <v>0</v>
      </c>
      <c r="N3" s="2">
        <v>18.45</v>
      </c>
      <c r="O3" s="2">
        <v>18.47</v>
      </c>
      <c r="P3" s="2">
        <v>-0.02</v>
      </c>
      <c r="Q3" s="2">
        <v>0</v>
      </c>
      <c r="R3" s="2">
        <v>0</v>
      </c>
      <c r="S3" s="2">
        <v>0</v>
      </c>
      <c r="T3" s="2">
        <v>0</v>
      </c>
      <c r="U3" s="2">
        <f>Table_0__3[[#This Row],[Call Settle]]*10000*Table_0__3[[#This Row],[Open Interest Call]]</f>
        <v>0</v>
      </c>
      <c r="V3" s="2">
        <f>Table_0__3[[#This Row],[Put Settle]]*10000*Table_0__3[[#This Row],[Open Interest Put]]</f>
        <v>0</v>
      </c>
    </row>
    <row r="4" spans="1:22" x14ac:dyDescent="0.25">
      <c r="A4" s="2">
        <v>-1.1999999999999999E-3</v>
      </c>
      <c r="B4" s="2">
        <v>0.12709999999999999</v>
      </c>
      <c r="C4" s="2">
        <v>0.12590000000000001</v>
      </c>
      <c r="D4" s="2">
        <v>0.51</v>
      </c>
      <c r="E4" s="2">
        <v>1E-4</v>
      </c>
      <c r="F4" s="2">
        <v>1E-4</v>
      </c>
      <c r="G4" s="2">
        <v>0</v>
      </c>
      <c r="H4" s="2">
        <v>17.07</v>
      </c>
      <c r="I4" s="2">
        <v>17.100000000000001</v>
      </c>
      <c r="J4" s="2">
        <v>-0.03</v>
      </c>
      <c r="K4" s="2">
        <v>0</v>
      </c>
      <c r="L4" s="2">
        <v>0</v>
      </c>
      <c r="M4" s="2">
        <v>0</v>
      </c>
      <c r="N4" s="2">
        <v>17.07</v>
      </c>
      <c r="O4" s="2">
        <v>17.100000000000001</v>
      </c>
      <c r="P4" s="2">
        <v>-0.03</v>
      </c>
      <c r="Q4" s="2">
        <v>0</v>
      </c>
      <c r="R4" s="2">
        <v>0</v>
      </c>
      <c r="S4" s="2">
        <v>0</v>
      </c>
      <c r="T4" s="2">
        <v>0</v>
      </c>
      <c r="U4" s="2">
        <f>Table_0__3[[#This Row],[Call Settle]]*10000*Table_0__3[[#This Row],[Open Interest Call]]</f>
        <v>0</v>
      </c>
      <c r="V4" s="2">
        <f>Table_0__3[[#This Row],[Put Settle]]*10000*Table_0__3[[#This Row],[Open Interest Put]]</f>
        <v>0</v>
      </c>
    </row>
    <row r="5" spans="1:22" x14ac:dyDescent="0.25">
      <c r="A5" s="2">
        <v>-1.1000000000000001E-3</v>
      </c>
      <c r="B5" s="2">
        <v>0.1172</v>
      </c>
      <c r="C5" s="2">
        <v>0.11609999999999999</v>
      </c>
      <c r="D5" s="2">
        <v>0.52</v>
      </c>
      <c r="E5" s="2">
        <v>1E-4</v>
      </c>
      <c r="F5" s="2">
        <v>1E-4</v>
      </c>
      <c r="G5" s="2">
        <v>0</v>
      </c>
      <c r="H5" s="2">
        <v>16.95</v>
      </c>
      <c r="I5" s="2">
        <v>16.98</v>
      </c>
      <c r="J5" s="2">
        <v>-0.04</v>
      </c>
      <c r="K5" s="2">
        <v>0</v>
      </c>
      <c r="L5" s="2">
        <v>0</v>
      </c>
      <c r="M5" s="2">
        <v>0</v>
      </c>
      <c r="N5" s="2">
        <v>16.95</v>
      </c>
      <c r="O5" s="2">
        <v>16.98</v>
      </c>
      <c r="P5" s="2">
        <v>-0.04</v>
      </c>
      <c r="Q5" s="2">
        <v>2</v>
      </c>
      <c r="R5" s="2">
        <v>0</v>
      </c>
      <c r="S5" s="2">
        <v>0</v>
      </c>
      <c r="T5" s="2">
        <v>0</v>
      </c>
      <c r="U5" s="2">
        <f>Table_0__3[[#This Row],[Call Settle]]*10000*Table_0__3[[#This Row],[Open Interest Call]]</f>
        <v>2322</v>
      </c>
      <c r="V5" s="2">
        <f>Table_0__3[[#This Row],[Put Settle]]*10000*Table_0__3[[#This Row],[Open Interest Put]]</f>
        <v>0</v>
      </c>
    </row>
    <row r="6" spans="1:22" x14ac:dyDescent="0.25">
      <c r="A6" s="2">
        <v>-1.1999999999999999E-3</v>
      </c>
      <c r="B6" s="2">
        <v>0.1074</v>
      </c>
      <c r="C6" s="2">
        <v>0.1062</v>
      </c>
      <c r="D6" s="2">
        <v>0.53</v>
      </c>
      <c r="E6" s="2">
        <v>2.0000000000000001E-4</v>
      </c>
      <c r="F6" s="2">
        <v>2.0000000000000001E-4</v>
      </c>
      <c r="G6" s="2">
        <v>1E-4</v>
      </c>
      <c r="H6" s="2">
        <v>16.920000000000002</v>
      </c>
      <c r="I6" s="2">
        <v>16.350000000000001</v>
      </c>
      <c r="J6" s="2">
        <v>0.56999999999999995</v>
      </c>
      <c r="K6" s="2">
        <v>0</v>
      </c>
      <c r="L6" s="2">
        <v>0</v>
      </c>
      <c r="M6" s="2">
        <v>0</v>
      </c>
      <c r="N6" s="2">
        <v>16.920000000000002</v>
      </c>
      <c r="O6" s="2">
        <v>16.350000000000001</v>
      </c>
      <c r="P6" s="2">
        <v>0.56999999999999995</v>
      </c>
      <c r="Q6" s="2">
        <v>0</v>
      </c>
      <c r="R6" s="2">
        <v>0</v>
      </c>
      <c r="S6" s="2">
        <v>0</v>
      </c>
      <c r="T6" s="2">
        <v>0</v>
      </c>
      <c r="U6" s="2">
        <f>Table_0__3[[#This Row],[Call Settle]]*10000*Table_0__3[[#This Row],[Open Interest Call]]</f>
        <v>0</v>
      </c>
      <c r="V6" s="2">
        <f>Table_0__3[[#This Row],[Put Settle]]*10000*Table_0__3[[#This Row],[Open Interest Put]]</f>
        <v>0</v>
      </c>
    </row>
    <row r="7" spans="1:22" x14ac:dyDescent="0.25">
      <c r="A7" s="2">
        <v>-1.1000000000000001E-3</v>
      </c>
      <c r="B7" s="2">
        <v>9.7500000000000003E-2</v>
      </c>
      <c r="C7" s="2">
        <v>9.64E-2</v>
      </c>
      <c r="D7" s="2">
        <v>0.54</v>
      </c>
      <c r="E7" s="2">
        <v>2.9999999999999997E-4</v>
      </c>
      <c r="F7" s="2">
        <v>2.0000000000000001E-4</v>
      </c>
      <c r="G7" s="2">
        <v>1E-4</v>
      </c>
      <c r="H7" s="2">
        <v>15.89</v>
      </c>
      <c r="I7" s="2">
        <v>15.46</v>
      </c>
      <c r="J7" s="2">
        <v>0.43</v>
      </c>
      <c r="K7" s="2">
        <v>0</v>
      </c>
      <c r="L7" s="2">
        <v>0</v>
      </c>
      <c r="M7" s="2">
        <v>0</v>
      </c>
      <c r="N7" s="2">
        <v>15.89</v>
      </c>
      <c r="O7" s="2">
        <v>15.46</v>
      </c>
      <c r="P7" s="2">
        <v>0.43</v>
      </c>
      <c r="Q7" s="2">
        <v>0</v>
      </c>
      <c r="R7" s="2">
        <v>0</v>
      </c>
      <c r="S7" s="2">
        <v>10</v>
      </c>
      <c r="T7" s="2">
        <v>0</v>
      </c>
      <c r="U7" s="2">
        <f>Table_0__3[[#This Row],[Call Settle]]*10000*Table_0__3[[#This Row],[Open Interest Call]]</f>
        <v>0</v>
      </c>
      <c r="V7" s="2">
        <f>Table_0__3[[#This Row],[Put Settle]]*10000*Table_0__3[[#This Row],[Open Interest Put]]</f>
        <v>29.999999999999996</v>
      </c>
    </row>
    <row r="8" spans="1:22" x14ac:dyDescent="0.25">
      <c r="A8" s="2">
        <v>-1.1000000000000001E-3</v>
      </c>
      <c r="B8" s="2">
        <v>8.77E-2</v>
      </c>
      <c r="C8" s="2">
        <v>8.6599999999999996E-2</v>
      </c>
      <c r="D8" s="2">
        <v>0.55000000000000004</v>
      </c>
      <c r="E8" s="2">
        <v>4.0000000000000002E-4</v>
      </c>
      <c r="F8" s="2">
        <v>2.9999999999999997E-4</v>
      </c>
      <c r="G8" s="2">
        <v>1E-4</v>
      </c>
      <c r="H8" s="2">
        <v>15.09</v>
      </c>
      <c r="I8" s="2">
        <v>14.42</v>
      </c>
      <c r="J8" s="2">
        <v>0.67</v>
      </c>
      <c r="K8" s="2">
        <v>0</v>
      </c>
      <c r="L8" s="2">
        <v>0</v>
      </c>
      <c r="M8" s="2">
        <v>0</v>
      </c>
      <c r="N8" s="2">
        <v>15.09</v>
      </c>
      <c r="O8" s="2">
        <v>14.42</v>
      </c>
      <c r="P8" s="2">
        <v>0.67</v>
      </c>
      <c r="Q8" s="2">
        <v>0</v>
      </c>
      <c r="R8" s="2">
        <v>0</v>
      </c>
      <c r="S8" s="2">
        <v>1</v>
      </c>
      <c r="T8" s="2">
        <v>0</v>
      </c>
      <c r="U8" s="2">
        <f>Table_0__3[[#This Row],[Call Settle]]*10000*Table_0__3[[#This Row],[Open Interest Call]]</f>
        <v>0</v>
      </c>
      <c r="V8" s="2">
        <f>Table_0__3[[#This Row],[Put Settle]]*10000*Table_0__3[[#This Row],[Open Interest Put]]</f>
        <v>4</v>
      </c>
    </row>
    <row r="9" spans="1:22" x14ac:dyDescent="0.25">
      <c r="A9" s="2">
        <v>-1.1000000000000001E-3</v>
      </c>
      <c r="B9" s="2">
        <v>7.7899999999999997E-2</v>
      </c>
      <c r="C9" s="2">
        <v>7.6799999999999993E-2</v>
      </c>
      <c r="D9" s="2">
        <v>0.56000000000000005</v>
      </c>
      <c r="E9" s="2">
        <v>5.0000000000000001E-4</v>
      </c>
      <c r="F9" s="2">
        <v>4.0000000000000002E-4</v>
      </c>
      <c r="G9" s="2">
        <v>1E-4</v>
      </c>
      <c r="H9" s="2">
        <v>14.32</v>
      </c>
      <c r="I9" s="2">
        <v>13.88</v>
      </c>
      <c r="J9" s="2">
        <v>0.44</v>
      </c>
      <c r="K9" s="2">
        <v>0</v>
      </c>
      <c r="L9" s="2">
        <v>0</v>
      </c>
      <c r="M9" s="2">
        <v>0</v>
      </c>
      <c r="N9" s="2">
        <v>14.32</v>
      </c>
      <c r="O9" s="2">
        <v>13.88</v>
      </c>
      <c r="P9" s="2">
        <v>0.44</v>
      </c>
      <c r="Q9" s="2">
        <v>0</v>
      </c>
      <c r="R9" s="2">
        <v>0</v>
      </c>
      <c r="S9" s="2">
        <v>1</v>
      </c>
      <c r="T9" s="2">
        <v>0</v>
      </c>
      <c r="U9" s="2">
        <f>Table_0__3[[#This Row],[Call Settle]]*10000*Table_0__3[[#This Row],[Open Interest Call]]</f>
        <v>0</v>
      </c>
      <c r="V9" s="2">
        <f>Table_0__3[[#This Row],[Put Settle]]*10000*Table_0__3[[#This Row],[Open Interest Put]]</f>
        <v>5</v>
      </c>
    </row>
    <row r="10" spans="1:22" x14ac:dyDescent="0.25">
      <c r="A10" s="2">
        <v>-1.1000000000000001E-3</v>
      </c>
      <c r="B10" s="2">
        <v>6.8199999999999997E-2</v>
      </c>
      <c r="C10" s="2">
        <v>6.7100000000000007E-2</v>
      </c>
      <c r="D10" s="2">
        <v>0.56999999999999995</v>
      </c>
      <c r="E10" s="2">
        <v>6.9999999999999999E-4</v>
      </c>
      <c r="F10" s="2">
        <v>5.9999999999999995E-4</v>
      </c>
      <c r="G10" s="2">
        <v>1E-4</v>
      </c>
      <c r="H10" s="2">
        <v>13.48</v>
      </c>
      <c r="I10" s="2">
        <v>13.19</v>
      </c>
      <c r="J10" s="2">
        <v>0.28999999999999998</v>
      </c>
      <c r="K10" s="2">
        <v>0</v>
      </c>
      <c r="L10" s="2">
        <v>0</v>
      </c>
      <c r="M10" s="2">
        <v>0</v>
      </c>
      <c r="N10" s="2">
        <v>13.48</v>
      </c>
      <c r="O10" s="2">
        <v>13.19</v>
      </c>
      <c r="P10" s="2">
        <v>0.28999999999999998</v>
      </c>
      <c r="Q10" s="2">
        <v>0</v>
      </c>
      <c r="R10" s="2">
        <v>0</v>
      </c>
      <c r="S10" s="2">
        <v>20</v>
      </c>
      <c r="T10" s="2">
        <v>0</v>
      </c>
      <c r="U10" s="2">
        <f>Table_0__3[[#This Row],[Call Settle]]*10000*Table_0__3[[#This Row],[Open Interest Call]]</f>
        <v>0</v>
      </c>
      <c r="V10" s="2">
        <f>Table_0__3[[#This Row],[Put Settle]]*10000*Table_0__3[[#This Row],[Open Interest Put]]</f>
        <v>140</v>
      </c>
    </row>
    <row r="11" spans="1:22" x14ac:dyDescent="0.25">
      <c r="A11" s="2">
        <v>-1.1999999999999999E-3</v>
      </c>
      <c r="B11" s="2">
        <v>5.8700000000000002E-2</v>
      </c>
      <c r="C11" s="2">
        <v>5.7500000000000002E-2</v>
      </c>
      <c r="D11" s="2">
        <v>0.57999999999999996</v>
      </c>
      <c r="E11" s="2">
        <v>1E-3</v>
      </c>
      <c r="F11" s="2">
        <v>8.9999999999999998E-4</v>
      </c>
      <c r="G11" s="2">
        <v>1E-4</v>
      </c>
      <c r="H11" s="2">
        <v>12.66</v>
      </c>
      <c r="I11" s="2">
        <v>12.49</v>
      </c>
      <c r="J11" s="2">
        <v>0.17</v>
      </c>
      <c r="K11" s="2">
        <v>0</v>
      </c>
      <c r="L11" s="2">
        <v>0</v>
      </c>
      <c r="M11" s="2">
        <v>0</v>
      </c>
      <c r="N11" s="2">
        <v>12.66</v>
      </c>
      <c r="O11" s="2">
        <v>12.49</v>
      </c>
      <c r="P11" s="2">
        <v>0.17</v>
      </c>
      <c r="Q11" s="2">
        <v>0</v>
      </c>
      <c r="R11" s="2">
        <v>0</v>
      </c>
      <c r="S11" s="2">
        <v>66</v>
      </c>
      <c r="T11" s="2">
        <v>10</v>
      </c>
      <c r="U11" s="2">
        <f>Table_0__3[[#This Row],[Call Settle]]*10000*Table_0__3[[#This Row],[Open Interest Call]]</f>
        <v>0</v>
      </c>
      <c r="V11" s="2">
        <f>Table_0__3[[#This Row],[Put Settle]]*10000*Table_0__3[[#This Row],[Open Interest Put]]</f>
        <v>660</v>
      </c>
    </row>
    <row r="12" spans="1:22" x14ac:dyDescent="0.25">
      <c r="A12" s="2">
        <v>-1.1999999999999999E-3</v>
      </c>
      <c r="B12" s="2">
        <v>5.3999999999999999E-2</v>
      </c>
      <c r="C12" s="2">
        <v>5.28E-2</v>
      </c>
      <c r="D12" s="2">
        <v>0.58499999999999996</v>
      </c>
      <c r="E12" s="2">
        <v>1.1999999999999999E-3</v>
      </c>
      <c r="F12" s="2">
        <v>1.1999999999999999E-3</v>
      </c>
      <c r="G12" s="2">
        <v>0</v>
      </c>
      <c r="H12" s="2">
        <v>12.24</v>
      </c>
      <c r="I12" s="2">
        <v>12.37</v>
      </c>
      <c r="J12" s="2">
        <v>-0.13</v>
      </c>
      <c r="K12" s="2">
        <v>0</v>
      </c>
      <c r="L12" s="2">
        <v>0</v>
      </c>
      <c r="M12" s="2">
        <v>0</v>
      </c>
      <c r="N12" s="2">
        <v>12.24</v>
      </c>
      <c r="O12" s="2">
        <v>12.37</v>
      </c>
      <c r="P12" s="2">
        <v>-0.13</v>
      </c>
      <c r="Q12" s="2">
        <v>0</v>
      </c>
      <c r="R12" s="2">
        <v>0</v>
      </c>
      <c r="S12" s="2">
        <v>35</v>
      </c>
      <c r="T12" s="2">
        <v>4</v>
      </c>
      <c r="U12" s="2">
        <f>Table_0__3[[#This Row],[Call Settle]]*10000*Table_0__3[[#This Row],[Open Interest Call]]</f>
        <v>0</v>
      </c>
      <c r="V12" s="2">
        <f>Table_0__3[[#This Row],[Put Settle]]*10000*Table_0__3[[#This Row],[Open Interest Put]]</f>
        <v>419.99999999999994</v>
      </c>
    </row>
    <row r="13" spans="1:22" x14ac:dyDescent="0.25">
      <c r="A13" s="2">
        <v>-1.1000000000000001E-3</v>
      </c>
      <c r="B13" s="2">
        <v>4.9299999999999997E-2</v>
      </c>
      <c r="C13" s="2">
        <v>4.82E-2</v>
      </c>
      <c r="D13" s="2">
        <v>0.59</v>
      </c>
      <c r="E13" s="2">
        <v>1.5E-3</v>
      </c>
      <c r="F13" s="2">
        <v>1.5E-3</v>
      </c>
      <c r="G13" s="2">
        <v>0</v>
      </c>
      <c r="H13" s="2">
        <v>11.94</v>
      </c>
      <c r="I13" s="2">
        <v>12.09</v>
      </c>
      <c r="J13" s="2">
        <v>-0.14000000000000001</v>
      </c>
      <c r="K13" s="2">
        <v>0</v>
      </c>
      <c r="L13" s="2">
        <v>0</v>
      </c>
      <c r="M13" s="2">
        <v>0</v>
      </c>
      <c r="N13" s="2">
        <v>11.94</v>
      </c>
      <c r="O13" s="2">
        <v>12.09</v>
      </c>
      <c r="P13" s="2">
        <v>-0.14000000000000001</v>
      </c>
      <c r="Q13" s="2">
        <v>0</v>
      </c>
      <c r="R13" s="2">
        <v>0</v>
      </c>
      <c r="S13" s="2">
        <v>160</v>
      </c>
      <c r="T13" s="2">
        <v>2</v>
      </c>
      <c r="U13" s="2">
        <f>Table_0__3[[#This Row],[Call Settle]]*10000*Table_0__3[[#This Row],[Open Interest Call]]</f>
        <v>0</v>
      </c>
      <c r="V13" s="2">
        <f>Table_0__3[[#This Row],[Put Settle]]*10000*Table_0__3[[#This Row],[Open Interest Put]]</f>
        <v>2400</v>
      </c>
    </row>
    <row r="14" spans="1:22" x14ac:dyDescent="0.25">
      <c r="A14" s="2">
        <v>-1.1000000000000001E-3</v>
      </c>
      <c r="B14" s="2">
        <v>4.4699999999999997E-2</v>
      </c>
      <c r="C14" s="2">
        <v>4.36E-2</v>
      </c>
      <c r="D14" s="2">
        <v>0.59499999999999997</v>
      </c>
      <c r="E14" s="2">
        <v>1.9E-3</v>
      </c>
      <c r="F14" s="2">
        <v>1.9E-3</v>
      </c>
      <c r="G14" s="2">
        <v>0</v>
      </c>
      <c r="H14" s="2">
        <v>11.69</v>
      </c>
      <c r="I14" s="2">
        <v>11.85</v>
      </c>
      <c r="J14" s="2">
        <v>-0.16</v>
      </c>
      <c r="K14" s="2">
        <v>0</v>
      </c>
      <c r="L14" s="2">
        <v>0</v>
      </c>
      <c r="M14" s="2">
        <v>0</v>
      </c>
      <c r="N14" s="2">
        <v>11.69</v>
      </c>
      <c r="O14" s="2">
        <v>11.85</v>
      </c>
      <c r="P14" s="2">
        <v>-0.16</v>
      </c>
      <c r="Q14" s="2">
        <v>0</v>
      </c>
      <c r="R14" s="2">
        <v>0</v>
      </c>
      <c r="S14" s="2">
        <v>159</v>
      </c>
      <c r="T14" s="2">
        <v>28</v>
      </c>
      <c r="U14" s="2">
        <f>Table_0__3[[#This Row],[Call Settle]]*10000*Table_0__3[[#This Row],[Open Interest Call]]</f>
        <v>0</v>
      </c>
      <c r="V14" s="2">
        <f>Table_0__3[[#This Row],[Put Settle]]*10000*Table_0__3[[#This Row],[Open Interest Put]]</f>
        <v>3021</v>
      </c>
    </row>
    <row r="15" spans="1:22" x14ac:dyDescent="0.25">
      <c r="A15" s="2">
        <v>-1.1000000000000001E-3</v>
      </c>
      <c r="B15" s="2">
        <v>4.0300000000000002E-2</v>
      </c>
      <c r="C15" s="2">
        <v>3.9199999999999999E-2</v>
      </c>
      <c r="D15" s="2">
        <v>0.6</v>
      </c>
      <c r="E15" s="2">
        <v>2.3999999999999998E-3</v>
      </c>
      <c r="F15" s="2">
        <v>2.3E-3</v>
      </c>
      <c r="G15" s="2">
        <v>1E-4</v>
      </c>
      <c r="H15" s="2">
        <v>11.44</v>
      </c>
      <c r="I15" s="2">
        <v>11.46</v>
      </c>
      <c r="J15" s="2">
        <v>-0.02</v>
      </c>
      <c r="K15" s="2">
        <v>0</v>
      </c>
      <c r="L15" s="2">
        <v>0</v>
      </c>
      <c r="M15" s="2">
        <v>0</v>
      </c>
      <c r="N15" s="2">
        <v>11.44</v>
      </c>
      <c r="O15" s="2">
        <v>11.46</v>
      </c>
      <c r="P15" s="2">
        <v>-0.02</v>
      </c>
      <c r="Q15" s="2">
        <v>0</v>
      </c>
      <c r="R15" s="2">
        <v>0</v>
      </c>
      <c r="S15" s="2">
        <v>248</v>
      </c>
      <c r="T15" s="2">
        <v>3</v>
      </c>
      <c r="U15" s="2">
        <f>Table_0__3[[#This Row],[Call Settle]]*10000*Table_0__3[[#This Row],[Open Interest Call]]</f>
        <v>0</v>
      </c>
      <c r="V15" s="2">
        <f>Table_0__3[[#This Row],[Put Settle]]*10000*Table_0__3[[#This Row],[Open Interest Put]]</f>
        <v>5951.9999999999991</v>
      </c>
    </row>
    <row r="16" spans="1:22" x14ac:dyDescent="0.25">
      <c r="A16" s="2">
        <v>-1E-3</v>
      </c>
      <c r="B16" s="2">
        <v>3.5900000000000001E-2</v>
      </c>
      <c r="C16" s="2">
        <v>3.49E-2</v>
      </c>
      <c r="D16" s="2">
        <v>0.60499999999999998</v>
      </c>
      <c r="E16" s="2">
        <v>3.0999999999999999E-3</v>
      </c>
      <c r="F16" s="2">
        <v>2.8999999999999998E-3</v>
      </c>
      <c r="G16" s="2">
        <v>2.0000000000000001E-4</v>
      </c>
      <c r="H16" s="2">
        <v>11.3</v>
      </c>
      <c r="I16" s="2">
        <v>11.22</v>
      </c>
      <c r="J16" s="2">
        <v>0.08</v>
      </c>
      <c r="K16" s="2">
        <v>0</v>
      </c>
      <c r="L16" s="2">
        <v>0</v>
      </c>
      <c r="M16" s="2">
        <v>0</v>
      </c>
      <c r="N16" s="2">
        <v>11.3</v>
      </c>
      <c r="O16" s="2">
        <v>11.22</v>
      </c>
      <c r="P16" s="2">
        <v>0.08</v>
      </c>
      <c r="Q16" s="2">
        <v>0</v>
      </c>
      <c r="R16" s="2">
        <v>0</v>
      </c>
      <c r="S16" s="2">
        <v>291</v>
      </c>
      <c r="T16" s="2">
        <v>47</v>
      </c>
      <c r="U16" s="2">
        <f>Table_0__3[[#This Row],[Call Settle]]*10000*Table_0__3[[#This Row],[Open Interest Call]]</f>
        <v>0</v>
      </c>
      <c r="V16" s="2">
        <f>Table_0__3[[#This Row],[Put Settle]]*10000*Table_0__3[[#This Row],[Open Interest Put]]</f>
        <v>9021</v>
      </c>
    </row>
    <row r="17" spans="1:22" x14ac:dyDescent="0.25">
      <c r="A17" s="2">
        <v>-1E-3</v>
      </c>
      <c r="B17" s="2">
        <v>3.1800000000000002E-2</v>
      </c>
      <c r="C17" s="2">
        <v>3.0800000000000001E-2</v>
      </c>
      <c r="D17" s="2">
        <v>0.61</v>
      </c>
      <c r="E17" s="2">
        <v>3.8999999999999998E-3</v>
      </c>
      <c r="F17" s="2">
        <v>3.7000000000000002E-3</v>
      </c>
      <c r="G17" s="2">
        <v>2.0000000000000001E-4</v>
      </c>
      <c r="H17" s="2">
        <v>11.08</v>
      </c>
      <c r="I17" s="2">
        <v>11.06</v>
      </c>
      <c r="J17" s="2">
        <v>0.02</v>
      </c>
      <c r="K17" s="2">
        <v>0</v>
      </c>
      <c r="L17" s="2">
        <v>0</v>
      </c>
      <c r="M17" s="2">
        <v>0</v>
      </c>
      <c r="N17" s="2">
        <v>11.08</v>
      </c>
      <c r="O17" s="2">
        <v>11.06</v>
      </c>
      <c r="P17" s="2">
        <v>0.02</v>
      </c>
      <c r="Q17" s="2">
        <v>0</v>
      </c>
      <c r="R17" s="2">
        <v>0</v>
      </c>
      <c r="S17" s="2">
        <v>399</v>
      </c>
      <c r="T17" s="2">
        <v>4</v>
      </c>
      <c r="U17" s="2">
        <f>Table_0__3[[#This Row],[Call Settle]]*10000*Table_0__3[[#This Row],[Open Interest Call]]</f>
        <v>0</v>
      </c>
      <c r="V17" s="2">
        <f>Table_0__3[[#This Row],[Put Settle]]*10000*Table_0__3[[#This Row],[Open Interest Put]]</f>
        <v>15561</v>
      </c>
    </row>
    <row r="18" spans="1:22" x14ac:dyDescent="0.25">
      <c r="A18" s="2">
        <v>-1E-3</v>
      </c>
      <c r="B18" s="2">
        <v>2.7799999999999998E-2</v>
      </c>
      <c r="C18" s="2">
        <v>2.6800000000000001E-2</v>
      </c>
      <c r="D18" s="2">
        <v>0.61499999999999999</v>
      </c>
      <c r="E18" s="2">
        <v>4.8999999999999998E-3</v>
      </c>
      <c r="F18" s="2">
        <v>4.7000000000000002E-3</v>
      </c>
      <c r="G18" s="2">
        <v>2.0000000000000001E-4</v>
      </c>
      <c r="H18" s="2">
        <v>10.89</v>
      </c>
      <c r="I18" s="2">
        <v>10.91</v>
      </c>
      <c r="J18" s="2">
        <v>-0.02</v>
      </c>
      <c r="K18" s="2">
        <v>0</v>
      </c>
      <c r="L18" s="2">
        <v>0</v>
      </c>
      <c r="M18" s="2">
        <v>0</v>
      </c>
      <c r="N18" s="2">
        <v>10.89</v>
      </c>
      <c r="O18" s="2">
        <v>10.91</v>
      </c>
      <c r="P18" s="2">
        <v>-0.02</v>
      </c>
      <c r="Q18" s="2">
        <v>0</v>
      </c>
      <c r="R18" s="2">
        <v>0</v>
      </c>
      <c r="S18" s="2">
        <v>162</v>
      </c>
      <c r="T18" s="2">
        <v>10</v>
      </c>
      <c r="U18" s="2">
        <f>Table_0__3[[#This Row],[Call Settle]]*10000*Table_0__3[[#This Row],[Open Interest Call]]</f>
        <v>0</v>
      </c>
      <c r="V18" s="2">
        <f>Table_0__3[[#This Row],[Put Settle]]*10000*Table_0__3[[#This Row],[Open Interest Put]]</f>
        <v>7938</v>
      </c>
    </row>
    <row r="19" spans="1:22" x14ac:dyDescent="0.25">
      <c r="A19" s="2">
        <v>-1E-3</v>
      </c>
      <c r="B19" s="2">
        <v>2.4E-2</v>
      </c>
      <c r="C19" s="2">
        <v>2.3E-2</v>
      </c>
      <c r="D19" s="2">
        <v>0.62</v>
      </c>
      <c r="E19" s="2">
        <v>6.1000000000000004E-3</v>
      </c>
      <c r="F19" s="2">
        <v>5.7999999999999996E-3</v>
      </c>
      <c r="G19" s="2">
        <v>2.9999999999999997E-4</v>
      </c>
      <c r="H19" s="2">
        <v>10.69</v>
      </c>
      <c r="I19" s="2">
        <v>10.66</v>
      </c>
      <c r="J19" s="2">
        <v>0.03</v>
      </c>
      <c r="K19" s="2">
        <v>0</v>
      </c>
      <c r="L19" s="2">
        <v>0</v>
      </c>
      <c r="M19" s="2">
        <v>0</v>
      </c>
      <c r="N19" s="2">
        <v>10.69</v>
      </c>
      <c r="O19" s="2">
        <v>10.66</v>
      </c>
      <c r="P19" s="2">
        <v>0.03</v>
      </c>
      <c r="Q19" s="2">
        <v>5</v>
      </c>
      <c r="R19" s="2">
        <v>-1</v>
      </c>
      <c r="S19" s="2">
        <v>207</v>
      </c>
      <c r="T19" s="2">
        <v>0</v>
      </c>
      <c r="U19" s="2">
        <f>Table_0__3[[#This Row],[Call Settle]]*10000*Table_0__3[[#This Row],[Open Interest Call]]</f>
        <v>1150</v>
      </c>
      <c r="V19" s="2">
        <f>Table_0__3[[#This Row],[Put Settle]]*10000*Table_0__3[[#This Row],[Open Interest Put]]</f>
        <v>12627.000000000002</v>
      </c>
    </row>
    <row r="20" spans="1:22" x14ac:dyDescent="0.25">
      <c r="A20" s="2">
        <v>-8.9999999999999998E-4</v>
      </c>
      <c r="B20" s="2">
        <v>2.0400000000000001E-2</v>
      </c>
      <c r="C20" s="2">
        <v>1.95E-2</v>
      </c>
      <c r="D20" s="2">
        <v>0.625</v>
      </c>
      <c r="E20" s="2">
        <v>7.4999999999999997E-3</v>
      </c>
      <c r="F20" s="2">
        <v>7.1999999999999998E-3</v>
      </c>
      <c r="G20" s="2">
        <v>2.9999999999999997E-4</v>
      </c>
      <c r="H20" s="2">
        <v>10.46</v>
      </c>
      <c r="I20" s="2">
        <v>10.48</v>
      </c>
      <c r="J20" s="2">
        <v>-0.03</v>
      </c>
      <c r="K20" s="2">
        <v>0</v>
      </c>
      <c r="L20" s="2">
        <v>0</v>
      </c>
      <c r="M20" s="2">
        <v>0</v>
      </c>
      <c r="N20" s="2">
        <v>10.46</v>
      </c>
      <c r="O20" s="2">
        <v>10.48</v>
      </c>
      <c r="P20" s="2">
        <v>-0.03</v>
      </c>
      <c r="Q20" s="2">
        <v>0</v>
      </c>
      <c r="R20" s="2">
        <v>0</v>
      </c>
      <c r="S20" s="2">
        <v>232</v>
      </c>
      <c r="T20" s="2">
        <v>2</v>
      </c>
      <c r="U20" s="2">
        <f>Table_0__3[[#This Row],[Call Settle]]*10000*Table_0__3[[#This Row],[Open Interest Call]]</f>
        <v>0</v>
      </c>
      <c r="V20" s="2">
        <f>Table_0__3[[#This Row],[Put Settle]]*10000*Table_0__3[[#This Row],[Open Interest Put]]</f>
        <v>17400</v>
      </c>
    </row>
    <row r="21" spans="1:22" x14ac:dyDescent="0.25">
      <c r="A21" s="2">
        <v>-8.0000000000000004E-4</v>
      </c>
      <c r="B21" s="2">
        <v>1.7100000000000001E-2</v>
      </c>
      <c r="C21" s="2">
        <v>1.6299999999999999E-2</v>
      </c>
      <c r="D21" s="2">
        <v>0.63</v>
      </c>
      <c r="E21" s="2">
        <v>9.1999999999999998E-3</v>
      </c>
      <c r="F21" s="2">
        <v>8.8000000000000005E-3</v>
      </c>
      <c r="G21" s="2">
        <v>4.0000000000000002E-4</v>
      </c>
      <c r="H21" s="2">
        <v>10.26</v>
      </c>
      <c r="I21" s="2">
        <v>10.26</v>
      </c>
      <c r="J21" s="2">
        <v>0</v>
      </c>
      <c r="K21" s="2">
        <v>0</v>
      </c>
      <c r="L21" s="2">
        <v>0</v>
      </c>
      <c r="M21" s="2">
        <v>0</v>
      </c>
      <c r="N21" s="2">
        <v>10.26</v>
      </c>
      <c r="O21" s="2">
        <v>10.26</v>
      </c>
      <c r="P21" s="2">
        <v>0</v>
      </c>
      <c r="Q21" s="2">
        <v>2</v>
      </c>
      <c r="R21" s="2">
        <v>0</v>
      </c>
      <c r="S21" s="2">
        <v>367</v>
      </c>
      <c r="T21" s="2">
        <v>6</v>
      </c>
      <c r="U21" s="2">
        <f>Table_0__3[[#This Row],[Call Settle]]*10000*Table_0__3[[#This Row],[Open Interest Call]]</f>
        <v>325.99999999999994</v>
      </c>
      <c r="V21" s="2">
        <f>Table_0__3[[#This Row],[Put Settle]]*10000*Table_0__3[[#This Row],[Open Interest Put]]</f>
        <v>33764</v>
      </c>
    </row>
    <row r="22" spans="1:22" x14ac:dyDescent="0.25">
      <c r="A22" s="2">
        <v>-6.9999999999999999E-4</v>
      </c>
      <c r="B22" s="2">
        <v>1.41E-2</v>
      </c>
      <c r="C22" s="2">
        <v>1.34E-2</v>
      </c>
      <c r="D22" s="2">
        <v>0.63500000000000001</v>
      </c>
      <c r="E22" s="2">
        <v>1.1299999999999999E-2</v>
      </c>
      <c r="F22" s="2">
        <v>1.0800000000000001E-2</v>
      </c>
      <c r="G22" s="2">
        <v>5.0000000000000001E-4</v>
      </c>
      <c r="H22" s="2">
        <v>10.130000000000001</v>
      </c>
      <c r="I22" s="2">
        <v>10.119999999999999</v>
      </c>
      <c r="J22" s="2">
        <v>0.01</v>
      </c>
      <c r="K22" s="2">
        <v>0</v>
      </c>
      <c r="L22" s="2">
        <v>0</v>
      </c>
      <c r="M22" s="2">
        <v>0</v>
      </c>
      <c r="N22" s="2">
        <v>10.14</v>
      </c>
      <c r="O22" s="2">
        <v>10.119999999999999</v>
      </c>
      <c r="P22" s="2">
        <v>0.02</v>
      </c>
      <c r="Q22" s="2">
        <v>3</v>
      </c>
      <c r="R22" s="2">
        <v>3</v>
      </c>
      <c r="S22" s="2">
        <v>547</v>
      </c>
      <c r="T22" s="2">
        <v>2</v>
      </c>
      <c r="U22" s="2">
        <f>Table_0__3[[#This Row],[Call Settle]]*10000*Table_0__3[[#This Row],[Open Interest Call]]</f>
        <v>402</v>
      </c>
      <c r="V22" s="2">
        <f>Table_0__3[[#This Row],[Put Settle]]*10000*Table_0__3[[#This Row],[Open Interest Put]]</f>
        <v>61810.999999999993</v>
      </c>
    </row>
    <row r="23" spans="1:22" x14ac:dyDescent="0.25">
      <c r="A23" s="2">
        <v>-6.9999999999999999E-4</v>
      </c>
      <c r="B23" s="2">
        <v>1.15E-2</v>
      </c>
      <c r="C23" s="2">
        <v>1.0800000000000001E-2</v>
      </c>
      <c r="D23" s="2">
        <v>0.64</v>
      </c>
      <c r="E23" s="2">
        <v>1.37E-2</v>
      </c>
      <c r="F23" s="2">
        <v>1.3100000000000001E-2</v>
      </c>
      <c r="G23" s="2">
        <v>5.9999999999999995E-4</v>
      </c>
      <c r="H23" s="2">
        <v>9.9600000000000009</v>
      </c>
      <c r="I23" s="2">
        <v>9.99</v>
      </c>
      <c r="J23" s="2">
        <v>-0.03</v>
      </c>
      <c r="K23" s="2">
        <v>0</v>
      </c>
      <c r="L23" s="2">
        <v>0</v>
      </c>
      <c r="M23" s="2">
        <v>0</v>
      </c>
      <c r="N23" s="2">
        <v>9.9600000000000009</v>
      </c>
      <c r="O23" s="2">
        <v>10.01</v>
      </c>
      <c r="P23" s="2">
        <v>-0.05</v>
      </c>
      <c r="Q23" s="2">
        <v>5</v>
      </c>
      <c r="R23" s="2">
        <v>0</v>
      </c>
      <c r="S23" s="2">
        <v>4517</v>
      </c>
      <c r="T23" s="2">
        <v>0</v>
      </c>
      <c r="U23" s="2">
        <f>Table_0__3[[#This Row],[Call Settle]]*10000*Table_0__3[[#This Row],[Open Interest Call]]</f>
        <v>540</v>
      </c>
      <c r="V23" s="2">
        <f>Table_0__3[[#This Row],[Put Settle]]*10000*Table_0__3[[#This Row],[Open Interest Put]]</f>
        <v>618829</v>
      </c>
    </row>
    <row r="24" spans="1:22" x14ac:dyDescent="0.25">
      <c r="A24" s="2">
        <v>-5.0000000000000001E-4</v>
      </c>
      <c r="B24" s="2">
        <v>9.1000000000000004E-3</v>
      </c>
      <c r="C24" s="2">
        <v>8.6E-3</v>
      </c>
      <c r="D24" s="2">
        <v>0.64500000000000002</v>
      </c>
      <c r="E24" s="2">
        <v>1.6400000000000001E-2</v>
      </c>
      <c r="F24" s="2">
        <v>1.5699999999999999E-2</v>
      </c>
      <c r="G24" s="2">
        <v>6.9999999999999999E-4</v>
      </c>
      <c r="H24" s="2">
        <v>9.8699999999999992</v>
      </c>
      <c r="I24" s="2">
        <v>9.82</v>
      </c>
      <c r="J24" s="2">
        <v>0.05</v>
      </c>
      <c r="K24" s="2">
        <v>0</v>
      </c>
      <c r="L24" s="2">
        <v>0</v>
      </c>
      <c r="M24" s="2">
        <v>0</v>
      </c>
      <c r="N24" s="2">
        <v>9.8699999999999992</v>
      </c>
      <c r="O24" s="2">
        <v>9.82</v>
      </c>
      <c r="P24" s="2">
        <v>0.05</v>
      </c>
      <c r="Q24" s="2">
        <v>50</v>
      </c>
      <c r="R24" s="2">
        <v>0</v>
      </c>
      <c r="S24" s="2">
        <v>189</v>
      </c>
      <c r="T24" s="2">
        <v>0</v>
      </c>
      <c r="U24" s="2">
        <f>Table_0__3[[#This Row],[Call Settle]]*10000*Table_0__3[[#This Row],[Open Interest Call]]</f>
        <v>4300</v>
      </c>
      <c r="V24" s="2">
        <f>Table_0__3[[#This Row],[Put Settle]]*10000*Table_0__3[[#This Row],[Open Interest Put]]</f>
        <v>30996</v>
      </c>
    </row>
    <row r="25" spans="1:22" x14ac:dyDescent="0.25">
      <c r="A25" s="2">
        <v>-5.0000000000000001E-4</v>
      </c>
      <c r="B25" s="2">
        <v>7.1999999999999998E-3</v>
      </c>
      <c r="C25" s="2">
        <v>6.7000000000000002E-3</v>
      </c>
      <c r="D25" s="2">
        <v>0.65</v>
      </c>
      <c r="E25" s="2">
        <v>1.95E-2</v>
      </c>
      <c r="F25" s="2">
        <v>1.8700000000000001E-2</v>
      </c>
      <c r="G25" s="2">
        <v>8.0000000000000004E-4</v>
      </c>
      <c r="H25" s="2">
        <v>9.76</v>
      </c>
      <c r="I25" s="2">
        <v>9.77</v>
      </c>
      <c r="J25" s="2">
        <v>-0.02</v>
      </c>
      <c r="K25" s="2">
        <v>0</v>
      </c>
      <c r="L25" s="2">
        <v>0</v>
      </c>
      <c r="M25" s="2">
        <v>0</v>
      </c>
      <c r="N25" s="2">
        <v>9.76</v>
      </c>
      <c r="O25" s="2">
        <v>9.77</v>
      </c>
      <c r="P25" s="2">
        <v>-0.02</v>
      </c>
      <c r="Q25" s="2">
        <v>134</v>
      </c>
      <c r="R25" s="2">
        <v>26</v>
      </c>
      <c r="S25" s="2">
        <v>495</v>
      </c>
      <c r="T25" s="2">
        <v>0</v>
      </c>
      <c r="U25" s="2">
        <f>Table_0__3[[#This Row],[Call Settle]]*10000*Table_0__3[[#This Row],[Open Interest Call]]</f>
        <v>8978</v>
      </c>
      <c r="V25" s="2">
        <f>Table_0__3[[#This Row],[Put Settle]]*10000*Table_0__3[[#This Row],[Open Interest Put]]</f>
        <v>96525</v>
      </c>
    </row>
    <row r="26" spans="1:22" x14ac:dyDescent="0.25">
      <c r="A26" s="2">
        <v>-2.9999999999999997E-4</v>
      </c>
      <c r="B26" s="2">
        <v>5.4999999999999997E-3</v>
      </c>
      <c r="C26" s="2">
        <v>5.1999999999999998E-3</v>
      </c>
      <c r="D26" s="2">
        <v>0.65500000000000003</v>
      </c>
      <c r="E26" s="2">
        <v>2.2800000000000001E-2</v>
      </c>
      <c r="F26" s="2">
        <v>2.1999999999999999E-2</v>
      </c>
      <c r="G26" s="2">
        <v>8.0000000000000004E-4</v>
      </c>
      <c r="H26" s="2">
        <v>9.74</v>
      </c>
      <c r="I26" s="2">
        <v>9.64</v>
      </c>
      <c r="J26" s="2">
        <v>0.1</v>
      </c>
      <c r="K26" s="2">
        <v>0</v>
      </c>
      <c r="L26" s="2">
        <v>0</v>
      </c>
      <c r="M26" s="2">
        <v>0</v>
      </c>
      <c r="N26" s="2">
        <v>9.74</v>
      </c>
      <c r="O26" s="2">
        <v>9.64</v>
      </c>
      <c r="P26" s="2">
        <v>0.1</v>
      </c>
      <c r="Q26" s="2">
        <v>51</v>
      </c>
      <c r="R26" s="2">
        <v>0</v>
      </c>
      <c r="S26" s="2">
        <v>10</v>
      </c>
      <c r="T26" s="2">
        <v>0</v>
      </c>
      <c r="U26" s="2">
        <f>Table_0__3[[#This Row],[Call Settle]]*10000*Table_0__3[[#This Row],[Open Interest Call]]</f>
        <v>2652</v>
      </c>
      <c r="V26" s="2">
        <f>Table_0__3[[#This Row],[Put Settle]]*10000*Table_0__3[[#This Row],[Open Interest Put]]</f>
        <v>2280</v>
      </c>
    </row>
    <row r="27" spans="1:22" x14ac:dyDescent="0.25">
      <c r="A27" s="2">
        <v>-2.9999999999999997E-4</v>
      </c>
      <c r="B27" s="2">
        <v>4.1999999999999997E-3</v>
      </c>
      <c r="C27" s="2">
        <v>3.8999999999999998E-3</v>
      </c>
      <c r="D27" s="2">
        <v>0.66</v>
      </c>
      <c r="E27" s="2">
        <v>2.6499999999999999E-2</v>
      </c>
      <c r="F27" s="2">
        <v>2.5600000000000001E-2</v>
      </c>
      <c r="G27" s="2">
        <v>8.9999999999999998E-4</v>
      </c>
      <c r="H27" s="2">
        <v>9.64</v>
      </c>
      <c r="I27" s="2">
        <v>9.6</v>
      </c>
      <c r="J27" s="2">
        <v>0.04</v>
      </c>
      <c r="K27" s="2">
        <v>0</v>
      </c>
      <c r="L27" s="2">
        <v>0</v>
      </c>
      <c r="M27" s="2">
        <v>0</v>
      </c>
      <c r="N27" s="2">
        <v>9.64</v>
      </c>
      <c r="O27" s="2">
        <v>9.6</v>
      </c>
      <c r="P27" s="2">
        <v>0.04</v>
      </c>
      <c r="Q27" s="2">
        <v>175</v>
      </c>
      <c r="R27" s="2">
        <v>40</v>
      </c>
      <c r="S27" s="2">
        <v>58</v>
      </c>
      <c r="T27" s="2">
        <v>0</v>
      </c>
      <c r="U27" s="2">
        <f>Table_0__3[[#This Row],[Call Settle]]*10000*Table_0__3[[#This Row],[Open Interest Call]]</f>
        <v>6825</v>
      </c>
      <c r="V27" s="2">
        <f>Table_0__3[[#This Row],[Put Settle]]*10000*Table_0__3[[#This Row],[Open Interest Put]]</f>
        <v>15370</v>
      </c>
    </row>
    <row r="28" spans="1:22" x14ac:dyDescent="0.25">
      <c r="A28" s="2">
        <v>-2.9999999999999997E-4</v>
      </c>
      <c r="B28" s="2">
        <v>3.2000000000000002E-3</v>
      </c>
      <c r="C28" s="2">
        <v>2.8999999999999998E-3</v>
      </c>
      <c r="D28" s="2">
        <v>0.66500000000000004</v>
      </c>
      <c r="E28" s="2">
        <v>3.04E-2</v>
      </c>
      <c r="F28" s="2">
        <v>2.9499999999999998E-2</v>
      </c>
      <c r="G28" s="2">
        <v>8.9999999999999998E-4</v>
      </c>
      <c r="H28" s="2">
        <v>9.6</v>
      </c>
      <c r="I28" s="2">
        <v>9.6300000000000008</v>
      </c>
      <c r="J28" s="2">
        <v>-0.03</v>
      </c>
      <c r="K28" s="2">
        <v>0</v>
      </c>
      <c r="L28" s="2">
        <v>0</v>
      </c>
      <c r="M28" s="2">
        <v>0</v>
      </c>
      <c r="N28" s="2">
        <v>9.6</v>
      </c>
      <c r="O28" s="2">
        <v>9.6300000000000008</v>
      </c>
      <c r="P28" s="2">
        <v>-0.03</v>
      </c>
      <c r="Q28" s="2">
        <v>41</v>
      </c>
      <c r="R28" s="2">
        <v>3</v>
      </c>
      <c r="S28" s="2">
        <v>2</v>
      </c>
      <c r="T28" s="2">
        <v>0</v>
      </c>
      <c r="U28" s="2">
        <f>Table_0__3[[#This Row],[Call Settle]]*10000*Table_0__3[[#This Row],[Open Interest Call]]</f>
        <v>1188.9999999999998</v>
      </c>
      <c r="V28" s="2">
        <f>Table_0__3[[#This Row],[Put Settle]]*10000*Table_0__3[[#This Row],[Open Interest Put]]</f>
        <v>608</v>
      </c>
    </row>
    <row r="29" spans="1:22" x14ac:dyDescent="0.25">
      <c r="A29" s="2">
        <v>-2.0000000000000001E-4</v>
      </c>
      <c r="B29" s="2">
        <v>2.3E-3</v>
      </c>
      <c r="C29" s="2">
        <v>2.0999999999999999E-3</v>
      </c>
      <c r="D29" s="2">
        <v>0.67</v>
      </c>
      <c r="E29" s="2">
        <v>3.4599999999999999E-2</v>
      </c>
      <c r="F29" s="2">
        <v>3.3599999999999998E-2</v>
      </c>
      <c r="G29" s="2">
        <v>1E-3</v>
      </c>
      <c r="H29" s="2">
        <v>9.5399999999999991</v>
      </c>
      <c r="I29" s="2">
        <v>9.52</v>
      </c>
      <c r="J29" s="2">
        <v>0.02</v>
      </c>
      <c r="K29" s="2">
        <v>0</v>
      </c>
      <c r="L29" s="2">
        <v>0</v>
      </c>
      <c r="M29" s="2">
        <v>0</v>
      </c>
      <c r="N29" s="2">
        <v>9.5399999999999991</v>
      </c>
      <c r="O29" s="2">
        <v>9.52</v>
      </c>
      <c r="P29" s="2">
        <v>0.02</v>
      </c>
      <c r="Q29" s="2">
        <v>2855</v>
      </c>
      <c r="R29" s="2">
        <v>48</v>
      </c>
      <c r="S29" s="2">
        <v>10</v>
      </c>
      <c r="T29" s="2">
        <v>0</v>
      </c>
      <c r="U29" s="2">
        <f>Table_0__3[[#This Row],[Call Settle]]*10000*Table_0__3[[#This Row],[Open Interest Call]]</f>
        <v>59955</v>
      </c>
      <c r="V29" s="2">
        <f>Table_0__3[[#This Row],[Put Settle]]*10000*Table_0__3[[#This Row],[Open Interest Put]]</f>
        <v>3460</v>
      </c>
    </row>
    <row r="30" spans="1:22" x14ac:dyDescent="0.25">
      <c r="A30" s="2">
        <v>-2.0000000000000001E-4</v>
      </c>
      <c r="B30" s="2">
        <v>1.6999999999999999E-3</v>
      </c>
      <c r="C30" s="2">
        <v>1.5E-3</v>
      </c>
      <c r="D30" s="2">
        <v>0.67500000000000004</v>
      </c>
      <c r="E30" s="2">
        <v>3.9E-2</v>
      </c>
      <c r="F30" s="2">
        <v>3.7999999999999999E-2</v>
      </c>
      <c r="G30" s="2">
        <v>1E-3</v>
      </c>
      <c r="H30" s="2">
        <v>9.51</v>
      </c>
      <c r="I30" s="2">
        <v>9.56</v>
      </c>
      <c r="J30" s="2">
        <v>-0.05</v>
      </c>
      <c r="K30" s="2">
        <v>0</v>
      </c>
      <c r="L30" s="2">
        <v>0</v>
      </c>
      <c r="M30" s="2">
        <v>0</v>
      </c>
      <c r="N30" s="2">
        <v>9.51</v>
      </c>
      <c r="O30" s="2">
        <v>9.56</v>
      </c>
      <c r="P30" s="2">
        <v>-0.05</v>
      </c>
      <c r="Q30" s="2">
        <v>122</v>
      </c>
      <c r="R30" s="2">
        <v>0</v>
      </c>
      <c r="S30" s="2">
        <v>6</v>
      </c>
      <c r="T30" s="2">
        <v>0</v>
      </c>
      <c r="U30" s="2">
        <f>Table_0__3[[#This Row],[Call Settle]]*10000*Table_0__3[[#This Row],[Open Interest Call]]</f>
        <v>1830</v>
      </c>
      <c r="V30" s="2">
        <f>Table_0__3[[#This Row],[Put Settle]]*10000*Table_0__3[[#This Row],[Open Interest Put]]</f>
        <v>2340</v>
      </c>
    </row>
    <row r="31" spans="1:22" x14ac:dyDescent="0.25">
      <c r="A31" s="2">
        <v>-1E-4</v>
      </c>
      <c r="B31" s="2">
        <v>1.1999999999999999E-3</v>
      </c>
      <c r="C31" s="2">
        <v>1.1000000000000001E-3</v>
      </c>
      <c r="D31" s="2">
        <v>0.68</v>
      </c>
      <c r="E31" s="2">
        <v>4.3499999999999997E-2</v>
      </c>
      <c r="F31" s="2">
        <v>4.24E-2</v>
      </c>
      <c r="G31" s="2">
        <v>1.1000000000000001E-3</v>
      </c>
      <c r="H31" s="2">
        <v>9.58</v>
      </c>
      <c r="I31" s="2">
        <v>9.52</v>
      </c>
      <c r="J31" s="2">
        <v>0.06</v>
      </c>
      <c r="K31" s="2">
        <v>0</v>
      </c>
      <c r="L31" s="2">
        <v>0</v>
      </c>
      <c r="M31" s="2">
        <v>0</v>
      </c>
      <c r="N31" s="2">
        <v>9.58</v>
      </c>
      <c r="O31" s="2">
        <v>9.52</v>
      </c>
      <c r="P31" s="2">
        <v>0.06</v>
      </c>
      <c r="Q31" s="2">
        <v>40</v>
      </c>
      <c r="R31" s="2">
        <v>2</v>
      </c>
      <c r="S31" s="2">
        <v>0</v>
      </c>
      <c r="T31" s="2">
        <v>0</v>
      </c>
      <c r="U31" s="2">
        <f>Table_0__3[[#This Row],[Call Settle]]*10000*Table_0__3[[#This Row],[Open Interest Call]]</f>
        <v>440</v>
      </c>
      <c r="V31" s="2">
        <f>Table_0__3[[#This Row],[Put Settle]]*10000*Table_0__3[[#This Row],[Open Interest Put]]</f>
        <v>0</v>
      </c>
    </row>
    <row r="32" spans="1:22" x14ac:dyDescent="0.25">
      <c r="A32" s="2">
        <v>-1E-4</v>
      </c>
      <c r="B32" s="2">
        <v>8.9999999999999998E-4</v>
      </c>
      <c r="C32" s="2">
        <v>8.0000000000000004E-4</v>
      </c>
      <c r="D32" s="2">
        <v>0.68500000000000005</v>
      </c>
      <c r="E32" s="2">
        <v>4.82E-2</v>
      </c>
      <c r="F32" s="2">
        <v>4.7100000000000003E-2</v>
      </c>
      <c r="G32" s="2">
        <v>1.1000000000000001E-3</v>
      </c>
      <c r="H32" s="2">
        <v>9.65</v>
      </c>
      <c r="I32" s="2">
        <v>9.65</v>
      </c>
      <c r="J32" s="2">
        <v>0</v>
      </c>
      <c r="K32" s="2">
        <v>0</v>
      </c>
      <c r="L32" s="2">
        <v>0</v>
      </c>
      <c r="M32" s="2">
        <v>0</v>
      </c>
      <c r="N32" s="2">
        <v>9.65</v>
      </c>
      <c r="O32" s="2">
        <v>9.65</v>
      </c>
      <c r="P32" s="2">
        <v>0</v>
      </c>
      <c r="Q32" s="2">
        <v>12</v>
      </c>
      <c r="R32" s="2">
        <v>0</v>
      </c>
      <c r="S32" s="2">
        <v>2</v>
      </c>
      <c r="T32" s="2">
        <v>0</v>
      </c>
      <c r="U32" s="2">
        <f>Table_0__3[[#This Row],[Call Settle]]*10000*Table_0__3[[#This Row],[Open Interest Call]]</f>
        <v>96</v>
      </c>
      <c r="V32" s="2">
        <f>Table_0__3[[#This Row],[Put Settle]]*10000*Table_0__3[[#This Row],[Open Interest Put]]</f>
        <v>964</v>
      </c>
    </row>
    <row r="33" spans="1:22" x14ac:dyDescent="0.25">
      <c r="A33" s="2">
        <v>-1E-4</v>
      </c>
      <c r="B33" s="2">
        <v>6.9999999999999999E-4</v>
      </c>
      <c r="C33" s="2">
        <v>5.9999999999999995E-4</v>
      </c>
      <c r="D33" s="2">
        <v>0.69</v>
      </c>
      <c r="E33" s="2">
        <v>5.2900000000000003E-2</v>
      </c>
      <c r="F33" s="2">
        <v>5.1799999999999999E-2</v>
      </c>
      <c r="G33" s="2">
        <v>1.1000000000000001E-3</v>
      </c>
      <c r="H33" s="2">
        <v>9.81</v>
      </c>
      <c r="I33" s="2">
        <v>9.8699999999999992</v>
      </c>
      <c r="J33" s="2">
        <v>-0.06</v>
      </c>
      <c r="K33" s="2">
        <v>0</v>
      </c>
      <c r="L33" s="2">
        <v>0</v>
      </c>
      <c r="M33" s="2">
        <v>0</v>
      </c>
      <c r="N33" s="2">
        <v>9.81</v>
      </c>
      <c r="O33" s="2">
        <v>9.8699999999999992</v>
      </c>
      <c r="P33" s="2">
        <v>-0.06</v>
      </c>
      <c r="Q33" s="2">
        <v>69</v>
      </c>
      <c r="R33" s="2">
        <v>3</v>
      </c>
      <c r="S33" s="2">
        <v>0</v>
      </c>
      <c r="T33" s="2">
        <v>0</v>
      </c>
      <c r="U33" s="2">
        <f>Table_0__3[[#This Row],[Call Settle]]*10000*Table_0__3[[#This Row],[Open Interest Call]]</f>
        <v>413.99999999999994</v>
      </c>
      <c r="V33" s="2">
        <f>Table_0__3[[#This Row],[Put Settle]]*10000*Table_0__3[[#This Row],[Open Interest Put]]</f>
        <v>0</v>
      </c>
    </row>
    <row r="34" spans="1:22" x14ac:dyDescent="0.25">
      <c r="A34" s="2">
        <v>-1E-4</v>
      </c>
      <c r="B34" s="2">
        <v>5.0000000000000001E-4</v>
      </c>
      <c r="C34" s="2">
        <v>5.0000000000000001E-4</v>
      </c>
      <c r="D34" s="2">
        <v>0.69499999999999995</v>
      </c>
      <c r="E34" s="2">
        <v>5.7700000000000001E-2</v>
      </c>
      <c r="F34" s="2">
        <v>5.6599999999999998E-2</v>
      </c>
      <c r="G34" s="2">
        <v>1.1000000000000001E-3</v>
      </c>
      <c r="H34" s="2">
        <v>9.9600000000000009</v>
      </c>
      <c r="I34" s="2">
        <v>9.91</v>
      </c>
      <c r="J34" s="2">
        <v>0.05</v>
      </c>
      <c r="K34" s="2">
        <v>0</v>
      </c>
      <c r="L34" s="2">
        <v>0</v>
      </c>
      <c r="M34" s="2">
        <v>0</v>
      </c>
      <c r="N34" s="2">
        <v>9.9600000000000009</v>
      </c>
      <c r="O34" s="2">
        <v>9.91</v>
      </c>
      <c r="P34" s="2">
        <v>0.05</v>
      </c>
      <c r="Q34" s="2">
        <v>121</v>
      </c>
      <c r="R34" s="2">
        <v>0</v>
      </c>
      <c r="S34" s="2">
        <v>0</v>
      </c>
      <c r="T34" s="2">
        <v>0</v>
      </c>
      <c r="U34" s="2">
        <f>Table_0__3[[#This Row],[Call Settle]]*10000*Table_0__3[[#This Row],[Open Interest Call]]</f>
        <v>605</v>
      </c>
      <c r="V34" s="2">
        <f>Table_0__3[[#This Row],[Put Settle]]*10000*Table_0__3[[#This Row],[Open Interest Put]]</f>
        <v>0</v>
      </c>
    </row>
    <row r="35" spans="1:22" x14ac:dyDescent="0.25">
      <c r="A35" s="2">
        <v>-1E-4</v>
      </c>
      <c r="B35" s="2">
        <v>4.0000000000000002E-4</v>
      </c>
      <c r="C35" s="2">
        <v>4.0000000000000002E-4</v>
      </c>
      <c r="D35" s="2">
        <v>0.7</v>
      </c>
      <c r="E35" s="2">
        <v>6.2600000000000003E-2</v>
      </c>
      <c r="F35" s="2">
        <v>6.1400000000000003E-2</v>
      </c>
      <c r="G35" s="2">
        <v>1.1999999999999999E-3</v>
      </c>
      <c r="H35" s="2">
        <v>10.17</v>
      </c>
      <c r="I35" s="2">
        <v>10.17</v>
      </c>
      <c r="J35" s="2">
        <v>0</v>
      </c>
      <c r="K35" s="2">
        <v>0</v>
      </c>
      <c r="L35" s="2">
        <v>0</v>
      </c>
      <c r="M35" s="2">
        <v>0</v>
      </c>
      <c r="N35" s="2">
        <v>10.17</v>
      </c>
      <c r="O35" s="2">
        <v>10.17</v>
      </c>
      <c r="P35" s="2">
        <v>0</v>
      </c>
      <c r="Q35" s="2">
        <v>199</v>
      </c>
      <c r="R35" s="2">
        <v>0</v>
      </c>
      <c r="S35" s="2">
        <v>18</v>
      </c>
      <c r="T35" s="2">
        <v>0</v>
      </c>
      <c r="U35" s="2">
        <f>Table_0__3[[#This Row],[Call Settle]]*10000*Table_0__3[[#This Row],[Open Interest Call]]</f>
        <v>796</v>
      </c>
      <c r="V35" s="2">
        <f>Table_0__3[[#This Row],[Put Settle]]*10000*Table_0__3[[#This Row],[Open Interest Put]]</f>
        <v>11268</v>
      </c>
    </row>
    <row r="36" spans="1:22" x14ac:dyDescent="0.25">
      <c r="A36" s="2">
        <v>0</v>
      </c>
      <c r="B36" s="2">
        <v>2.9999999999999997E-4</v>
      </c>
      <c r="C36" s="2">
        <v>2.9999999999999997E-4</v>
      </c>
      <c r="D36" s="2">
        <v>0.70499999999999996</v>
      </c>
      <c r="E36" s="2">
        <v>6.7400000000000002E-2</v>
      </c>
      <c r="F36" s="2">
        <v>6.6299999999999998E-2</v>
      </c>
      <c r="G36" s="2">
        <v>1.1000000000000001E-3</v>
      </c>
      <c r="H36" s="2">
        <v>10.54</v>
      </c>
      <c r="I36" s="2">
        <v>10.31</v>
      </c>
      <c r="J36" s="2">
        <v>0.23</v>
      </c>
      <c r="K36" s="2">
        <v>0</v>
      </c>
      <c r="L36" s="2">
        <v>0</v>
      </c>
      <c r="M36" s="2">
        <v>0</v>
      </c>
      <c r="N36" s="2">
        <v>10.54</v>
      </c>
      <c r="O36" s="2">
        <v>10.31</v>
      </c>
      <c r="P36" s="2">
        <v>0.23</v>
      </c>
      <c r="Q36" s="2">
        <v>474</v>
      </c>
      <c r="R36" s="2">
        <v>0</v>
      </c>
      <c r="S36" s="2">
        <v>0</v>
      </c>
      <c r="T36" s="2">
        <v>0</v>
      </c>
      <c r="U36" s="2">
        <f>Table_0__3[[#This Row],[Call Settle]]*10000*Table_0__3[[#This Row],[Open Interest Call]]</f>
        <v>1421.9999999999998</v>
      </c>
      <c r="V36" s="2">
        <f>Table_0__3[[#This Row],[Put Settle]]*10000*Table_0__3[[#This Row],[Open Interest Put]]</f>
        <v>0</v>
      </c>
    </row>
    <row r="37" spans="1:22" x14ac:dyDescent="0.25">
      <c r="A37" s="2">
        <v>0</v>
      </c>
      <c r="B37" s="2">
        <v>2.9999999999999997E-4</v>
      </c>
      <c r="C37" s="2">
        <v>2.9999999999999997E-4</v>
      </c>
      <c r="D37" s="2">
        <v>0.71</v>
      </c>
      <c r="E37" s="2">
        <v>7.2300000000000003E-2</v>
      </c>
      <c r="F37" s="2">
        <v>7.1199999999999999E-2</v>
      </c>
      <c r="G37" s="2">
        <v>1.1000000000000001E-3</v>
      </c>
      <c r="H37" s="2">
        <v>10.84</v>
      </c>
      <c r="I37" s="2">
        <v>10.62</v>
      </c>
      <c r="J37" s="2">
        <v>0.22</v>
      </c>
      <c r="K37" s="2">
        <v>0</v>
      </c>
      <c r="L37" s="2">
        <v>0</v>
      </c>
      <c r="M37" s="2">
        <v>0</v>
      </c>
      <c r="N37" s="2">
        <v>10.84</v>
      </c>
      <c r="O37" s="2">
        <v>10.62</v>
      </c>
      <c r="P37" s="2">
        <v>0.22</v>
      </c>
      <c r="Q37" s="2">
        <v>61</v>
      </c>
      <c r="R37" s="2">
        <v>0</v>
      </c>
      <c r="S37" s="2">
        <v>0</v>
      </c>
      <c r="T37" s="2">
        <v>0</v>
      </c>
      <c r="U37" s="2">
        <f>Table_0__3[[#This Row],[Call Settle]]*10000*Table_0__3[[#This Row],[Open Interest Call]]</f>
        <v>182.99999999999997</v>
      </c>
      <c r="V37" s="2">
        <f>Table_0__3[[#This Row],[Put Settle]]*10000*Table_0__3[[#This Row],[Open Interest Put]]</f>
        <v>0</v>
      </c>
    </row>
    <row r="38" spans="1:22" x14ac:dyDescent="0.25">
      <c r="A38" s="2">
        <v>-1E-4</v>
      </c>
      <c r="B38" s="2">
        <v>2.9999999999999997E-4</v>
      </c>
      <c r="C38" s="2">
        <v>2.0000000000000001E-4</v>
      </c>
      <c r="D38" s="2">
        <v>0.71499999999999997</v>
      </c>
      <c r="E38" s="2">
        <v>7.7200000000000005E-2</v>
      </c>
      <c r="F38" s="2">
        <v>7.6100000000000001E-2</v>
      </c>
      <c r="G38" s="2">
        <v>1.1000000000000001E-3</v>
      </c>
      <c r="H38" s="2">
        <v>11.07</v>
      </c>
      <c r="I38" s="2">
        <v>11.21</v>
      </c>
      <c r="J38" s="2">
        <v>-0.14000000000000001</v>
      </c>
      <c r="K38" s="2">
        <v>0</v>
      </c>
      <c r="L38" s="2">
        <v>0</v>
      </c>
      <c r="M38" s="2">
        <v>0</v>
      </c>
      <c r="N38" s="2">
        <v>11.07</v>
      </c>
      <c r="O38" s="2">
        <v>11.21</v>
      </c>
      <c r="P38" s="2">
        <v>-0.14000000000000001</v>
      </c>
      <c r="Q38" s="2">
        <v>71</v>
      </c>
      <c r="R38" s="2">
        <v>0</v>
      </c>
      <c r="S38" s="2">
        <v>0</v>
      </c>
      <c r="T38" s="2">
        <v>0</v>
      </c>
      <c r="U38" s="2">
        <f>Table_0__3[[#This Row],[Call Settle]]*10000*Table_0__3[[#This Row],[Open Interest Call]]</f>
        <v>142</v>
      </c>
      <c r="V38" s="2">
        <f>Table_0__3[[#This Row],[Put Settle]]*10000*Table_0__3[[#This Row],[Open Interest Put]]</f>
        <v>0</v>
      </c>
    </row>
    <row r="39" spans="1:22" x14ac:dyDescent="0.25">
      <c r="A39" s="2">
        <v>-1E-4</v>
      </c>
      <c r="B39" s="2">
        <v>2.0000000000000001E-4</v>
      </c>
      <c r="C39" s="2">
        <v>2.0000000000000001E-4</v>
      </c>
      <c r="D39" s="2">
        <v>0.72</v>
      </c>
      <c r="E39" s="2">
        <v>8.2199999999999995E-2</v>
      </c>
      <c r="F39" s="2">
        <v>8.1000000000000003E-2</v>
      </c>
      <c r="G39" s="2">
        <v>1.1999999999999999E-3</v>
      </c>
      <c r="H39" s="2">
        <v>11.19</v>
      </c>
      <c r="I39" s="2">
        <v>11.41</v>
      </c>
      <c r="J39" s="2">
        <v>-0.23</v>
      </c>
      <c r="K39" s="2">
        <v>0</v>
      </c>
      <c r="L39" s="2">
        <v>0</v>
      </c>
      <c r="M39" s="2">
        <v>0</v>
      </c>
      <c r="N39" s="2">
        <v>11.19</v>
      </c>
      <c r="O39" s="2">
        <v>11.41</v>
      </c>
      <c r="P39" s="2">
        <v>-0.23</v>
      </c>
      <c r="Q39" s="2">
        <v>48</v>
      </c>
      <c r="R39" s="2">
        <v>0</v>
      </c>
      <c r="S39" s="2">
        <v>0</v>
      </c>
      <c r="T39" s="2">
        <v>0</v>
      </c>
      <c r="U39" s="2">
        <f>Table_0__3[[#This Row],[Call Settle]]*10000*Table_0__3[[#This Row],[Open Interest Call]]</f>
        <v>96</v>
      </c>
      <c r="V39" s="2">
        <f>Table_0__3[[#This Row],[Put Settle]]*10000*Table_0__3[[#This Row],[Open Interest Put]]</f>
        <v>0</v>
      </c>
    </row>
    <row r="40" spans="1:22" x14ac:dyDescent="0.25">
      <c r="A40" s="2">
        <v>0</v>
      </c>
      <c r="B40" s="2">
        <v>2.0000000000000001E-4</v>
      </c>
      <c r="C40" s="2">
        <v>2.0000000000000001E-4</v>
      </c>
      <c r="D40" s="2">
        <v>0.72499999999999998</v>
      </c>
      <c r="E40" s="2">
        <v>8.7099999999999997E-2</v>
      </c>
      <c r="F40" s="2">
        <v>8.5900000000000004E-2</v>
      </c>
      <c r="G40" s="2">
        <v>1.1999999999999999E-3</v>
      </c>
      <c r="H40" s="2">
        <v>11.73</v>
      </c>
      <c r="I40" s="2">
        <v>11.51</v>
      </c>
      <c r="J40" s="2">
        <v>0.22</v>
      </c>
      <c r="K40" s="2">
        <v>0</v>
      </c>
      <c r="L40" s="2">
        <v>0</v>
      </c>
      <c r="M40" s="2">
        <v>0</v>
      </c>
      <c r="N40" s="2">
        <v>11.73</v>
      </c>
      <c r="O40" s="2">
        <v>11.51</v>
      </c>
      <c r="P40" s="2">
        <v>0.22</v>
      </c>
      <c r="Q40" s="2">
        <v>44</v>
      </c>
      <c r="R40" s="2">
        <v>0</v>
      </c>
      <c r="S40" s="2">
        <v>0</v>
      </c>
      <c r="T40" s="2">
        <v>0</v>
      </c>
      <c r="U40" s="2">
        <f>Table_0__3[[#This Row],[Call Settle]]*10000*Table_0__3[[#This Row],[Open Interest Call]]</f>
        <v>88</v>
      </c>
      <c r="V40" s="2">
        <f>Table_0__3[[#This Row],[Put Settle]]*10000*Table_0__3[[#This Row],[Open Interest Put]]</f>
        <v>0</v>
      </c>
    </row>
    <row r="41" spans="1:22" x14ac:dyDescent="0.25">
      <c r="A41" s="2">
        <v>0</v>
      </c>
      <c r="B41" s="2">
        <v>2.0000000000000001E-4</v>
      </c>
      <c r="C41" s="2">
        <v>2.0000000000000001E-4</v>
      </c>
      <c r="D41" s="2">
        <v>0.73</v>
      </c>
      <c r="E41" s="2">
        <v>9.1999999999999998E-2</v>
      </c>
      <c r="F41" s="2">
        <v>9.0800000000000006E-2</v>
      </c>
      <c r="G41" s="2">
        <v>1.1999999999999999E-3</v>
      </c>
      <c r="H41" s="2">
        <v>12.27</v>
      </c>
      <c r="I41" s="2">
        <v>12.05</v>
      </c>
      <c r="J41" s="2">
        <v>0.22</v>
      </c>
      <c r="K41" s="2">
        <v>0</v>
      </c>
      <c r="L41" s="2">
        <v>0</v>
      </c>
      <c r="M41" s="2">
        <v>0</v>
      </c>
      <c r="N41" s="2">
        <v>12.27</v>
      </c>
      <c r="O41" s="2">
        <v>12.05</v>
      </c>
      <c r="P41" s="2">
        <v>0.22</v>
      </c>
      <c r="Q41" s="2">
        <v>39</v>
      </c>
      <c r="R41" s="2">
        <v>0</v>
      </c>
      <c r="S41" s="2">
        <v>0</v>
      </c>
      <c r="T41" s="2">
        <v>0</v>
      </c>
      <c r="U41" s="2">
        <f>Table_0__3[[#This Row],[Call Settle]]*10000*Table_0__3[[#This Row],[Open Interest Call]]</f>
        <v>78</v>
      </c>
      <c r="V41" s="2">
        <f>Table_0__3[[#This Row],[Put Settle]]*10000*Table_0__3[[#This Row],[Open Interest Put]]</f>
        <v>0</v>
      </c>
    </row>
    <row r="42" spans="1:22" x14ac:dyDescent="0.25">
      <c r="A42" s="2">
        <v>1E-4</v>
      </c>
      <c r="B42" s="2">
        <v>1E-4</v>
      </c>
      <c r="C42" s="2">
        <v>2.0000000000000001E-4</v>
      </c>
      <c r="D42" s="2">
        <v>0.73499999999999999</v>
      </c>
      <c r="E42" s="2">
        <v>9.7000000000000003E-2</v>
      </c>
      <c r="F42" s="2">
        <v>9.5799999999999996E-2</v>
      </c>
      <c r="G42" s="2">
        <v>1.1999999999999999E-3</v>
      </c>
      <c r="H42" s="2">
        <v>12.79</v>
      </c>
      <c r="I42" s="2">
        <v>11.96</v>
      </c>
      <c r="J42" s="2">
        <v>0.84</v>
      </c>
      <c r="K42" s="2">
        <v>0</v>
      </c>
      <c r="L42" s="2">
        <v>0</v>
      </c>
      <c r="M42" s="2">
        <v>0</v>
      </c>
      <c r="N42" s="2">
        <v>12.79</v>
      </c>
      <c r="O42" s="2">
        <v>11.96</v>
      </c>
      <c r="P42" s="2">
        <v>0.84</v>
      </c>
      <c r="Q42" s="2">
        <v>458</v>
      </c>
      <c r="R42" s="2">
        <v>0</v>
      </c>
      <c r="S42" s="2">
        <v>0</v>
      </c>
      <c r="T42" s="2">
        <v>0</v>
      </c>
      <c r="U42" s="2">
        <f>Table_0__3[[#This Row],[Call Settle]]*10000*Table_0__3[[#This Row],[Open Interest Call]]</f>
        <v>916</v>
      </c>
      <c r="V42" s="2">
        <f>Table_0__3[[#This Row],[Put Settle]]*10000*Table_0__3[[#This Row],[Open Interest Put]]</f>
        <v>0</v>
      </c>
    </row>
    <row r="43" spans="1:22" x14ac:dyDescent="0.25">
      <c r="A43" s="2">
        <v>0</v>
      </c>
      <c r="B43" s="2">
        <v>1E-4</v>
      </c>
      <c r="C43" s="2">
        <v>1E-4</v>
      </c>
      <c r="D43" s="2">
        <v>0.74</v>
      </c>
      <c r="E43" s="2">
        <v>0.1019</v>
      </c>
      <c r="F43" s="2">
        <v>0.1007</v>
      </c>
      <c r="G43" s="2">
        <v>1.1999999999999999E-3</v>
      </c>
      <c r="H43" s="2">
        <v>12.67</v>
      </c>
      <c r="I43" s="2">
        <v>12.46</v>
      </c>
      <c r="J43" s="2">
        <v>0.21</v>
      </c>
      <c r="K43" s="2">
        <v>0</v>
      </c>
      <c r="L43" s="2">
        <v>0</v>
      </c>
      <c r="M43" s="2">
        <v>0</v>
      </c>
      <c r="N43" s="2">
        <v>12.67</v>
      </c>
      <c r="O43" s="2">
        <v>12.46</v>
      </c>
      <c r="P43" s="2">
        <v>0.21</v>
      </c>
      <c r="Q43" s="2">
        <v>12</v>
      </c>
      <c r="R43" s="2">
        <v>0</v>
      </c>
      <c r="S43" s="2">
        <v>0</v>
      </c>
      <c r="T43" s="2">
        <v>0</v>
      </c>
      <c r="U43" s="2">
        <f>Table_0__3[[#This Row],[Call Settle]]*10000*Table_0__3[[#This Row],[Open Interest Call]]</f>
        <v>12</v>
      </c>
      <c r="V43" s="2">
        <f>Table_0__3[[#This Row],[Put Settle]]*10000*Table_0__3[[#This Row],[Open Interest Put]]</f>
        <v>0</v>
      </c>
    </row>
    <row r="44" spans="1:22" x14ac:dyDescent="0.25">
      <c r="A44" s="2">
        <v>0</v>
      </c>
      <c r="B44" s="2">
        <v>1E-4</v>
      </c>
      <c r="C44" s="2">
        <v>1E-4</v>
      </c>
      <c r="D44" s="2">
        <v>0.75</v>
      </c>
      <c r="E44" s="2">
        <v>0.1118</v>
      </c>
      <c r="F44" s="2">
        <v>0.1106</v>
      </c>
      <c r="G44" s="2">
        <v>1.1999999999999999E-3</v>
      </c>
      <c r="H44" s="2">
        <v>13.66</v>
      </c>
      <c r="I44" s="2">
        <v>13.44</v>
      </c>
      <c r="J44" s="2">
        <v>0.22</v>
      </c>
      <c r="K44" s="2">
        <v>0</v>
      </c>
      <c r="L44" s="2">
        <v>0</v>
      </c>
      <c r="M44" s="2">
        <v>0</v>
      </c>
      <c r="N44" s="2">
        <v>13.66</v>
      </c>
      <c r="O44" s="2">
        <v>13.44</v>
      </c>
      <c r="P44" s="2">
        <v>0.22</v>
      </c>
      <c r="Q44" s="2">
        <v>40</v>
      </c>
      <c r="R44" s="2">
        <v>0</v>
      </c>
      <c r="S44" s="2">
        <v>0</v>
      </c>
      <c r="T44" s="2">
        <v>0</v>
      </c>
      <c r="U44" s="2">
        <f>Table_0__3[[#This Row],[Call Settle]]*10000*Table_0__3[[#This Row],[Open Interest Call]]</f>
        <v>40</v>
      </c>
      <c r="V44" s="2">
        <f>Table_0__3[[#This Row],[Put Settle]]*10000*Table_0__3[[#This Row],[Open Interest Put]]</f>
        <v>0</v>
      </c>
    </row>
    <row r="45" spans="1:22" x14ac:dyDescent="0.25">
      <c r="A45" s="2">
        <v>1E-4</v>
      </c>
      <c r="B45" s="2">
        <v>1E-4</v>
      </c>
      <c r="C45" s="2">
        <v>1E-4</v>
      </c>
      <c r="D45" s="2">
        <v>0.76</v>
      </c>
      <c r="E45" s="2">
        <v>0.1217</v>
      </c>
      <c r="F45" s="2">
        <v>0.12039999999999999</v>
      </c>
      <c r="G45" s="2">
        <v>1.2999999999999999E-3</v>
      </c>
      <c r="H45" s="2">
        <v>14.62</v>
      </c>
      <c r="I45" s="2">
        <v>13.36</v>
      </c>
      <c r="J45" s="2">
        <v>1.27</v>
      </c>
      <c r="K45" s="2">
        <v>0</v>
      </c>
      <c r="L45" s="2">
        <v>0</v>
      </c>
      <c r="M45" s="2">
        <v>0</v>
      </c>
      <c r="N45" s="2">
        <v>14.62</v>
      </c>
      <c r="O45" s="2">
        <v>13.36</v>
      </c>
      <c r="P45" s="2">
        <v>1.27</v>
      </c>
      <c r="Q45" s="2">
        <v>2</v>
      </c>
      <c r="R45" s="2">
        <v>0</v>
      </c>
      <c r="S45" s="2">
        <v>0</v>
      </c>
      <c r="T45" s="2">
        <v>0</v>
      </c>
      <c r="U45" s="2">
        <f>Table_0__3[[#This Row],[Call Settle]]*10000*Table_0__3[[#This Row],[Open Interest Call]]</f>
        <v>2</v>
      </c>
      <c r="V45" s="2">
        <f>Table_0__3[[#This Row],[Put Settle]]*10000*Table_0__3[[#This Row],[Open Interest Put]]</f>
        <v>0</v>
      </c>
    </row>
    <row r="46" spans="1:22" x14ac:dyDescent="0.25">
      <c r="A46" s="2">
        <v>0</v>
      </c>
      <c r="B46" s="2">
        <v>1E-4</v>
      </c>
      <c r="C46" s="2">
        <v>1E-4</v>
      </c>
      <c r="D46" s="2">
        <v>0.77</v>
      </c>
      <c r="E46" s="2">
        <v>0.13150000000000001</v>
      </c>
      <c r="F46" s="2">
        <v>0.1303</v>
      </c>
      <c r="G46" s="2">
        <v>1.1999999999999999E-3</v>
      </c>
      <c r="H46" s="2">
        <v>14.46</v>
      </c>
      <c r="I46" s="2">
        <v>14.24</v>
      </c>
      <c r="J46" s="2">
        <v>0.21</v>
      </c>
      <c r="K46" s="2">
        <v>0</v>
      </c>
      <c r="L46" s="2">
        <v>0</v>
      </c>
      <c r="M46" s="2">
        <v>0</v>
      </c>
      <c r="N46" s="2">
        <v>14.46</v>
      </c>
      <c r="O46" s="2">
        <v>14.24</v>
      </c>
      <c r="P46" s="2">
        <v>0.21</v>
      </c>
      <c r="Q46" s="2">
        <v>58</v>
      </c>
      <c r="R46" s="2">
        <v>0</v>
      </c>
      <c r="S46" s="2">
        <v>0</v>
      </c>
      <c r="T46" s="2">
        <v>0</v>
      </c>
      <c r="U46" s="2">
        <f>Table_0__3[[#This Row],[Call Settle]]*10000*Table_0__3[[#This Row],[Open Interest Call]]</f>
        <v>58</v>
      </c>
      <c r="V46" s="2">
        <f>Table_0__3[[#This Row],[Put Settle]]*10000*Table_0__3[[#This Row],[Open Interest Put]]</f>
        <v>0</v>
      </c>
    </row>
    <row r="47" spans="1:22" x14ac:dyDescent="0.25">
      <c r="A47" s="2">
        <v>1E-4</v>
      </c>
      <c r="B47" s="2">
        <v>0</v>
      </c>
      <c r="C47" s="2">
        <v>1E-4</v>
      </c>
      <c r="D47" s="2">
        <v>0.78</v>
      </c>
      <c r="E47" s="2">
        <v>0.1414</v>
      </c>
      <c r="F47" s="2">
        <v>0.14019999999999999</v>
      </c>
      <c r="G47" s="2">
        <v>1.1999999999999999E-3</v>
      </c>
      <c r="H47" s="2">
        <v>15.33</v>
      </c>
      <c r="I47" s="2">
        <v>15.13</v>
      </c>
      <c r="J47" s="2">
        <v>0.2</v>
      </c>
      <c r="K47" s="2">
        <v>0</v>
      </c>
      <c r="L47" s="2">
        <v>0</v>
      </c>
      <c r="M47" s="2">
        <v>0</v>
      </c>
      <c r="N47" s="2">
        <v>15.33</v>
      </c>
      <c r="O47" s="2">
        <v>15.13</v>
      </c>
      <c r="P47" s="2">
        <v>0.2</v>
      </c>
      <c r="Q47" s="2">
        <v>0</v>
      </c>
      <c r="R47" s="2">
        <v>0</v>
      </c>
      <c r="S47" s="2">
        <v>0</v>
      </c>
      <c r="T47" s="2">
        <v>0</v>
      </c>
      <c r="U47" s="2">
        <f>Table_0__3[[#This Row],[Call Settle]]*10000*Table_0__3[[#This Row],[Open Interest Call]]</f>
        <v>0</v>
      </c>
      <c r="V47" s="2">
        <f>Table_0__3[[#This Row],[Put Settle]]*10000*Table_0__3[[#This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0.79</v>
      </c>
      <c r="E48" s="2">
        <v>0.15129999999999999</v>
      </c>
      <c r="F48" s="2">
        <v>0.15010000000000001</v>
      </c>
      <c r="G48" s="2">
        <v>1.1999999999999999E-3</v>
      </c>
      <c r="H48" s="2">
        <v>16.2</v>
      </c>
      <c r="I48" s="2">
        <v>16.02</v>
      </c>
      <c r="J48" s="2">
        <v>0.19</v>
      </c>
      <c r="K48" s="2">
        <v>0</v>
      </c>
      <c r="L48" s="2">
        <v>0</v>
      </c>
      <c r="M48" s="2">
        <v>0</v>
      </c>
      <c r="N48" s="2">
        <v>16.2</v>
      </c>
      <c r="O48" s="2">
        <v>16.02</v>
      </c>
      <c r="P48" s="2">
        <v>0.19</v>
      </c>
      <c r="Q48" s="2">
        <v>0</v>
      </c>
      <c r="R48" s="2">
        <v>0</v>
      </c>
      <c r="S48" s="2">
        <v>0</v>
      </c>
      <c r="T48" s="2">
        <v>0</v>
      </c>
      <c r="U48" s="2">
        <f>Table_0__3[[#This Row],[Call Settle]]*10000*Table_0__3[[#This Row],[Open Interest Call]]</f>
        <v>0</v>
      </c>
      <c r="V48" s="2">
        <f>Table_0__3[[#This Row],[Put Settle]]*10000*Table_0__3[[#This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</v>
      </c>
      <c r="E49" s="2">
        <v>0.16120000000000001</v>
      </c>
      <c r="F49" s="2">
        <v>0.16</v>
      </c>
      <c r="G49" s="2">
        <v>1.1999999999999999E-3</v>
      </c>
      <c r="H49" s="2">
        <v>17.07</v>
      </c>
      <c r="I49" s="2">
        <v>16.899999999999999</v>
      </c>
      <c r="J49" s="2">
        <v>0.17</v>
      </c>
      <c r="K49" s="2">
        <v>0</v>
      </c>
      <c r="L49" s="2">
        <v>0</v>
      </c>
      <c r="M49" s="2">
        <v>0</v>
      </c>
      <c r="N49" s="2">
        <v>17.07</v>
      </c>
      <c r="O49" s="2">
        <v>16.899999999999999</v>
      </c>
      <c r="P49" s="2">
        <v>0.17</v>
      </c>
      <c r="Q49" s="2">
        <v>8</v>
      </c>
      <c r="R49" s="2">
        <v>0</v>
      </c>
      <c r="S49" s="2">
        <v>0</v>
      </c>
      <c r="T49" s="2">
        <v>0</v>
      </c>
      <c r="U49" s="2">
        <f>Table_0__3[[#This Row],[Call Settle]]*10000*Table_0__3[[#This Row],[Open Interest Call]]</f>
        <v>0</v>
      </c>
      <c r="V49" s="2">
        <f>Table_0__3[[#This Row],[Put Settle]]*10000*Table_0__3[[#This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0.81</v>
      </c>
      <c r="E50" s="2">
        <v>0.1711</v>
      </c>
      <c r="F50" s="2">
        <v>0.1699</v>
      </c>
      <c r="G50" s="2">
        <v>1.1999999999999999E-3</v>
      </c>
      <c r="H50" s="2">
        <v>17.95</v>
      </c>
      <c r="I50" s="2">
        <v>17.79</v>
      </c>
      <c r="J50" s="2">
        <v>0.16</v>
      </c>
      <c r="K50" s="2">
        <v>0</v>
      </c>
      <c r="L50" s="2">
        <v>0</v>
      </c>
      <c r="M50" s="2">
        <v>0</v>
      </c>
      <c r="N50" s="2">
        <v>17.95</v>
      </c>
      <c r="O50" s="2">
        <v>17.79</v>
      </c>
      <c r="P50" s="2">
        <v>0.16</v>
      </c>
      <c r="Q50" s="2">
        <v>0</v>
      </c>
      <c r="R50" s="2">
        <v>0</v>
      </c>
      <c r="S50" s="2">
        <v>0</v>
      </c>
      <c r="T50" s="2">
        <v>0</v>
      </c>
      <c r="U50" s="2">
        <f>Table_0__3[[#This Row],[Call Settle]]*10000*Table_0__3[[#This Row],[Open Interest Call]]</f>
        <v>0</v>
      </c>
      <c r="V50" s="2">
        <f>Table_0__3[[#This Row],[Put Settle]]*10000*Table_0__3[[#This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0.82</v>
      </c>
      <c r="E51" s="2">
        <v>0.18099999999999999</v>
      </c>
      <c r="F51" s="2">
        <v>0.17979999999999999</v>
      </c>
      <c r="G51" s="2">
        <v>1.1999999999999999E-3</v>
      </c>
      <c r="H51" s="2">
        <v>18.82</v>
      </c>
      <c r="I51" s="2">
        <v>18.670000000000002</v>
      </c>
      <c r="J51" s="2">
        <v>0.15</v>
      </c>
      <c r="K51" s="2">
        <v>0</v>
      </c>
      <c r="L51" s="2">
        <v>0</v>
      </c>
      <c r="M51" s="2">
        <v>0</v>
      </c>
      <c r="N51" s="2">
        <v>18.82</v>
      </c>
      <c r="O51" s="2">
        <v>18.670000000000002</v>
      </c>
      <c r="P51" s="2">
        <v>0.15</v>
      </c>
      <c r="Q51" s="2">
        <v>0</v>
      </c>
      <c r="R51" s="2">
        <v>0</v>
      </c>
      <c r="S51" s="2">
        <v>0</v>
      </c>
      <c r="T51" s="2">
        <v>0</v>
      </c>
      <c r="U51" s="2">
        <f>Table_0__3[[#This Row],[Call Settle]]*10000*Table_0__3[[#This Row],[Open Interest Call]]</f>
        <v>0</v>
      </c>
      <c r="V51" s="2">
        <f>Table_0__3[[#This Row],[Put Settle]]*10000*Table_0__3[[#This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0.83</v>
      </c>
      <c r="E52" s="2">
        <v>0.19089999999999999</v>
      </c>
      <c r="F52" s="2">
        <v>0.18970000000000001</v>
      </c>
      <c r="G52" s="2">
        <v>1.1999999999999999E-3</v>
      </c>
      <c r="H52" s="2">
        <v>19.690000000000001</v>
      </c>
      <c r="I52" s="2">
        <v>19.559999999999999</v>
      </c>
      <c r="J52" s="2">
        <v>0.13</v>
      </c>
      <c r="K52" s="2">
        <v>0</v>
      </c>
      <c r="L52" s="2">
        <v>0</v>
      </c>
      <c r="M52" s="2">
        <v>0</v>
      </c>
      <c r="N52" s="2">
        <v>19.690000000000001</v>
      </c>
      <c r="O52" s="2">
        <v>19.559999999999999</v>
      </c>
      <c r="P52" s="2">
        <v>0.13</v>
      </c>
      <c r="Q52" s="2">
        <v>0</v>
      </c>
      <c r="R52" s="2">
        <v>0</v>
      </c>
      <c r="S52" s="2">
        <v>0</v>
      </c>
      <c r="T52" s="2">
        <v>0</v>
      </c>
      <c r="U52" s="2">
        <f>Table_0__3[[#This Row],[Call Settle]]*10000*Table_0__3[[#This Row],[Open Interest Call]]</f>
        <v>0</v>
      </c>
      <c r="V52" s="2">
        <f>Table_0__3[[#This Row],[Put Settle]]*10000*Table_0__3[[#This Row],[Open Interest Put]]</f>
        <v>0</v>
      </c>
    </row>
    <row r="53" spans="1:22" x14ac:dyDescent="0.25">
      <c r="A53" s="2">
        <v>0</v>
      </c>
      <c r="B53" s="2">
        <v>0</v>
      </c>
      <c r="C53" s="2">
        <v>0</v>
      </c>
      <c r="D53" s="2">
        <v>0.84</v>
      </c>
      <c r="E53" s="2">
        <v>0.20080000000000001</v>
      </c>
      <c r="F53" s="2">
        <v>0.1996</v>
      </c>
      <c r="G53" s="2">
        <v>1.1999999999999999E-3</v>
      </c>
      <c r="H53" s="2">
        <v>20.57</v>
      </c>
      <c r="I53" s="2">
        <v>20.45</v>
      </c>
      <c r="J53" s="2">
        <v>0.12</v>
      </c>
      <c r="K53" s="2">
        <v>0</v>
      </c>
      <c r="L53" s="2">
        <v>0</v>
      </c>
      <c r="M53" s="2">
        <v>0</v>
      </c>
      <c r="N53" s="2">
        <v>20.57</v>
      </c>
      <c r="O53" s="2">
        <v>20.45</v>
      </c>
      <c r="P53" s="2">
        <v>0.12</v>
      </c>
      <c r="Q53" s="2">
        <v>0</v>
      </c>
      <c r="R53" s="2">
        <v>0</v>
      </c>
      <c r="S53" s="2">
        <v>9</v>
      </c>
      <c r="T53" s="2">
        <v>9</v>
      </c>
      <c r="U53" s="2">
        <f>Table_0__3[[#This Row],[Call Settle]]*10000*Table_0__3[[#This Row],[Open Interest Call]]</f>
        <v>0</v>
      </c>
      <c r="V53" s="2">
        <f>Table_0__3[[#This Row],[Put Settle]]*10000*Table_0__3[[#This Row],[Open Interest Put]]</f>
        <v>18072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-1.1000000000000001E-3</v>
      </c>
      <c r="B2" s="2">
        <v>0.14660000000000001</v>
      </c>
      <c r="C2" s="2">
        <v>0.14549999999999999</v>
      </c>
      <c r="D2" s="2">
        <v>0.49</v>
      </c>
      <c r="E2" s="2">
        <v>1E-4</v>
      </c>
      <c r="F2" s="2">
        <v>1E-4</v>
      </c>
      <c r="G2" s="2">
        <v>0</v>
      </c>
      <c r="H2" s="2">
        <v>18.559999999999999</v>
      </c>
      <c r="I2" s="2">
        <v>18.59</v>
      </c>
      <c r="J2" s="2">
        <v>-0.03</v>
      </c>
      <c r="K2" s="2">
        <v>0</v>
      </c>
      <c r="L2" s="2">
        <v>0</v>
      </c>
      <c r="M2" s="2">
        <v>0</v>
      </c>
      <c r="N2" s="2">
        <v>18.559999999999999</v>
      </c>
      <c r="O2" s="2">
        <v>18.59</v>
      </c>
      <c r="P2" s="2">
        <v>-0.03</v>
      </c>
      <c r="Q2" s="2">
        <v>0</v>
      </c>
      <c r="R2" s="2">
        <v>0</v>
      </c>
      <c r="S2" s="2">
        <v>0</v>
      </c>
      <c r="T2" s="2">
        <v>0</v>
      </c>
      <c r="U2" s="2">
        <f>Table_0__4[[#This Row],[Call Settle]]*10000*Table_0__4[[#This Row],[Open Interest Call]]</f>
        <v>0</v>
      </c>
      <c r="V2" s="2">
        <f>Table_0__4[[#This Row],[Put Settle]]*10000*Table_0__4[[#This Row],[Open Interest Put]]</f>
        <v>0</v>
      </c>
    </row>
    <row r="3" spans="1:22" x14ac:dyDescent="0.25">
      <c r="A3" s="2">
        <v>-1.1000000000000001E-3</v>
      </c>
      <c r="B3" s="2">
        <v>0.13669999999999999</v>
      </c>
      <c r="C3" s="2">
        <v>0.1356</v>
      </c>
      <c r="D3" s="2">
        <v>0.5</v>
      </c>
      <c r="E3" s="2">
        <v>1E-4</v>
      </c>
      <c r="F3" s="2">
        <v>2.0000000000000001E-4</v>
      </c>
      <c r="G3" s="2">
        <v>-1E-4</v>
      </c>
      <c r="H3" s="2">
        <v>17.27</v>
      </c>
      <c r="I3" s="2">
        <v>18.14</v>
      </c>
      <c r="J3" s="2">
        <v>-0.87</v>
      </c>
      <c r="K3" s="2">
        <v>0</v>
      </c>
      <c r="L3" s="2">
        <v>0</v>
      </c>
      <c r="M3" s="2">
        <v>0</v>
      </c>
      <c r="N3" s="2">
        <v>17.27</v>
      </c>
      <c r="O3" s="2">
        <v>18.14</v>
      </c>
      <c r="P3" s="2">
        <v>-0.87</v>
      </c>
      <c r="Q3" s="2">
        <v>0</v>
      </c>
      <c r="R3" s="2">
        <v>0</v>
      </c>
      <c r="S3" s="2">
        <v>4</v>
      </c>
      <c r="T3" s="2">
        <v>0</v>
      </c>
      <c r="U3" s="2">
        <f>Table_0__4[[#This Row],[Call Settle]]*10000*Table_0__4[[#This Row],[Open Interest Call]]</f>
        <v>0</v>
      </c>
      <c r="V3" s="2">
        <f>Table_0__4[[#This Row],[Put Settle]]*10000*Table_0__4[[#This Row],[Open Interest Put]]</f>
        <v>4</v>
      </c>
    </row>
    <row r="4" spans="1:22" x14ac:dyDescent="0.25">
      <c r="A4" s="2">
        <v>-1.1000000000000001E-3</v>
      </c>
      <c r="B4" s="2">
        <v>0.12690000000000001</v>
      </c>
      <c r="C4" s="2">
        <v>0.1258</v>
      </c>
      <c r="D4" s="2">
        <v>0.51</v>
      </c>
      <c r="E4" s="2">
        <v>2.0000000000000001E-4</v>
      </c>
      <c r="F4" s="2">
        <v>2.0000000000000001E-4</v>
      </c>
      <c r="G4" s="2">
        <v>0</v>
      </c>
      <c r="H4" s="2">
        <v>16.78</v>
      </c>
      <c r="I4" s="2">
        <v>16.82</v>
      </c>
      <c r="J4" s="2">
        <v>-0.04</v>
      </c>
      <c r="K4" s="2">
        <v>0</v>
      </c>
      <c r="L4" s="2">
        <v>0</v>
      </c>
      <c r="M4" s="2">
        <v>0</v>
      </c>
      <c r="N4" s="2">
        <v>16.78</v>
      </c>
      <c r="O4" s="2">
        <v>16.82</v>
      </c>
      <c r="P4" s="2">
        <v>-0.04</v>
      </c>
      <c r="Q4" s="2">
        <v>0</v>
      </c>
      <c r="R4" s="2">
        <v>0</v>
      </c>
      <c r="S4" s="2">
        <v>0</v>
      </c>
      <c r="T4" s="2">
        <v>0</v>
      </c>
      <c r="U4" s="2">
        <f>Table_0__4[[#This Row],[Call Settle]]*10000*Table_0__4[[#This Row],[Open Interest Call]]</f>
        <v>0</v>
      </c>
      <c r="V4" s="2">
        <f>Table_0__4[[#This Row],[Put Settle]]*10000*Table_0__4[[#This Row],[Open Interest Put]]</f>
        <v>0</v>
      </c>
    </row>
    <row r="5" spans="1:22" x14ac:dyDescent="0.25">
      <c r="A5" s="2">
        <v>-1.1000000000000001E-3</v>
      </c>
      <c r="B5" s="2">
        <v>0.1171</v>
      </c>
      <c r="C5" s="2">
        <v>0.11600000000000001</v>
      </c>
      <c r="D5" s="2">
        <v>0.52</v>
      </c>
      <c r="E5" s="2">
        <v>2.0000000000000001E-4</v>
      </c>
      <c r="F5" s="2">
        <v>2.0000000000000001E-4</v>
      </c>
      <c r="G5" s="2">
        <v>0</v>
      </c>
      <c r="H5" s="2">
        <v>16.05</v>
      </c>
      <c r="I5" s="2">
        <v>16.100000000000001</v>
      </c>
      <c r="J5" s="2">
        <v>-0.05</v>
      </c>
      <c r="K5" s="2">
        <v>0</v>
      </c>
      <c r="L5" s="2">
        <v>0</v>
      </c>
      <c r="M5" s="2">
        <v>0</v>
      </c>
      <c r="N5" s="2">
        <v>16.05</v>
      </c>
      <c r="O5" s="2">
        <v>16.100000000000001</v>
      </c>
      <c r="P5" s="2">
        <v>-0.05</v>
      </c>
      <c r="Q5" s="2">
        <v>0</v>
      </c>
      <c r="R5" s="2">
        <v>0</v>
      </c>
      <c r="S5" s="2">
        <v>0</v>
      </c>
      <c r="T5" s="2">
        <v>0</v>
      </c>
      <c r="U5" s="2">
        <f>Table_0__4[[#This Row],[Call Settle]]*10000*Table_0__4[[#This Row],[Open Interest Call]]</f>
        <v>0</v>
      </c>
      <c r="V5" s="2">
        <f>Table_0__4[[#This Row],[Put Settle]]*10000*Table_0__4[[#This Row],[Open Interest Put]]</f>
        <v>0</v>
      </c>
    </row>
    <row r="6" spans="1:22" x14ac:dyDescent="0.25">
      <c r="A6" s="2">
        <v>-1.1000000000000001E-3</v>
      </c>
      <c r="B6" s="2">
        <v>0.10730000000000001</v>
      </c>
      <c r="C6" s="2">
        <v>0.1062</v>
      </c>
      <c r="D6" s="2">
        <v>0.53</v>
      </c>
      <c r="E6" s="2">
        <v>2.9999999999999997E-4</v>
      </c>
      <c r="F6" s="2">
        <v>2.9999999999999997E-4</v>
      </c>
      <c r="G6" s="2">
        <v>0</v>
      </c>
      <c r="H6" s="2">
        <v>15.57</v>
      </c>
      <c r="I6" s="2">
        <v>15.63</v>
      </c>
      <c r="J6" s="2">
        <v>-0.06</v>
      </c>
      <c r="K6" s="2">
        <v>0</v>
      </c>
      <c r="L6" s="2">
        <v>0</v>
      </c>
      <c r="M6" s="2">
        <v>0</v>
      </c>
      <c r="N6" s="2">
        <v>15.57</v>
      </c>
      <c r="O6" s="2">
        <v>15.63</v>
      </c>
      <c r="P6" s="2">
        <v>-0.06</v>
      </c>
      <c r="Q6" s="2">
        <v>0</v>
      </c>
      <c r="R6" s="2">
        <v>0</v>
      </c>
      <c r="S6" s="2">
        <v>3</v>
      </c>
      <c r="T6" s="2">
        <v>0</v>
      </c>
      <c r="U6" s="2">
        <f>Table_0__4[[#This Row],[Call Settle]]*10000*Table_0__4[[#This Row],[Open Interest Call]]</f>
        <v>0</v>
      </c>
      <c r="V6" s="2">
        <f>Table_0__4[[#This Row],[Put Settle]]*10000*Table_0__4[[#This Row],[Open Interest Put]]</f>
        <v>8.9999999999999982</v>
      </c>
    </row>
    <row r="7" spans="1:22" x14ac:dyDescent="0.25">
      <c r="A7" s="2">
        <v>-1.1999999999999999E-3</v>
      </c>
      <c r="B7" s="2">
        <v>9.7600000000000006E-2</v>
      </c>
      <c r="C7" s="2">
        <v>9.64E-2</v>
      </c>
      <c r="D7" s="2">
        <v>0.54</v>
      </c>
      <c r="E7" s="2">
        <v>4.0000000000000002E-4</v>
      </c>
      <c r="F7" s="2">
        <v>4.0000000000000002E-4</v>
      </c>
      <c r="G7" s="2">
        <v>0</v>
      </c>
      <c r="H7" s="2">
        <v>14.83</v>
      </c>
      <c r="I7" s="2">
        <v>14.9</v>
      </c>
      <c r="J7" s="2">
        <v>-7.0000000000000007E-2</v>
      </c>
      <c r="K7" s="2">
        <v>0</v>
      </c>
      <c r="L7" s="2">
        <v>0</v>
      </c>
      <c r="M7" s="2">
        <v>0</v>
      </c>
      <c r="N7" s="2">
        <v>14.83</v>
      </c>
      <c r="O7" s="2">
        <v>14.9</v>
      </c>
      <c r="P7" s="2">
        <v>-7.0000000000000007E-2</v>
      </c>
      <c r="Q7" s="2">
        <v>0</v>
      </c>
      <c r="R7" s="2">
        <v>0</v>
      </c>
      <c r="S7" s="2">
        <v>0</v>
      </c>
      <c r="T7" s="2">
        <v>0</v>
      </c>
      <c r="U7" s="2">
        <f>Table_0__4[[#This Row],[Call Settle]]*10000*Table_0__4[[#This Row],[Open Interest Call]]</f>
        <v>0</v>
      </c>
      <c r="V7" s="2">
        <f>Table_0__4[[#This Row],[Put Settle]]*10000*Table_0__4[[#This Row],[Open Interest Put]]</f>
        <v>0</v>
      </c>
    </row>
    <row r="8" spans="1:22" x14ac:dyDescent="0.25">
      <c r="A8" s="2">
        <v>-1.1000000000000001E-3</v>
      </c>
      <c r="B8" s="2">
        <v>8.7800000000000003E-2</v>
      </c>
      <c r="C8" s="2">
        <v>8.6699999999999999E-2</v>
      </c>
      <c r="D8" s="2">
        <v>0.55000000000000004</v>
      </c>
      <c r="E8" s="2">
        <v>5.9999999999999995E-4</v>
      </c>
      <c r="F8" s="2">
        <v>5.9999999999999995E-4</v>
      </c>
      <c r="G8" s="2">
        <v>0</v>
      </c>
      <c r="H8" s="2">
        <v>14.36</v>
      </c>
      <c r="I8" s="2">
        <v>14.44</v>
      </c>
      <c r="J8" s="2">
        <v>-0.08</v>
      </c>
      <c r="K8" s="2">
        <v>0</v>
      </c>
      <c r="L8" s="2">
        <v>0</v>
      </c>
      <c r="M8" s="2">
        <v>0</v>
      </c>
      <c r="N8" s="2">
        <v>14.36</v>
      </c>
      <c r="O8" s="2">
        <v>14.44</v>
      </c>
      <c r="P8" s="2">
        <v>-0.08</v>
      </c>
      <c r="Q8" s="2">
        <v>0</v>
      </c>
      <c r="R8" s="2">
        <v>0</v>
      </c>
      <c r="S8" s="2">
        <v>5</v>
      </c>
      <c r="T8" s="2">
        <v>0</v>
      </c>
      <c r="U8" s="2">
        <f>Table_0__4[[#This Row],[Call Settle]]*10000*Table_0__4[[#This Row],[Open Interest Call]]</f>
        <v>0</v>
      </c>
      <c r="V8" s="2">
        <f>Table_0__4[[#This Row],[Put Settle]]*10000*Table_0__4[[#This Row],[Open Interest Put]]</f>
        <v>29.999999999999996</v>
      </c>
    </row>
    <row r="9" spans="1:22" x14ac:dyDescent="0.25">
      <c r="A9" s="2">
        <v>-1.1000000000000001E-3</v>
      </c>
      <c r="B9" s="2">
        <v>7.8200000000000006E-2</v>
      </c>
      <c r="C9" s="2">
        <v>7.7100000000000002E-2</v>
      </c>
      <c r="D9" s="2">
        <v>0.56000000000000005</v>
      </c>
      <c r="E9" s="2">
        <v>8.0000000000000004E-4</v>
      </c>
      <c r="F9" s="2">
        <v>8.0000000000000004E-4</v>
      </c>
      <c r="G9" s="2">
        <v>0</v>
      </c>
      <c r="H9" s="2">
        <v>13.59</v>
      </c>
      <c r="I9" s="2">
        <v>13.68</v>
      </c>
      <c r="J9" s="2">
        <v>-0.09</v>
      </c>
      <c r="K9" s="2">
        <v>0</v>
      </c>
      <c r="L9" s="2">
        <v>0</v>
      </c>
      <c r="M9" s="2">
        <v>0</v>
      </c>
      <c r="N9" s="2">
        <v>13.59</v>
      </c>
      <c r="O9" s="2">
        <v>13.68</v>
      </c>
      <c r="P9" s="2">
        <v>-0.09</v>
      </c>
      <c r="Q9" s="2">
        <v>0</v>
      </c>
      <c r="R9" s="2">
        <v>0</v>
      </c>
      <c r="S9" s="2">
        <v>62</v>
      </c>
      <c r="T9" s="2">
        <v>2</v>
      </c>
      <c r="U9" s="2">
        <f>Table_0__4[[#This Row],[Call Settle]]*10000*Table_0__4[[#This Row],[Open Interest Call]]</f>
        <v>0</v>
      </c>
      <c r="V9" s="2">
        <f>Table_0__4[[#This Row],[Put Settle]]*10000*Table_0__4[[#This Row],[Open Interest Put]]</f>
        <v>496</v>
      </c>
    </row>
    <row r="10" spans="1:22" x14ac:dyDescent="0.25">
      <c r="A10" s="2">
        <v>-1E-3</v>
      </c>
      <c r="B10" s="2">
        <v>6.8599999999999994E-2</v>
      </c>
      <c r="C10" s="2">
        <v>6.7599999999999993E-2</v>
      </c>
      <c r="D10" s="2">
        <v>0.56999999999999995</v>
      </c>
      <c r="E10" s="2">
        <v>1.1000000000000001E-3</v>
      </c>
      <c r="F10" s="2">
        <v>1.1000000000000001E-3</v>
      </c>
      <c r="G10" s="2">
        <v>0</v>
      </c>
      <c r="H10" s="2">
        <v>12.87</v>
      </c>
      <c r="I10" s="2">
        <v>12.98</v>
      </c>
      <c r="J10" s="2">
        <v>-0.1</v>
      </c>
      <c r="K10" s="2">
        <v>0</v>
      </c>
      <c r="L10" s="2">
        <v>0</v>
      </c>
      <c r="M10" s="2">
        <v>0</v>
      </c>
      <c r="N10" s="2">
        <v>12.87</v>
      </c>
      <c r="O10" s="2">
        <v>12.98</v>
      </c>
      <c r="P10" s="2">
        <v>-0.1</v>
      </c>
      <c r="Q10" s="2">
        <v>0</v>
      </c>
      <c r="R10" s="2">
        <v>0</v>
      </c>
      <c r="S10" s="2">
        <v>38</v>
      </c>
      <c r="T10" s="2">
        <v>9</v>
      </c>
      <c r="U10" s="2">
        <f>Table_0__4[[#This Row],[Call Settle]]*10000*Table_0__4[[#This Row],[Open Interest Call]]</f>
        <v>0</v>
      </c>
      <c r="V10" s="2">
        <f>Table_0__4[[#This Row],[Put Settle]]*10000*Table_0__4[[#This Row],[Open Interest Put]]</f>
        <v>418</v>
      </c>
    </row>
    <row r="11" spans="1:22" x14ac:dyDescent="0.25">
      <c r="A11" s="2">
        <v>-1E-3</v>
      </c>
      <c r="B11" s="2">
        <v>5.9200000000000003E-2</v>
      </c>
      <c r="C11" s="2">
        <v>5.8200000000000002E-2</v>
      </c>
      <c r="D11" s="2">
        <v>0.57999999999999996</v>
      </c>
      <c r="E11" s="2">
        <v>1.6000000000000001E-3</v>
      </c>
      <c r="F11" s="2">
        <v>1.5E-3</v>
      </c>
      <c r="G11" s="2">
        <v>1E-4</v>
      </c>
      <c r="H11" s="2">
        <v>12.31</v>
      </c>
      <c r="I11" s="2">
        <v>12.23</v>
      </c>
      <c r="J11" s="2">
        <v>0.08</v>
      </c>
      <c r="K11" s="2">
        <v>0</v>
      </c>
      <c r="L11" s="2">
        <v>0</v>
      </c>
      <c r="M11" s="2">
        <v>0</v>
      </c>
      <c r="N11" s="2">
        <v>12.31</v>
      </c>
      <c r="O11" s="2">
        <v>12.23</v>
      </c>
      <c r="P11" s="2">
        <v>0.08</v>
      </c>
      <c r="Q11" s="2">
        <v>0</v>
      </c>
      <c r="R11" s="2">
        <v>0</v>
      </c>
      <c r="S11" s="2">
        <v>29</v>
      </c>
      <c r="T11" s="2">
        <v>1</v>
      </c>
      <c r="U11" s="2">
        <f>Table_0__4[[#This Row],[Call Settle]]*10000*Table_0__4[[#This Row],[Open Interest Call]]</f>
        <v>0</v>
      </c>
      <c r="V11" s="2">
        <f>Table_0__4[[#This Row],[Put Settle]]*10000*Table_0__4[[#This Row],[Open Interest Put]]</f>
        <v>464</v>
      </c>
    </row>
    <row r="12" spans="1:22" x14ac:dyDescent="0.25">
      <c r="A12" s="2">
        <v>-1E-3</v>
      </c>
      <c r="B12" s="2">
        <v>5.0099999999999999E-2</v>
      </c>
      <c r="C12" s="2">
        <v>4.9099999999999998E-2</v>
      </c>
      <c r="D12" s="2">
        <v>0.59</v>
      </c>
      <c r="E12" s="2">
        <v>2.3999999999999998E-3</v>
      </c>
      <c r="F12" s="2">
        <v>2.3E-3</v>
      </c>
      <c r="G12" s="2">
        <v>1E-4</v>
      </c>
      <c r="H12" s="2">
        <v>11.86</v>
      </c>
      <c r="I12" s="2">
        <v>11.85</v>
      </c>
      <c r="J12" s="2">
        <v>0.01</v>
      </c>
      <c r="K12" s="2">
        <v>0</v>
      </c>
      <c r="L12" s="2">
        <v>0</v>
      </c>
      <c r="M12" s="2">
        <v>0</v>
      </c>
      <c r="N12" s="2">
        <v>11.86</v>
      </c>
      <c r="O12" s="2">
        <v>11.85</v>
      </c>
      <c r="P12" s="2">
        <v>0.01</v>
      </c>
      <c r="Q12" s="2">
        <v>0</v>
      </c>
      <c r="R12" s="2">
        <v>0</v>
      </c>
      <c r="S12" s="2">
        <v>42</v>
      </c>
      <c r="T12" s="2">
        <v>1</v>
      </c>
      <c r="U12" s="2">
        <f>Table_0__4[[#This Row],[Call Settle]]*10000*Table_0__4[[#This Row],[Open Interest Call]]</f>
        <v>0</v>
      </c>
      <c r="V12" s="2">
        <f>Table_0__4[[#This Row],[Put Settle]]*10000*Table_0__4[[#This Row],[Open Interest Put]]</f>
        <v>1007.9999999999999</v>
      </c>
    </row>
    <row r="13" spans="1:22" x14ac:dyDescent="0.25">
      <c r="A13" s="2">
        <v>-1E-3</v>
      </c>
      <c r="B13" s="2">
        <v>4.5699999999999998E-2</v>
      </c>
      <c r="C13" s="2">
        <v>4.4699999999999997E-2</v>
      </c>
      <c r="D13" s="2">
        <v>0.59499999999999997</v>
      </c>
      <c r="E13" s="2">
        <v>2.8999999999999998E-3</v>
      </c>
      <c r="F13" s="2">
        <v>2.8E-3</v>
      </c>
      <c r="G13" s="2">
        <v>1E-4</v>
      </c>
      <c r="H13" s="2">
        <v>11.6</v>
      </c>
      <c r="I13" s="2">
        <v>11.62</v>
      </c>
      <c r="J13" s="2">
        <v>-0.02</v>
      </c>
      <c r="K13" s="2">
        <v>0</v>
      </c>
      <c r="L13" s="2">
        <v>0</v>
      </c>
      <c r="M13" s="2">
        <v>0</v>
      </c>
      <c r="N13" s="2">
        <v>11.6</v>
      </c>
      <c r="O13" s="2">
        <v>11.62</v>
      </c>
      <c r="P13" s="2">
        <v>-0.02</v>
      </c>
      <c r="Q13" s="2">
        <v>0</v>
      </c>
      <c r="R13" s="2">
        <v>0</v>
      </c>
      <c r="S13" s="2">
        <v>2</v>
      </c>
      <c r="T13" s="2">
        <v>0</v>
      </c>
      <c r="U13" s="2">
        <f>Table_0__4[[#This Row],[Call Settle]]*10000*Table_0__4[[#This Row],[Open Interest Call]]</f>
        <v>0</v>
      </c>
      <c r="V13" s="2">
        <f>Table_0__4[[#This Row],[Put Settle]]*10000*Table_0__4[[#This Row],[Open Interest Put]]</f>
        <v>57.999999999999993</v>
      </c>
    </row>
    <row r="14" spans="1:22" x14ac:dyDescent="0.25">
      <c r="A14" s="2">
        <v>-1E-3</v>
      </c>
      <c r="B14" s="2">
        <v>4.1399999999999999E-2</v>
      </c>
      <c r="C14" s="2">
        <v>4.0399999999999998E-2</v>
      </c>
      <c r="D14" s="2">
        <v>0.6</v>
      </c>
      <c r="E14" s="2">
        <v>3.5999999999999999E-3</v>
      </c>
      <c r="F14" s="2">
        <v>3.3999999999999998E-3</v>
      </c>
      <c r="G14" s="2">
        <v>2.0000000000000001E-4</v>
      </c>
      <c r="H14" s="2">
        <v>11.45</v>
      </c>
      <c r="I14" s="2">
        <v>11.38</v>
      </c>
      <c r="J14" s="2">
        <v>7.0000000000000007E-2</v>
      </c>
      <c r="K14" s="2">
        <v>0</v>
      </c>
      <c r="L14" s="2">
        <v>0</v>
      </c>
      <c r="M14" s="2">
        <v>0</v>
      </c>
      <c r="N14" s="2">
        <v>11.45</v>
      </c>
      <c r="O14" s="2">
        <v>11.38</v>
      </c>
      <c r="P14" s="2">
        <v>7.0000000000000007E-2</v>
      </c>
      <c r="Q14" s="2">
        <v>0</v>
      </c>
      <c r="R14" s="2">
        <v>0</v>
      </c>
      <c r="S14" s="2">
        <v>44</v>
      </c>
      <c r="T14" s="2">
        <v>2</v>
      </c>
      <c r="U14" s="2">
        <f>Table_0__4[[#This Row],[Call Settle]]*10000*Table_0__4[[#This Row],[Open Interest Call]]</f>
        <v>0</v>
      </c>
      <c r="V14" s="2">
        <f>Table_0__4[[#This Row],[Put Settle]]*10000*Table_0__4[[#This Row],[Open Interest Put]]</f>
        <v>1584</v>
      </c>
    </row>
    <row r="15" spans="1:22" x14ac:dyDescent="0.25">
      <c r="A15" s="2">
        <v>-1E-3</v>
      </c>
      <c r="B15" s="2">
        <v>3.7199999999999997E-2</v>
      </c>
      <c r="C15" s="2">
        <v>3.6200000000000003E-2</v>
      </c>
      <c r="D15" s="2">
        <v>0.60499999999999998</v>
      </c>
      <c r="E15" s="2">
        <v>4.3E-3</v>
      </c>
      <c r="F15" s="2">
        <v>4.1999999999999997E-3</v>
      </c>
      <c r="G15" s="2">
        <v>1E-4</v>
      </c>
      <c r="H15" s="2">
        <v>11.17</v>
      </c>
      <c r="I15" s="2">
        <v>11.24</v>
      </c>
      <c r="J15" s="2">
        <v>-7.0000000000000007E-2</v>
      </c>
      <c r="K15" s="2">
        <v>0</v>
      </c>
      <c r="L15" s="2">
        <v>0</v>
      </c>
      <c r="M15" s="2">
        <v>0</v>
      </c>
      <c r="N15" s="2">
        <v>11.17</v>
      </c>
      <c r="O15" s="2">
        <v>11.24</v>
      </c>
      <c r="P15" s="2">
        <v>-7.0000000000000007E-2</v>
      </c>
      <c r="Q15" s="2">
        <v>0</v>
      </c>
      <c r="R15" s="2">
        <v>0</v>
      </c>
      <c r="S15" s="2">
        <v>6</v>
      </c>
      <c r="T15" s="2">
        <v>2</v>
      </c>
      <c r="U15" s="2">
        <f>Table_0__4[[#This Row],[Call Settle]]*10000*Table_0__4[[#This Row],[Open Interest Call]]</f>
        <v>0</v>
      </c>
      <c r="V15" s="2">
        <f>Table_0__4[[#This Row],[Put Settle]]*10000*Table_0__4[[#This Row],[Open Interest Put]]</f>
        <v>258</v>
      </c>
    </row>
    <row r="16" spans="1:22" x14ac:dyDescent="0.25">
      <c r="A16" s="2">
        <v>-1E-3</v>
      </c>
      <c r="B16" s="2">
        <v>3.32E-2</v>
      </c>
      <c r="C16" s="2">
        <v>3.2199999999999999E-2</v>
      </c>
      <c r="D16" s="2">
        <v>0.61</v>
      </c>
      <c r="E16" s="2">
        <v>5.1999999999999998E-3</v>
      </c>
      <c r="F16" s="2">
        <v>5.1000000000000004E-3</v>
      </c>
      <c r="G16" s="2">
        <v>1E-4</v>
      </c>
      <c r="H16" s="2">
        <v>10.95</v>
      </c>
      <c r="I16" s="2">
        <v>11.05</v>
      </c>
      <c r="J16" s="2">
        <v>-0.1</v>
      </c>
      <c r="K16" s="2">
        <v>0</v>
      </c>
      <c r="L16" s="2">
        <v>0</v>
      </c>
      <c r="M16" s="2">
        <v>0</v>
      </c>
      <c r="N16" s="2">
        <v>10.95</v>
      </c>
      <c r="O16" s="2">
        <v>11.05</v>
      </c>
      <c r="P16" s="2">
        <v>-0.1</v>
      </c>
      <c r="Q16" s="2">
        <v>0</v>
      </c>
      <c r="R16" s="2">
        <v>0</v>
      </c>
      <c r="S16" s="2">
        <v>10</v>
      </c>
      <c r="T16" s="2">
        <v>0</v>
      </c>
      <c r="U16" s="2">
        <f>Table_0__4[[#This Row],[Call Settle]]*10000*Table_0__4[[#This Row],[Open Interest Call]]</f>
        <v>0</v>
      </c>
      <c r="V16" s="2">
        <f>Table_0__4[[#This Row],[Put Settle]]*10000*Table_0__4[[#This Row],[Open Interest Put]]</f>
        <v>520</v>
      </c>
    </row>
    <row r="17" spans="1:22" x14ac:dyDescent="0.25">
      <c r="A17" s="2">
        <v>-8.9999999999999998E-4</v>
      </c>
      <c r="B17" s="2">
        <v>2.93E-2</v>
      </c>
      <c r="C17" s="2">
        <v>2.8400000000000002E-2</v>
      </c>
      <c r="D17" s="2">
        <v>0.61499999999999999</v>
      </c>
      <c r="E17" s="2">
        <v>6.4000000000000003E-3</v>
      </c>
      <c r="F17" s="2">
        <v>6.1000000000000004E-3</v>
      </c>
      <c r="G17" s="2">
        <v>2.9999999999999997E-4</v>
      </c>
      <c r="H17" s="2">
        <v>10.84</v>
      </c>
      <c r="I17" s="2">
        <v>10.8</v>
      </c>
      <c r="J17" s="2">
        <v>0.05</v>
      </c>
      <c r="K17" s="2">
        <v>0</v>
      </c>
      <c r="L17" s="2">
        <v>0</v>
      </c>
      <c r="M17" s="2">
        <v>0</v>
      </c>
      <c r="N17" s="2">
        <v>10.84</v>
      </c>
      <c r="O17" s="2">
        <v>10.8</v>
      </c>
      <c r="P17" s="2">
        <v>0.05</v>
      </c>
      <c r="Q17" s="2">
        <v>0</v>
      </c>
      <c r="R17" s="2">
        <v>0</v>
      </c>
      <c r="S17" s="2">
        <v>4</v>
      </c>
      <c r="T17" s="2">
        <v>0</v>
      </c>
      <c r="U17" s="2">
        <f>Table_0__4[[#This Row],[Call Settle]]*10000*Table_0__4[[#This Row],[Open Interest Call]]</f>
        <v>0</v>
      </c>
      <c r="V17" s="2">
        <f>Table_0__4[[#This Row],[Put Settle]]*10000*Table_0__4[[#This Row],[Open Interest Put]]</f>
        <v>256</v>
      </c>
    </row>
    <row r="18" spans="1:22" x14ac:dyDescent="0.25">
      <c r="A18" s="2">
        <v>-8.0000000000000004E-4</v>
      </c>
      <c r="B18" s="2">
        <v>2.5600000000000001E-2</v>
      </c>
      <c r="C18" s="2">
        <v>2.4799999999999999E-2</v>
      </c>
      <c r="D18" s="2">
        <v>0.62</v>
      </c>
      <c r="E18" s="2">
        <v>7.7000000000000002E-3</v>
      </c>
      <c r="F18" s="2">
        <v>7.3000000000000001E-3</v>
      </c>
      <c r="G18" s="2">
        <v>4.0000000000000002E-4</v>
      </c>
      <c r="H18" s="2">
        <v>10.66</v>
      </c>
      <c r="I18" s="2">
        <v>10.57</v>
      </c>
      <c r="J18" s="2">
        <v>0.09</v>
      </c>
      <c r="K18" s="2">
        <v>0</v>
      </c>
      <c r="L18" s="2">
        <v>0</v>
      </c>
      <c r="M18" s="2">
        <v>0</v>
      </c>
      <c r="N18" s="2">
        <v>10.66</v>
      </c>
      <c r="O18" s="2">
        <v>10.57</v>
      </c>
      <c r="P18" s="2">
        <v>0.09</v>
      </c>
      <c r="Q18" s="2">
        <v>0</v>
      </c>
      <c r="R18" s="2">
        <v>0</v>
      </c>
      <c r="S18" s="2">
        <v>109</v>
      </c>
      <c r="T18" s="2">
        <v>0</v>
      </c>
      <c r="U18" s="2">
        <f>Table_0__4[[#This Row],[Call Settle]]*10000*Table_0__4[[#This Row],[Open Interest Call]]</f>
        <v>0</v>
      </c>
      <c r="V18" s="2">
        <f>Table_0__4[[#This Row],[Put Settle]]*10000*Table_0__4[[#This Row],[Open Interest Put]]</f>
        <v>8393</v>
      </c>
    </row>
    <row r="19" spans="1:22" x14ac:dyDescent="0.25">
      <c r="A19" s="2">
        <v>-6.9999999999999999E-4</v>
      </c>
      <c r="B19" s="2">
        <v>2.2100000000000002E-2</v>
      </c>
      <c r="C19" s="2">
        <v>2.1399999999999999E-2</v>
      </c>
      <c r="D19" s="2">
        <v>0.625</v>
      </c>
      <c r="E19" s="2">
        <v>9.1999999999999998E-3</v>
      </c>
      <c r="F19" s="2">
        <v>8.8000000000000005E-3</v>
      </c>
      <c r="G19" s="2">
        <v>4.0000000000000002E-4</v>
      </c>
      <c r="H19" s="2">
        <v>10.46</v>
      </c>
      <c r="I19" s="2">
        <v>10.41</v>
      </c>
      <c r="J19" s="2">
        <v>0.05</v>
      </c>
      <c r="K19" s="2">
        <v>0</v>
      </c>
      <c r="L19" s="2">
        <v>0</v>
      </c>
      <c r="M19" s="2">
        <v>0</v>
      </c>
      <c r="N19" s="2">
        <v>10.46</v>
      </c>
      <c r="O19" s="2">
        <v>10.41</v>
      </c>
      <c r="P19" s="2">
        <v>0.05</v>
      </c>
      <c r="Q19" s="2">
        <v>0</v>
      </c>
      <c r="R19" s="2">
        <v>0</v>
      </c>
      <c r="S19" s="2">
        <v>1052</v>
      </c>
      <c r="T19" s="2">
        <v>0</v>
      </c>
      <c r="U19" s="2">
        <f>Table_0__4[[#This Row],[Call Settle]]*10000*Table_0__4[[#This Row],[Open Interest Call]]</f>
        <v>0</v>
      </c>
      <c r="V19" s="2">
        <f>Table_0__4[[#This Row],[Put Settle]]*10000*Table_0__4[[#This Row],[Open Interest Put]]</f>
        <v>96784</v>
      </c>
    </row>
    <row r="20" spans="1:22" x14ac:dyDescent="0.25">
      <c r="A20" s="2">
        <v>-5.9999999999999995E-4</v>
      </c>
      <c r="B20" s="2">
        <v>1.89E-2</v>
      </c>
      <c r="C20" s="2">
        <v>1.83E-2</v>
      </c>
      <c r="D20" s="2">
        <v>0.63</v>
      </c>
      <c r="E20" s="2">
        <v>1.0999999999999999E-2</v>
      </c>
      <c r="F20" s="2">
        <v>1.0500000000000001E-2</v>
      </c>
      <c r="G20" s="2">
        <v>5.0000000000000001E-4</v>
      </c>
      <c r="H20" s="2">
        <v>10.31</v>
      </c>
      <c r="I20" s="2">
        <v>10.24</v>
      </c>
      <c r="J20" s="2">
        <v>0.08</v>
      </c>
      <c r="K20" s="2">
        <v>0</v>
      </c>
      <c r="L20" s="2">
        <v>0</v>
      </c>
      <c r="M20" s="2">
        <v>0</v>
      </c>
      <c r="N20" s="2">
        <v>10.31</v>
      </c>
      <c r="O20" s="2">
        <v>10.24</v>
      </c>
      <c r="P20" s="2">
        <v>0.08</v>
      </c>
      <c r="Q20" s="2">
        <v>0</v>
      </c>
      <c r="R20" s="2">
        <v>0</v>
      </c>
      <c r="S20" s="2">
        <v>1233</v>
      </c>
      <c r="T20" s="2">
        <v>0</v>
      </c>
      <c r="U20" s="2">
        <f>Table_0__4[[#This Row],[Call Settle]]*10000*Table_0__4[[#This Row],[Open Interest Call]]</f>
        <v>0</v>
      </c>
      <c r="V20" s="2">
        <f>Table_0__4[[#This Row],[Put Settle]]*10000*Table_0__4[[#This Row],[Open Interest Put]]</f>
        <v>135630</v>
      </c>
    </row>
    <row r="21" spans="1:22" x14ac:dyDescent="0.25">
      <c r="A21" s="2">
        <v>-5.9999999999999995E-4</v>
      </c>
      <c r="B21" s="2">
        <v>1.6E-2</v>
      </c>
      <c r="C21" s="2">
        <v>1.54E-2</v>
      </c>
      <c r="D21" s="2">
        <v>0.63500000000000001</v>
      </c>
      <c r="E21" s="2">
        <v>1.3100000000000001E-2</v>
      </c>
      <c r="F21" s="2">
        <v>1.2500000000000001E-2</v>
      </c>
      <c r="G21" s="2">
        <v>5.9999999999999995E-4</v>
      </c>
      <c r="H21" s="2">
        <v>10.19</v>
      </c>
      <c r="I21" s="2">
        <v>10.09</v>
      </c>
      <c r="J21" s="2">
        <v>0.09</v>
      </c>
      <c r="K21" s="2">
        <v>0</v>
      </c>
      <c r="L21" s="2">
        <v>0</v>
      </c>
      <c r="M21" s="2">
        <v>0</v>
      </c>
      <c r="N21" s="2">
        <v>10.19</v>
      </c>
      <c r="O21" s="2">
        <v>10.09</v>
      </c>
      <c r="P21" s="2">
        <v>0.1</v>
      </c>
      <c r="Q21" s="2">
        <v>0</v>
      </c>
      <c r="R21" s="2">
        <v>0</v>
      </c>
      <c r="S21" s="2">
        <v>2</v>
      </c>
      <c r="T21" s="2">
        <v>-3</v>
      </c>
      <c r="U21" s="2">
        <f>Table_0__4[[#This Row],[Call Settle]]*10000*Table_0__4[[#This Row],[Open Interest Call]]</f>
        <v>0</v>
      </c>
      <c r="V21" s="2">
        <f>Table_0__4[[#This Row],[Put Settle]]*10000*Table_0__4[[#This Row],[Open Interest Put]]</f>
        <v>262</v>
      </c>
    </row>
    <row r="22" spans="1:22" x14ac:dyDescent="0.25">
      <c r="A22" s="2">
        <v>-5.9999999999999995E-4</v>
      </c>
      <c r="B22" s="2">
        <v>1.34E-2</v>
      </c>
      <c r="C22" s="2">
        <v>1.2800000000000001E-2</v>
      </c>
      <c r="D22" s="2">
        <v>0.64</v>
      </c>
      <c r="E22" s="2">
        <v>1.55E-2</v>
      </c>
      <c r="F22" s="2">
        <v>1.49E-2</v>
      </c>
      <c r="G22" s="2">
        <v>5.9999999999999995E-4</v>
      </c>
      <c r="H22" s="2">
        <v>10.039999999999999</v>
      </c>
      <c r="I22" s="2">
        <v>10.029999999999999</v>
      </c>
      <c r="J22" s="2">
        <v>0</v>
      </c>
      <c r="K22" s="2">
        <v>0</v>
      </c>
      <c r="L22" s="2">
        <v>0</v>
      </c>
      <c r="M22" s="2">
        <v>0</v>
      </c>
      <c r="N22" s="2">
        <v>10.039999999999999</v>
      </c>
      <c r="O22" s="2">
        <v>10.029999999999999</v>
      </c>
      <c r="P22" s="2">
        <v>0.01</v>
      </c>
      <c r="Q22" s="2">
        <v>1</v>
      </c>
      <c r="R22" s="2">
        <v>0</v>
      </c>
      <c r="S22" s="2">
        <v>7</v>
      </c>
      <c r="T22" s="2">
        <v>0</v>
      </c>
      <c r="U22" s="2">
        <f>Table_0__4[[#This Row],[Call Settle]]*10000*Table_0__4[[#This Row],[Open Interest Call]]</f>
        <v>128</v>
      </c>
      <c r="V22" s="2">
        <f>Table_0__4[[#This Row],[Put Settle]]*10000*Table_0__4[[#This Row],[Open Interest Put]]</f>
        <v>1085</v>
      </c>
    </row>
    <row r="23" spans="1:22" x14ac:dyDescent="0.25">
      <c r="A23" s="2">
        <v>-5.0000000000000001E-4</v>
      </c>
      <c r="B23" s="2">
        <v>1.11E-2</v>
      </c>
      <c r="C23" s="2">
        <v>1.06E-2</v>
      </c>
      <c r="D23" s="2">
        <v>0.64500000000000002</v>
      </c>
      <c r="E23" s="2">
        <v>1.8100000000000002E-2</v>
      </c>
      <c r="F23" s="2">
        <v>1.7500000000000002E-2</v>
      </c>
      <c r="G23" s="2">
        <v>5.9999999999999995E-4</v>
      </c>
      <c r="H23" s="2">
        <v>9.99</v>
      </c>
      <c r="I23" s="2">
        <v>9.9499999999999993</v>
      </c>
      <c r="J23" s="2">
        <v>0.04</v>
      </c>
      <c r="K23" s="2">
        <v>0</v>
      </c>
      <c r="L23" s="2">
        <v>0</v>
      </c>
      <c r="M23" s="2">
        <v>0</v>
      </c>
      <c r="N23" s="2">
        <v>9.99</v>
      </c>
      <c r="O23" s="2">
        <v>9.9499999999999993</v>
      </c>
      <c r="P23" s="2">
        <v>0.04</v>
      </c>
      <c r="Q23" s="2">
        <v>20</v>
      </c>
      <c r="R23" s="2">
        <v>0</v>
      </c>
      <c r="S23" s="2">
        <v>5</v>
      </c>
      <c r="T23" s="2">
        <v>0</v>
      </c>
      <c r="U23" s="2">
        <f>Table_0__4[[#This Row],[Call Settle]]*10000*Table_0__4[[#This Row],[Open Interest Call]]</f>
        <v>2120</v>
      </c>
      <c r="V23" s="2">
        <f>Table_0__4[[#This Row],[Put Settle]]*10000*Table_0__4[[#This Row],[Open Interest Put]]</f>
        <v>905.00000000000011</v>
      </c>
    </row>
    <row r="24" spans="1:22" x14ac:dyDescent="0.25">
      <c r="A24" s="2">
        <v>-5.0000000000000001E-4</v>
      </c>
      <c r="B24" s="2">
        <v>9.1000000000000004E-3</v>
      </c>
      <c r="C24" s="2">
        <v>8.6E-3</v>
      </c>
      <c r="D24" s="2">
        <v>0.65</v>
      </c>
      <c r="E24" s="2">
        <v>2.1000000000000001E-2</v>
      </c>
      <c r="F24" s="2">
        <v>2.0400000000000001E-2</v>
      </c>
      <c r="G24" s="2">
        <v>5.9999999999999995E-4</v>
      </c>
      <c r="H24" s="2">
        <v>9.89</v>
      </c>
      <c r="I24" s="2">
        <v>9.9</v>
      </c>
      <c r="J24" s="2">
        <v>-0.01</v>
      </c>
      <c r="K24" s="2">
        <v>0</v>
      </c>
      <c r="L24" s="2">
        <v>0</v>
      </c>
      <c r="M24" s="2">
        <v>0</v>
      </c>
      <c r="N24" s="2">
        <v>9.89</v>
      </c>
      <c r="O24" s="2">
        <v>9.9</v>
      </c>
      <c r="P24" s="2">
        <v>-0.01</v>
      </c>
      <c r="Q24" s="2">
        <v>0</v>
      </c>
      <c r="R24" s="2">
        <v>0</v>
      </c>
      <c r="S24" s="2">
        <v>0</v>
      </c>
      <c r="T24" s="2">
        <v>0</v>
      </c>
      <c r="U24" s="2">
        <f>Table_0__4[[#This Row],[Call Settle]]*10000*Table_0__4[[#This Row],[Open Interest Call]]</f>
        <v>0</v>
      </c>
      <c r="V24" s="2">
        <f>Table_0__4[[#This Row],[Put Settle]]*10000*Table_0__4[[#This Row],[Open Interest Put]]</f>
        <v>0</v>
      </c>
    </row>
    <row r="25" spans="1:22" x14ac:dyDescent="0.25">
      <c r="A25" s="2">
        <v>-5.0000000000000001E-4</v>
      </c>
      <c r="B25" s="2">
        <v>7.3000000000000001E-3</v>
      </c>
      <c r="C25" s="2">
        <v>6.7999999999999996E-3</v>
      </c>
      <c r="D25" s="2">
        <v>0.65500000000000003</v>
      </c>
      <c r="E25" s="2">
        <v>2.4299999999999999E-2</v>
      </c>
      <c r="F25" s="2">
        <v>2.3599999999999999E-2</v>
      </c>
      <c r="G25" s="2">
        <v>6.9999999999999999E-4</v>
      </c>
      <c r="H25" s="2">
        <v>9.73</v>
      </c>
      <c r="I25" s="2">
        <v>9.7899999999999991</v>
      </c>
      <c r="J25" s="2">
        <v>-0.06</v>
      </c>
      <c r="K25" s="2">
        <v>0</v>
      </c>
      <c r="L25" s="2">
        <v>0</v>
      </c>
      <c r="M25" s="2">
        <v>0</v>
      </c>
      <c r="N25" s="2">
        <v>9.73</v>
      </c>
      <c r="O25" s="2">
        <v>9.7899999999999991</v>
      </c>
      <c r="P25" s="2">
        <v>-0.06</v>
      </c>
      <c r="Q25" s="2">
        <v>0</v>
      </c>
      <c r="R25" s="2">
        <v>0</v>
      </c>
      <c r="S25" s="2">
        <v>0</v>
      </c>
      <c r="T25" s="2">
        <v>0</v>
      </c>
      <c r="U25" s="2">
        <f>Table_0__4[[#This Row],[Call Settle]]*10000*Table_0__4[[#This Row],[Open Interest Call]]</f>
        <v>0</v>
      </c>
      <c r="V25" s="2">
        <f>Table_0__4[[#This Row],[Put Settle]]*10000*Table_0__4[[#This Row],[Open Interest Put]]</f>
        <v>0</v>
      </c>
    </row>
    <row r="26" spans="1:22" x14ac:dyDescent="0.25">
      <c r="A26" s="2">
        <v>-4.0000000000000002E-4</v>
      </c>
      <c r="B26" s="2">
        <v>5.7999999999999996E-3</v>
      </c>
      <c r="C26" s="2">
        <v>5.4000000000000003E-3</v>
      </c>
      <c r="D26" s="2">
        <v>0.66</v>
      </c>
      <c r="E26" s="2">
        <v>2.7699999999999999E-2</v>
      </c>
      <c r="F26" s="2">
        <v>2.7E-2</v>
      </c>
      <c r="G26" s="2">
        <v>6.9999999999999999E-4</v>
      </c>
      <c r="H26" s="2">
        <v>9.68</v>
      </c>
      <c r="I26" s="2">
        <v>9.7200000000000006</v>
      </c>
      <c r="J26" s="2">
        <v>-0.03</v>
      </c>
      <c r="K26" s="2">
        <v>0</v>
      </c>
      <c r="L26" s="2">
        <v>0</v>
      </c>
      <c r="M26" s="2">
        <v>0</v>
      </c>
      <c r="N26" s="2">
        <v>9.68</v>
      </c>
      <c r="O26" s="2">
        <v>9.7200000000000006</v>
      </c>
      <c r="P26" s="2">
        <v>-0.03</v>
      </c>
      <c r="Q26" s="2">
        <v>7</v>
      </c>
      <c r="R26" s="2">
        <v>0</v>
      </c>
      <c r="S26" s="2">
        <v>0</v>
      </c>
      <c r="T26" s="2">
        <v>0</v>
      </c>
      <c r="U26" s="2">
        <f>Table_0__4[[#This Row],[Call Settle]]*10000*Table_0__4[[#This Row],[Open Interest Call]]</f>
        <v>378</v>
      </c>
      <c r="V26" s="2">
        <f>Table_0__4[[#This Row],[Put Settle]]*10000*Table_0__4[[#This Row],[Open Interest Put]]</f>
        <v>0</v>
      </c>
    </row>
    <row r="27" spans="1:22" x14ac:dyDescent="0.25">
      <c r="A27" s="2">
        <v>-4.0000000000000002E-4</v>
      </c>
      <c r="B27" s="2">
        <v>4.5999999999999999E-3</v>
      </c>
      <c r="C27" s="2">
        <v>4.1999999999999997E-3</v>
      </c>
      <c r="D27" s="2">
        <v>0.66500000000000004</v>
      </c>
      <c r="E27" s="2">
        <v>3.15E-2</v>
      </c>
      <c r="F27" s="2">
        <v>3.0700000000000002E-2</v>
      </c>
      <c r="G27" s="2">
        <v>8.0000000000000004E-4</v>
      </c>
      <c r="H27" s="2">
        <v>9.61</v>
      </c>
      <c r="I27" s="2">
        <v>9.7100000000000009</v>
      </c>
      <c r="J27" s="2">
        <v>-0.09</v>
      </c>
      <c r="K27" s="2">
        <v>0</v>
      </c>
      <c r="L27" s="2">
        <v>0</v>
      </c>
      <c r="M27" s="2">
        <v>0</v>
      </c>
      <c r="N27" s="2">
        <v>9.61</v>
      </c>
      <c r="O27" s="2">
        <v>9.7100000000000009</v>
      </c>
      <c r="P27" s="2">
        <v>-0.09</v>
      </c>
      <c r="Q27" s="2">
        <v>0</v>
      </c>
      <c r="R27" s="2">
        <v>0</v>
      </c>
      <c r="S27" s="2">
        <v>0</v>
      </c>
      <c r="T27" s="2">
        <v>0</v>
      </c>
      <c r="U27" s="2">
        <f>Table_0__4[[#This Row],[Call Settle]]*10000*Table_0__4[[#This Row],[Open Interest Call]]</f>
        <v>0</v>
      </c>
      <c r="V27" s="2">
        <f>Table_0__4[[#This Row],[Put Settle]]*10000*Table_0__4[[#This Row],[Open Interest Put]]</f>
        <v>0</v>
      </c>
    </row>
    <row r="28" spans="1:22" x14ac:dyDescent="0.25">
      <c r="A28" s="2">
        <v>-4.0000000000000002E-4</v>
      </c>
      <c r="B28" s="2">
        <v>3.5999999999999999E-3</v>
      </c>
      <c r="C28" s="2">
        <v>3.2000000000000002E-3</v>
      </c>
      <c r="D28" s="2">
        <v>0.67</v>
      </c>
      <c r="E28" s="2">
        <v>3.5400000000000001E-2</v>
      </c>
      <c r="F28" s="2">
        <v>3.4599999999999999E-2</v>
      </c>
      <c r="G28" s="2">
        <v>8.0000000000000004E-4</v>
      </c>
      <c r="H28" s="2">
        <v>9.5299999999999994</v>
      </c>
      <c r="I28" s="2">
        <v>9.69</v>
      </c>
      <c r="J28" s="2">
        <v>-0.16</v>
      </c>
      <c r="K28" s="2">
        <v>0</v>
      </c>
      <c r="L28" s="2">
        <v>0</v>
      </c>
      <c r="M28" s="2">
        <v>0</v>
      </c>
      <c r="N28" s="2">
        <v>9.5299999999999994</v>
      </c>
      <c r="O28" s="2">
        <v>9.69</v>
      </c>
      <c r="P28" s="2">
        <v>-0.16</v>
      </c>
      <c r="Q28" s="2">
        <v>7</v>
      </c>
      <c r="R28" s="2">
        <v>0</v>
      </c>
      <c r="S28" s="2">
        <v>0</v>
      </c>
      <c r="T28" s="2">
        <v>0</v>
      </c>
      <c r="U28" s="2">
        <f>Table_0__4[[#This Row],[Call Settle]]*10000*Table_0__4[[#This Row],[Open Interest Call]]</f>
        <v>224</v>
      </c>
      <c r="V28" s="2">
        <f>Table_0__4[[#This Row],[Put Settle]]*10000*Table_0__4[[#This Row],[Open Interest Put]]</f>
        <v>0</v>
      </c>
    </row>
    <row r="29" spans="1:22" x14ac:dyDescent="0.25">
      <c r="A29" s="2">
        <v>-2.9999999999999997E-4</v>
      </c>
      <c r="B29" s="2">
        <v>2.8E-3</v>
      </c>
      <c r="C29" s="2">
        <v>2.5000000000000001E-3</v>
      </c>
      <c r="D29" s="2">
        <v>0.67500000000000004</v>
      </c>
      <c r="E29" s="2">
        <v>3.9600000000000003E-2</v>
      </c>
      <c r="F29" s="2">
        <v>3.8800000000000001E-2</v>
      </c>
      <c r="G29" s="2">
        <v>8.0000000000000004E-4</v>
      </c>
      <c r="H29" s="2">
        <v>9.58</v>
      </c>
      <c r="I29" s="2">
        <v>9.69</v>
      </c>
      <c r="J29" s="2">
        <v>-0.11</v>
      </c>
      <c r="K29" s="2">
        <v>0</v>
      </c>
      <c r="L29" s="2">
        <v>0</v>
      </c>
      <c r="M29" s="2">
        <v>0</v>
      </c>
      <c r="N29" s="2">
        <v>9.58</v>
      </c>
      <c r="O29" s="2">
        <v>9.69</v>
      </c>
      <c r="P29" s="2">
        <v>-0.11</v>
      </c>
      <c r="Q29" s="2">
        <v>2</v>
      </c>
      <c r="R29" s="2">
        <v>0</v>
      </c>
      <c r="S29" s="2">
        <v>1</v>
      </c>
      <c r="T29" s="2">
        <v>0</v>
      </c>
      <c r="U29" s="2">
        <f>Table_0__4[[#This Row],[Call Settle]]*10000*Table_0__4[[#This Row],[Open Interest Call]]</f>
        <v>50</v>
      </c>
      <c r="V29" s="2">
        <f>Table_0__4[[#This Row],[Put Settle]]*10000*Table_0__4[[#This Row],[Open Interest Put]]</f>
        <v>396.00000000000006</v>
      </c>
    </row>
    <row r="30" spans="1:22" x14ac:dyDescent="0.25">
      <c r="A30" s="2">
        <v>-2.0000000000000001E-4</v>
      </c>
      <c r="B30" s="2">
        <v>2.0999999999999999E-3</v>
      </c>
      <c r="C30" s="2">
        <v>1.9E-3</v>
      </c>
      <c r="D30" s="2">
        <v>0.68</v>
      </c>
      <c r="E30" s="2">
        <v>4.3999999999999997E-2</v>
      </c>
      <c r="F30" s="2">
        <v>4.3099999999999999E-2</v>
      </c>
      <c r="G30" s="2">
        <v>8.9999999999999998E-4</v>
      </c>
      <c r="H30" s="2">
        <v>9.58</v>
      </c>
      <c r="I30" s="2">
        <v>9.6300000000000008</v>
      </c>
      <c r="J30" s="2">
        <v>-0.04</v>
      </c>
      <c r="K30" s="2">
        <v>0</v>
      </c>
      <c r="L30" s="2">
        <v>0</v>
      </c>
      <c r="M30" s="2">
        <v>0</v>
      </c>
      <c r="N30" s="2">
        <v>9.58</v>
      </c>
      <c r="O30" s="2">
        <v>9.6300000000000008</v>
      </c>
      <c r="P30" s="2">
        <v>-0.04</v>
      </c>
      <c r="Q30" s="2">
        <v>11</v>
      </c>
      <c r="R30" s="2">
        <v>0</v>
      </c>
      <c r="S30" s="2">
        <v>0</v>
      </c>
      <c r="T30" s="2">
        <v>0</v>
      </c>
      <c r="U30" s="2">
        <f>Table_0__4[[#This Row],[Call Settle]]*10000*Table_0__4[[#This Row],[Open Interest Call]]</f>
        <v>209</v>
      </c>
      <c r="V30" s="2">
        <f>Table_0__4[[#This Row],[Put Settle]]*10000*Table_0__4[[#This Row],[Open Interest Put]]</f>
        <v>0</v>
      </c>
    </row>
    <row r="31" spans="1:22" x14ac:dyDescent="0.25">
      <c r="A31" s="2">
        <v>-1E-4</v>
      </c>
      <c r="B31" s="2">
        <v>1.6000000000000001E-3</v>
      </c>
      <c r="C31" s="2">
        <v>1.5E-3</v>
      </c>
      <c r="D31" s="2">
        <v>0.68500000000000005</v>
      </c>
      <c r="E31" s="2">
        <v>4.8500000000000001E-2</v>
      </c>
      <c r="F31" s="2">
        <v>4.7500000000000001E-2</v>
      </c>
      <c r="G31" s="2">
        <v>1E-3</v>
      </c>
      <c r="H31" s="2">
        <v>9.7100000000000009</v>
      </c>
      <c r="I31" s="2">
        <v>9.64</v>
      </c>
      <c r="J31" s="2">
        <v>0.06</v>
      </c>
      <c r="K31" s="2">
        <v>0</v>
      </c>
      <c r="L31" s="2">
        <v>0</v>
      </c>
      <c r="M31" s="2">
        <v>0</v>
      </c>
      <c r="N31" s="2">
        <v>9.7100000000000009</v>
      </c>
      <c r="O31" s="2">
        <v>9.64</v>
      </c>
      <c r="P31" s="2">
        <v>0.06</v>
      </c>
      <c r="Q31" s="2">
        <v>26</v>
      </c>
      <c r="R31" s="2">
        <v>1</v>
      </c>
      <c r="S31" s="2">
        <v>0</v>
      </c>
      <c r="T31" s="2">
        <v>0</v>
      </c>
      <c r="U31" s="2">
        <f>Table_0__4[[#This Row],[Call Settle]]*10000*Table_0__4[[#This Row],[Open Interest Call]]</f>
        <v>390</v>
      </c>
      <c r="V31" s="2">
        <f>Table_0__4[[#This Row],[Put Settle]]*10000*Table_0__4[[#This Row],[Open Interest Put]]</f>
        <v>0</v>
      </c>
    </row>
    <row r="32" spans="1:22" x14ac:dyDescent="0.25">
      <c r="A32" s="2">
        <v>-1E-4</v>
      </c>
      <c r="B32" s="2">
        <v>1.1999999999999999E-3</v>
      </c>
      <c r="C32" s="2">
        <v>1.1000000000000001E-3</v>
      </c>
      <c r="D32" s="2">
        <v>0.69</v>
      </c>
      <c r="E32" s="2">
        <v>5.3100000000000001E-2</v>
      </c>
      <c r="F32" s="2">
        <v>5.1999999999999998E-2</v>
      </c>
      <c r="G32" s="2">
        <v>1.1000000000000001E-3</v>
      </c>
      <c r="H32" s="2">
        <v>9.67</v>
      </c>
      <c r="I32" s="2">
        <v>9.65</v>
      </c>
      <c r="J32" s="2">
        <v>0.02</v>
      </c>
      <c r="K32" s="2">
        <v>0</v>
      </c>
      <c r="L32" s="2">
        <v>0</v>
      </c>
      <c r="M32" s="2">
        <v>0</v>
      </c>
      <c r="N32" s="2">
        <v>9.67</v>
      </c>
      <c r="O32" s="2">
        <v>9.65</v>
      </c>
      <c r="P32" s="2">
        <v>0.02</v>
      </c>
      <c r="Q32" s="2">
        <v>6</v>
      </c>
      <c r="R32" s="2">
        <v>0</v>
      </c>
      <c r="S32" s="2">
        <v>0</v>
      </c>
      <c r="T32" s="2">
        <v>0</v>
      </c>
      <c r="U32" s="2">
        <f>Table_0__4[[#This Row],[Call Settle]]*10000*Table_0__4[[#This Row],[Open Interest Call]]</f>
        <v>66</v>
      </c>
      <c r="V32" s="2">
        <f>Table_0__4[[#This Row],[Put Settle]]*10000*Table_0__4[[#This Row],[Open Interest Put]]</f>
        <v>0</v>
      </c>
    </row>
    <row r="33" spans="1:22" x14ac:dyDescent="0.25">
      <c r="A33" s="2">
        <v>-1E-4</v>
      </c>
      <c r="B33" s="2">
        <v>1E-3</v>
      </c>
      <c r="C33" s="2">
        <v>8.9999999999999998E-4</v>
      </c>
      <c r="D33" s="2">
        <v>0.69499999999999995</v>
      </c>
      <c r="E33" s="2">
        <v>5.7700000000000001E-2</v>
      </c>
      <c r="F33" s="2">
        <v>5.67E-2</v>
      </c>
      <c r="G33" s="2">
        <v>1E-3</v>
      </c>
      <c r="H33" s="2">
        <v>9.8800000000000008</v>
      </c>
      <c r="I33" s="2">
        <v>9.9</v>
      </c>
      <c r="J33" s="2">
        <v>-0.02</v>
      </c>
      <c r="K33" s="2">
        <v>0</v>
      </c>
      <c r="L33" s="2">
        <v>0</v>
      </c>
      <c r="M33" s="2">
        <v>0</v>
      </c>
      <c r="N33" s="2">
        <v>9.8800000000000008</v>
      </c>
      <c r="O33" s="2">
        <v>9.9</v>
      </c>
      <c r="P33" s="2">
        <v>-0.02</v>
      </c>
      <c r="Q33" s="2">
        <v>8</v>
      </c>
      <c r="R33" s="2">
        <v>0</v>
      </c>
      <c r="S33" s="2">
        <v>0</v>
      </c>
      <c r="T33" s="2">
        <v>0</v>
      </c>
      <c r="U33" s="2">
        <f>Table_0__4[[#This Row],[Call Settle]]*10000*Table_0__4[[#This Row],[Open Interest Call]]</f>
        <v>72</v>
      </c>
      <c r="V33" s="2">
        <f>Table_0__4[[#This Row],[Put Settle]]*10000*Table_0__4[[#This Row],[Open Interest Put]]</f>
        <v>0</v>
      </c>
    </row>
    <row r="34" spans="1:22" x14ac:dyDescent="0.25">
      <c r="A34" s="2">
        <v>-1E-4</v>
      </c>
      <c r="B34" s="2">
        <v>8.0000000000000004E-4</v>
      </c>
      <c r="C34" s="2">
        <v>6.9999999999999999E-4</v>
      </c>
      <c r="D34" s="2">
        <v>0.7</v>
      </c>
      <c r="E34" s="2">
        <v>6.25E-2</v>
      </c>
      <c r="F34" s="2">
        <v>6.1400000000000003E-2</v>
      </c>
      <c r="G34" s="2">
        <v>1.1000000000000001E-3</v>
      </c>
      <c r="H34" s="2">
        <v>9.99</v>
      </c>
      <c r="I34" s="2">
        <v>10.06</v>
      </c>
      <c r="J34" s="2">
        <v>-7.0000000000000007E-2</v>
      </c>
      <c r="K34" s="2">
        <v>0</v>
      </c>
      <c r="L34" s="2">
        <v>0</v>
      </c>
      <c r="M34" s="2">
        <v>0</v>
      </c>
      <c r="N34" s="2">
        <v>9.99</v>
      </c>
      <c r="O34" s="2">
        <v>10.06</v>
      </c>
      <c r="P34" s="2">
        <v>-7.0000000000000007E-2</v>
      </c>
      <c r="Q34" s="2">
        <v>1</v>
      </c>
      <c r="R34" s="2">
        <v>0</v>
      </c>
      <c r="S34" s="2">
        <v>0</v>
      </c>
      <c r="T34" s="2">
        <v>0</v>
      </c>
      <c r="U34" s="2">
        <f>Table_0__4[[#This Row],[Call Settle]]*10000*Table_0__4[[#This Row],[Open Interest Call]]</f>
        <v>7</v>
      </c>
      <c r="V34" s="2">
        <f>Table_0__4[[#This Row],[Put Settle]]*10000*Table_0__4[[#This Row],[Open Interest Put]]</f>
        <v>0</v>
      </c>
    </row>
    <row r="35" spans="1:22" x14ac:dyDescent="0.25">
      <c r="A35" s="2">
        <v>0</v>
      </c>
      <c r="B35" s="2">
        <v>5.9999999999999995E-4</v>
      </c>
      <c r="C35" s="2">
        <v>5.9999999999999995E-4</v>
      </c>
      <c r="D35" s="2">
        <v>0.70499999999999996</v>
      </c>
      <c r="E35" s="2">
        <v>6.7299999999999999E-2</v>
      </c>
      <c r="F35" s="2">
        <v>6.6199999999999995E-2</v>
      </c>
      <c r="G35" s="2">
        <v>1.1000000000000001E-3</v>
      </c>
      <c r="H35" s="2">
        <v>10.29</v>
      </c>
      <c r="I35" s="2">
        <v>10.09</v>
      </c>
      <c r="J35" s="2">
        <v>0.2</v>
      </c>
      <c r="K35" s="2">
        <v>0</v>
      </c>
      <c r="L35" s="2">
        <v>0</v>
      </c>
      <c r="M35" s="2">
        <v>0</v>
      </c>
      <c r="N35" s="2">
        <v>10.29</v>
      </c>
      <c r="O35" s="2">
        <v>10.09</v>
      </c>
      <c r="P35" s="2">
        <v>0.2</v>
      </c>
      <c r="Q35" s="2">
        <v>4</v>
      </c>
      <c r="R35" s="2">
        <v>0</v>
      </c>
      <c r="S35" s="2">
        <v>0</v>
      </c>
      <c r="T35" s="2">
        <v>0</v>
      </c>
      <c r="U35" s="2">
        <f>Table_0__4[[#This Row],[Call Settle]]*10000*Table_0__4[[#This Row],[Open Interest Call]]</f>
        <v>23.999999999999996</v>
      </c>
      <c r="V35" s="2">
        <f>Table_0__4[[#This Row],[Put Settle]]*10000*Table_0__4[[#This Row],[Open Interest Put]]</f>
        <v>0</v>
      </c>
    </row>
    <row r="36" spans="1:22" x14ac:dyDescent="0.25">
      <c r="A36" s="2">
        <v>0</v>
      </c>
      <c r="B36" s="2">
        <v>5.0000000000000001E-4</v>
      </c>
      <c r="C36" s="2">
        <v>5.0000000000000001E-4</v>
      </c>
      <c r="D36" s="2">
        <v>0.71</v>
      </c>
      <c r="E36" s="2">
        <v>7.2099999999999997E-2</v>
      </c>
      <c r="F36" s="2">
        <v>7.0999999999999994E-2</v>
      </c>
      <c r="G36" s="2">
        <v>1.1000000000000001E-3</v>
      </c>
      <c r="H36" s="2">
        <v>10.33</v>
      </c>
      <c r="I36" s="2">
        <v>10.14</v>
      </c>
      <c r="J36" s="2">
        <v>0.19</v>
      </c>
      <c r="K36" s="2">
        <v>0</v>
      </c>
      <c r="L36" s="2">
        <v>0</v>
      </c>
      <c r="M36" s="2">
        <v>0</v>
      </c>
      <c r="N36" s="2">
        <v>10.33</v>
      </c>
      <c r="O36" s="2">
        <v>10.14</v>
      </c>
      <c r="P36" s="2">
        <v>0.19</v>
      </c>
      <c r="Q36" s="2">
        <v>44</v>
      </c>
      <c r="R36" s="2">
        <v>0</v>
      </c>
      <c r="S36" s="2">
        <v>0</v>
      </c>
      <c r="T36" s="2">
        <v>0</v>
      </c>
      <c r="U36" s="2">
        <f>Table_0__4[[#This Row],[Call Settle]]*10000*Table_0__4[[#This Row],[Open Interest Call]]</f>
        <v>220</v>
      </c>
      <c r="V36" s="2">
        <f>Table_0__4[[#This Row],[Put Settle]]*10000*Table_0__4[[#This Row],[Open Interest Put]]</f>
        <v>0</v>
      </c>
    </row>
    <row r="37" spans="1:22" x14ac:dyDescent="0.25">
      <c r="A37" s="2">
        <v>0</v>
      </c>
      <c r="B37" s="2">
        <v>4.0000000000000002E-4</v>
      </c>
      <c r="C37" s="2">
        <v>4.0000000000000002E-4</v>
      </c>
      <c r="D37" s="2">
        <v>0.71499999999999997</v>
      </c>
      <c r="E37" s="2">
        <v>7.6999999999999999E-2</v>
      </c>
      <c r="F37" s="2">
        <v>7.5800000000000006E-2</v>
      </c>
      <c r="G37" s="2">
        <v>1.1999999999999999E-3</v>
      </c>
      <c r="H37" s="2">
        <v>10.43</v>
      </c>
      <c r="I37" s="2">
        <v>10.25</v>
      </c>
      <c r="J37" s="2">
        <v>0.18</v>
      </c>
      <c r="K37" s="2">
        <v>0</v>
      </c>
      <c r="L37" s="2">
        <v>0</v>
      </c>
      <c r="M37" s="2">
        <v>0</v>
      </c>
      <c r="N37" s="2">
        <v>10.43</v>
      </c>
      <c r="O37" s="2">
        <v>10.25</v>
      </c>
      <c r="P37" s="2">
        <v>0.18</v>
      </c>
      <c r="Q37" s="2">
        <v>126</v>
      </c>
      <c r="R37" s="2">
        <v>0</v>
      </c>
      <c r="S37" s="2">
        <v>0</v>
      </c>
      <c r="T37" s="2">
        <v>0</v>
      </c>
      <c r="U37" s="2">
        <f>Table_0__4[[#This Row],[Call Settle]]*10000*Table_0__4[[#This Row],[Open Interest Call]]</f>
        <v>504</v>
      </c>
      <c r="V37" s="2">
        <f>Table_0__4[[#This Row],[Put Settle]]*10000*Table_0__4[[#This Row],[Open Interest Put]]</f>
        <v>0</v>
      </c>
    </row>
    <row r="38" spans="1:22" x14ac:dyDescent="0.25">
      <c r="A38" s="2">
        <v>0</v>
      </c>
      <c r="B38" s="2">
        <v>2.9999999999999997E-4</v>
      </c>
      <c r="C38" s="2">
        <v>2.9999999999999997E-4</v>
      </c>
      <c r="D38" s="2">
        <v>0.72</v>
      </c>
      <c r="E38" s="2">
        <v>8.1799999999999998E-2</v>
      </c>
      <c r="F38" s="2">
        <v>8.0699999999999994E-2</v>
      </c>
      <c r="G38" s="2">
        <v>1.1000000000000001E-3</v>
      </c>
      <c r="H38" s="2">
        <v>10.7</v>
      </c>
      <c r="I38" s="2">
        <v>10.52</v>
      </c>
      <c r="J38" s="2">
        <v>0.18</v>
      </c>
      <c r="K38" s="2">
        <v>0</v>
      </c>
      <c r="L38" s="2">
        <v>0</v>
      </c>
      <c r="M38" s="2">
        <v>0</v>
      </c>
      <c r="N38" s="2">
        <v>10.7</v>
      </c>
      <c r="O38" s="2">
        <v>10.52</v>
      </c>
      <c r="P38" s="2">
        <v>0.18</v>
      </c>
      <c r="Q38" s="2">
        <v>14</v>
      </c>
      <c r="R38" s="2">
        <v>0</v>
      </c>
      <c r="S38" s="2">
        <v>0</v>
      </c>
      <c r="T38" s="2">
        <v>0</v>
      </c>
      <c r="U38" s="2">
        <f>Table_0__4[[#This Row],[Call Settle]]*10000*Table_0__4[[#This Row],[Open Interest Call]]</f>
        <v>41.999999999999993</v>
      </c>
      <c r="V38" s="2">
        <f>Table_0__4[[#This Row],[Put Settle]]*10000*Table_0__4[[#This Row],[Open Interest Put]]</f>
        <v>0</v>
      </c>
    </row>
    <row r="39" spans="1:22" x14ac:dyDescent="0.25">
      <c r="A39" s="2">
        <v>0</v>
      </c>
      <c r="B39" s="2">
        <v>2.9999999999999997E-4</v>
      </c>
      <c r="C39" s="2">
        <v>2.9999999999999997E-4</v>
      </c>
      <c r="D39" s="2">
        <v>0.72499999999999998</v>
      </c>
      <c r="E39" s="2">
        <v>8.6699999999999999E-2</v>
      </c>
      <c r="F39" s="2">
        <v>8.5599999999999996E-2</v>
      </c>
      <c r="G39" s="2">
        <v>1.1000000000000001E-3</v>
      </c>
      <c r="H39" s="2">
        <v>10.91</v>
      </c>
      <c r="I39" s="2">
        <v>10.73</v>
      </c>
      <c r="J39" s="2">
        <v>0.18</v>
      </c>
      <c r="K39" s="2">
        <v>0</v>
      </c>
      <c r="L39" s="2">
        <v>0</v>
      </c>
      <c r="M39" s="2">
        <v>0</v>
      </c>
      <c r="N39" s="2">
        <v>10.91</v>
      </c>
      <c r="O39" s="2">
        <v>10.73</v>
      </c>
      <c r="P39" s="2">
        <v>0.18</v>
      </c>
      <c r="Q39" s="2">
        <v>6</v>
      </c>
      <c r="R39" s="2">
        <v>0</v>
      </c>
      <c r="S39" s="2">
        <v>0</v>
      </c>
      <c r="T39" s="2">
        <v>0</v>
      </c>
      <c r="U39" s="2">
        <f>Table_0__4[[#This Row],[Call Settle]]*10000*Table_0__4[[#This Row],[Open Interest Call]]</f>
        <v>17.999999999999996</v>
      </c>
      <c r="V39" s="2">
        <f>Table_0__4[[#This Row],[Put Settle]]*10000*Table_0__4[[#This Row],[Open Interest Put]]</f>
        <v>0</v>
      </c>
    </row>
    <row r="40" spans="1:22" x14ac:dyDescent="0.25">
      <c r="A40" s="2">
        <v>0</v>
      </c>
      <c r="B40" s="2">
        <v>2.0000000000000001E-4</v>
      </c>
      <c r="C40" s="2">
        <v>2.0000000000000001E-4</v>
      </c>
      <c r="D40" s="2">
        <v>0.73</v>
      </c>
      <c r="E40" s="2">
        <v>9.1600000000000001E-2</v>
      </c>
      <c r="F40" s="2">
        <v>9.0399999999999994E-2</v>
      </c>
      <c r="G40" s="2">
        <v>1.1999999999999999E-3</v>
      </c>
      <c r="H40" s="2">
        <v>11.05</v>
      </c>
      <c r="I40" s="2">
        <v>10.87</v>
      </c>
      <c r="J40" s="2">
        <v>0.18</v>
      </c>
      <c r="K40" s="2">
        <v>0</v>
      </c>
      <c r="L40" s="2">
        <v>0</v>
      </c>
      <c r="M40" s="2">
        <v>0</v>
      </c>
      <c r="N40" s="2">
        <v>11.05</v>
      </c>
      <c r="O40" s="2">
        <v>10.87</v>
      </c>
      <c r="P40" s="2">
        <v>0.18</v>
      </c>
      <c r="Q40" s="2">
        <v>2</v>
      </c>
      <c r="R40" s="2">
        <v>0</v>
      </c>
      <c r="S40" s="2">
        <v>0</v>
      </c>
      <c r="T40" s="2">
        <v>0</v>
      </c>
      <c r="U40" s="2">
        <f>Table_0__4[[#This Row],[Call Settle]]*10000*Table_0__4[[#This Row],[Open Interest Call]]</f>
        <v>4</v>
      </c>
      <c r="V40" s="2">
        <f>Table_0__4[[#This Row],[Put Settle]]*10000*Table_0__4[[#This Row],[Open Interest Put]]</f>
        <v>0</v>
      </c>
    </row>
    <row r="41" spans="1:22" x14ac:dyDescent="0.25">
      <c r="A41" s="2">
        <v>0</v>
      </c>
      <c r="B41" s="2">
        <v>2.0000000000000001E-4</v>
      </c>
      <c r="C41" s="2">
        <v>2.0000000000000001E-4</v>
      </c>
      <c r="D41" s="2">
        <v>0.73499999999999999</v>
      </c>
      <c r="E41" s="2">
        <v>9.6500000000000002E-2</v>
      </c>
      <c r="F41" s="2">
        <v>9.5299999999999996E-2</v>
      </c>
      <c r="G41" s="2">
        <v>1.1999999999999999E-3</v>
      </c>
      <c r="H41" s="2">
        <v>11.09</v>
      </c>
      <c r="I41" s="2">
        <v>10.92</v>
      </c>
      <c r="J41" s="2">
        <v>0.17</v>
      </c>
      <c r="K41" s="2">
        <v>0</v>
      </c>
      <c r="L41" s="2">
        <v>0</v>
      </c>
      <c r="M41" s="2">
        <v>0</v>
      </c>
      <c r="N41" s="2">
        <v>11.09</v>
      </c>
      <c r="O41" s="2">
        <v>10.92</v>
      </c>
      <c r="P41" s="2">
        <v>0.17</v>
      </c>
      <c r="Q41" s="2">
        <v>0</v>
      </c>
      <c r="R41" s="2">
        <v>0</v>
      </c>
      <c r="S41" s="2">
        <v>0</v>
      </c>
      <c r="T41" s="2">
        <v>0</v>
      </c>
      <c r="U41" s="2">
        <f>Table_0__4[[#This Row],[Call Settle]]*10000*Table_0__4[[#This Row],[Open Interest Call]]</f>
        <v>0</v>
      </c>
      <c r="V41" s="2">
        <f>Table_0__4[[#This Row],[Put Settle]]*10000*Table_0__4[[#This Row],[Open Interest Put]]</f>
        <v>0</v>
      </c>
    </row>
    <row r="42" spans="1:22" x14ac:dyDescent="0.25">
      <c r="A42" s="2">
        <v>0</v>
      </c>
      <c r="B42" s="2">
        <v>1E-4</v>
      </c>
      <c r="C42" s="2">
        <v>1E-4</v>
      </c>
      <c r="D42" s="2">
        <v>0.74</v>
      </c>
      <c r="E42" s="2">
        <v>0.1014</v>
      </c>
      <c r="F42" s="2">
        <v>0.1002</v>
      </c>
      <c r="G42" s="2">
        <v>1.1999999999999999E-3</v>
      </c>
      <c r="H42" s="2">
        <v>10.98</v>
      </c>
      <c r="I42" s="2">
        <v>10.82</v>
      </c>
      <c r="J42" s="2">
        <v>0.17</v>
      </c>
      <c r="K42" s="2">
        <v>0</v>
      </c>
      <c r="L42" s="2">
        <v>0</v>
      </c>
      <c r="M42" s="2">
        <v>0</v>
      </c>
      <c r="N42" s="2">
        <v>10.98</v>
      </c>
      <c r="O42" s="2">
        <v>10.82</v>
      </c>
      <c r="P42" s="2">
        <v>0.17</v>
      </c>
      <c r="Q42" s="2">
        <v>81</v>
      </c>
      <c r="R42" s="2">
        <v>0</v>
      </c>
      <c r="S42" s="2">
        <v>0</v>
      </c>
      <c r="T42" s="2">
        <v>0</v>
      </c>
      <c r="U42" s="2">
        <f>Table_0__4[[#This Row],[Call Settle]]*10000*Table_0__4[[#This Row],[Open Interest Call]]</f>
        <v>81</v>
      </c>
      <c r="V42" s="2">
        <f>Table_0__4[[#This Row],[Put Settle]]*10000*Table_0__4[[#This Row],[Open Interest Put]]</f>
        <v>0</v>
      </c>
    </row>
    <row r="43" spans="1:22" x14ac:dyDescent="0.25">
      <c r="A43" s="2">
        <v>0</v>
      </c>
      <c r="B43" s="2">
        <v>1E-4</v>
      </c>
      <c r="C43" s="2">
        <v>1E-4</v>
      </c>
      <c r="D43" s="2">
        <v>0.75</v>
      </c>
      <c r="E43" s="2">
        <v>0.11119999999999999</v>
      </c>
      <c r="F43" s="2">
        <v>0.1101</v>
      </c>
      <c r="G43" s="2">
        <v>1.1000000000000001E-3</v>
      </c>
      <c r="H43" s="2">
        <v>10.97</v>
      </c>
      <c r="I43" s="2">
        <v>10.82</v>
      </c>
      <c r="J43" s="2">
        <v>0.16</v>
      </c>
      <c r="K43" s="2">
        <v>0</v>
      </c>
      <c r="L43" s="2">
        <v>0</v>
      </c>
      <c r="M43" s="2">
        <v>0</v>
      </c>
      <c r="N43" s="2">
        <v>10.97</v>
      </c>
      <c r="O43" s="2">
        <v>10.82</v>
      </c>
      <c r="P43" s="2">
        <v>0.16</v>
      </c>
      <c r="Q43" s="2">
        <v>100</v>
      </c>
      <c r="R43" s="2">
        <v>0</v>
      </c>
      <c r="S43" s="2">
        <v>0</v>
      </c>
      <c r="T43" s="2">
        <v>0</v>
      </c>
      <c r="U43" s="2">
        <f>Table_0__4[[#This Row],[Call Settle]]*10000*Table_0__4[[#This Row],[Open Interest Call]]</f>
        <v>100</v>
      </c>
      <c r="V43" s="2">
        <f>Table_0__4[[#This Row],[Put Settle]]*10000*Table_0__4[[#This Row],[Open Interest Put]]</f>
        <v>0</v>
      </c>
    </row>
    <row r="44" spans="1:22" x14ac:dyDescent="0.25">
      <c r="A44" s="2">
        <v>0</v>
      </c>
      <c r="B44" s="2">
        <v>1E-4</v>
      </c>
      <c r="C44" s="2">
        <v>1E-4</v>
      </c>
      <c r="D44" s="2">
        <v>0.76</v>
      </c>
      <c r="E44" s="2">
        <v>0.121</v>
      </c>
      <c r="F44" s="2">
        <v>0.11990000000000001</v>
      </c>
      <c r="G44" s="2">
        <v>1.1000000000000001E-3</v>
      </c>
      <c r="H44" s="2">
        <v>11.76</v>
      </c>
      <c r="I44" s="2">
        <v>11.6</v>
      </c>
      <c r="J44" s="2">
        <v>0.16</v>
      </c>
      <c r="K44" s="2">
        <v>0</v>
      </c>
      <c r="L44" s="2">
        <v>0</v>
      </c>
      <c r="M44" s="2">
        <v>0</v>
      </c>
      <c r="N44" s="2">
        <v>11.76</v>
      </c>
      <c r="O44" s="2">
        <v>11.6</v>
      </c>
      <c r="P44" s="2">
        <v>0.16</v>
      </c>
      <c r="Q44" s="2">
        <v>0</v>
      </c>
      <c r="R44" s="2">
        <v>0</v>
      </c>
      <c r="S44" s="2">
        <v>0</v>
      </c>
      <c r="T44" s="2">
        <v>0</v>
      </c>
      <c r="U44" s="2">
        <f>Table_0__4[[#This Row],[Call Settle]]*10000*Table_0__4[[#This Row],[Open Interest Call]]</f>
        <v>0</v>
      </c>
      <c r="V44" s="2">
        <f>Table_0__4[[#This Row],[Put Settle]]*10000*Table_0__4[[#This Row],[Open Interest Put]]</f>
        <v>0</v>
      </c>
    </row>
    <row r="45" spans="1:22" x14ac:dyDescent="0.25">
      <c r="A45" s="2">
        <v>0</v>
      </c>
      <c r="B45" s="2">
        <v>1E-4</v>
      </c>
      <c r="C45" s="2">
        <v>1E-4</v>
      </c>
      <c r="D45" s="2">
        <v>0.77</v>
      </c>
      <c r="E45" s="2">
        <v>0.13089999999999999</v>
      </c>
      <c r="F45" s="2">
        <v>0.12970000000000001</v>
      </c>
      <c r="G45" s="2">
        <v>1.1999999999999999E-3</v>
      </c>
      <c r="H45" s="2">
        <v>12.54</v>
      </c>
      <c r="I45" s="2">
        <v>12.37</v>
      </c>
      <c r="J45" s="2">
        <v>0.16</v>
      </c>
      <c r="K45" s="2">
        <v>0</v>
      </c>
      <c r="L45" s="2">
        <v>0</v>
      </c>
      <c r="M45" s="2">
        <v>0</v>
      </c>
      <c r="N45" s="2">
        <v>12.54</v>
      </c>
      <c r="O45" s="2">
        <v>12.37</v>
      </c>
      <c r="P45" s="2">
        <v>0.16</v>
      </c>
      <c r="Q45" s="2">
        <v>0</v>
      </c>
      <c r="R45" s="2">
        <v>0</v>
      </c>
      <c r="S45" s="2">
        <v>0</v>
      </c>
      <c r="T45" s="2">
        <v>0</v>
      </c>
      <c r="U45" s="2">
        <f>Table_0__4[[#This Row],[Call Settle]]*10000*Table_0__4[[#This Row],[Open Interest Call]]</f>
        <v>0</v>
      </c>
      <c r="V45" s="2">
        <f>Table_0__4[[#This Row],[Put Settle]]*10000*Table_0__4[[#This Row],[Open Interest Put]]</f>
        <v>0</v>
      </c>
    </row>
    <row r="46" spans="1:22" x14ac:dyDescent="0.25">
      <c r="A46" s="2">
        <v>0</v>
      </c>
      <c r="B46" s="2">
        <v>0</v>
      </c>
      <c r="C46" s="2">
        <v>0</v>
      </c>
      <c r="D46" s="2">
        <v>0.78</v>
      </c>
      <c r="E46" s="2">
        <v>0.14069999999999999</v>
      </c>
      <c r="F46" s="2">
        <v>0.1396</v>
      </c>
      <c r="G46" s="2">
        <v>1.1000000000000001E-3</v>
      </c>
      <c r="H46" s="2">
        <v>13.31</v>
      </c>
      <c r="I46" s="2">
        <v>13.14</v>
      </c>
      <c r="J46" s="2">
        <v>0.17</v>
      </c>
      <c r="K46" s="2">
        <v>0</v>
      </c>
      <c r="L46" s="2">
        <v>0</v>
      </c>
      <c r="M46" s="2">
        <v>0</v>
      </c>
      <c r="N46" s="2">
        <v>13.31</v>
      </c>
      <c r="O46" s="2">
        <v>13.14</v>
      </c>
      <c r="P46" s="2">
        <v>0.17</v>
      </c>
      <c r="Q46" s="2">
        <v>6</v>
      </c>
      <c r="R46" s="2">
        <v>0</v>
      </c>
      <c r="S46" s="2">
        <v>0</v>
      </c>
      <c r="T46" s="2">
        <v>0</v>
      </c>
      <c r="U46" s="2">
        <f>Table_0__4[[#This Row],[Call Settle]]*10000*Table_0__4[[#This Row],[Open Interest Call]]</f>
        <v>0</v>
      </c>
      <c r="V46" s="2">
        <f>Table_0__4[[#This Row],[Put Settle]]*10000*Table_0__4[[#This Row],[Open Interest Put]]</f>
        <v>0</v>
      </c>
    </row>
    <row r="47" spans="1:22" x14ac:dyDescent="0.25">
      <c r="A47" s="2">
        <v>0</v>
      </c>
      <c r="B47" s="2">
        <v>0</v>
      </c>
      <c r="C47" s="2">
        <v>0</v>
      </c>
      <c r="D47" s="2">
        <v>0.79</v>
      </c>
      <c r="E47" s="2">
        <v>0.15060000000000001</v>
      </c>
      <c r="F47" s="2">
        <v>0.14940000000000001</v>
      </c>
      <c r="G47" s="2">
        <v>1.1999999999999999E-3</v>
      </c>
      <c r="H47" s="2">
        <v>14.08</v>
      </c>
      <c r="I47" s="2">
        <v>13.92</v>
      </c>
      <c r="J47" s="2">
        <v>0.17</v>
      </c>
      <c r="K47" s="2">
        <v>0</v>
      </c>
      <c r="L47" s="2">
        <v>0</v>
      </c>
      <c r="M47" s="2">
        <v>0</v>
      </c>
      <c r="N47" s="2">
        <v>14.08</v>
      </c>
      <c r="O47" s="2">
        <v>13.92</v>
      </c>
      <c r="P47" s="2">
        <v>0.17</v>
      </c>
      <c r="Q47" s="2">
        <v>0</v>
      </c>
      <c r="R47" s="2">
        <v>0</v>
      </c>
      <c r="S47" s="2">
        <v>0</v>
      </c>
      <c r="T47" s="2">
        <v>0</v>
      </c>
      <c r="U47" s="2">
        <f>Table_0__4[[#This Row],[Call Settle]]*10000*Table_0__4[[#This Row],[Open Interest Call]]</f>
        <v>0</v>
      </c>
      <c r="V47" s="2">
        <f>Table_0__4[[#This Row],[Put Settle]]*10000*Table_0__4[[#This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</v>
      </c>
      <c r="E48" s="2">
        <v>0.1605</v>
      </c>
      <c r="F48" s="2">
        <v>0.1593</v>
      </c>
      <c r="G48" s="2">
        <v>1.1999999999999999E-3</v>
      </c>
      <c r="H48" s="2">
        <v>14.86</v>
      </c>
      <c r="I48" s="2">
        <v>14.69</v>
      </c>
      <c r="J48" s="2">
        <v>0.17</v>
      </c>
      <c r="K48" s="2">
        <v>0</v>
      </c>
      <c r="L48" s="2">
        <v>0</v>
      </c>
      <c r="M48" s="2">
        <v>0</v>
      </c>
      <c r="N48" s="2">
        <v>14.86</v>
      </c>
      <c r="O48" s="2">
        <v>14.69</v>
      </c>
      <c r="P48" s="2">
        <v>0.17</v>
      </c>
      <c r="Q48" s="2">
        <v>0</v>
      </c>
      <c r="R48" s="2">
        <v>0</v>
      </c>
      <c r="S48" s="2">
        <v>0</v>
      </c>
      <c r="T48" s="2">
        <v>0</v>
      </c>
      <c r="U48" s="2">
        <f>Table_0__4[[#This Row],[Call Settle]]*10000*Table_0__4[[#This Row],[Open Interest Call]]</f>
        <v>0</v>
      </c>
      <c r="V48" s="2">
        <f>Table_0__4[[#This Row],[Put Settle]]*10000*Table_0__4[[#This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0.81</v>
      </c>
      <c r="E49" s="2">
        <v>0.17030000000000001</v>
      </c>
      <c r="F49" s="2">
        <v>0.16919999999999999</v>
      </c>
      <c r="G49" s="2">
        <v>1.1000000000000001E-3</v>
      </c>
      <c r="H49" s="2">
        <v>15.63</v>
      </c>
      <c r="I49" s="2">
        <v>15.46</v>
      </c>
      <c r="J49" s="2">
        <v>0.17</v>
      </c>
      <c r="K49" s="2">
        <v>0</v>
      </c>
      <c r="L49" s="2">
        <v>0</v>
      </c>
      <c r="M49" s="2">
        <v>0</v>
      </c>
      <c r="N49" s="2">
        <v>15.63</v>
      </c>
      <c r="O49" s="2">
        <v>15.46</v>
      </c>
      <c r="P49" s="2">
        <v>0.17</v>
      </c>
      <c r="Q49" s="2">
        <v>0</v>
      </c>
      <c r="R49" s="2">
        <v>0</v>
      </c>
      <c r="S49" s="2">
        <v>0</v>
      </c>
      <c r="T49" s="2">
        <v>0</v>
      </c>
      <c r="U49" s="2">
        <f>Table_0__4[[#This Row],[Call Settle]]*10000*Table_0__4[[#This Row],[Open Interest Call]]</f>
        <v>0</v>
      </c>
      <c r="V49" s="2">
        <f>Table_0__4[[#This Row],[Put Settle]]*10000*Table_0__4[[#This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0.82</v>
      </c>
      <c r="E50" s="2">
        <v>0.1802</v>
      </c>
      <c r="F50" s="2">
        <v>0.17899999999999999</v>
      </c>
      <c r="G50" s="2">
        <v>1.1999999999999999E-3</v>
      </c>
      <c r="H50" s="2">
        <v>16.399999999999999</v>
      </c>
      <c r="I50" s="2">
        <v>16.23</v>
      </c>
      <c r="J50" s="2">
        <v>0.18</v>
      </c>
      <c r="K50" s="2">
        <v>0</v>
      </c>
      <c r="L50" s="2">
        <v>0</v>
      </c>
      <c r="M50" s="2">
        <v>0</v>
      </c>
      <c r="N50" s="2">
        <v>16.399999999999999</v>
      </c>
      <c r="O50" s="2">
        <v>16.23</v>
      </c>
      <c r="P50" s="2">
        <v>0.18</v>
      </c>
      <c r="Q50" s="2">
        <v>0</v>
      </c>
      <c r="R50" s="2">
        <v>0</v>
      </c>
      <c r="S50" s="2">
        <v>0</v>
      </c>
      <c r="T50" s="2">
        <v>0</v>
      </c>
      <c r="U50" s="2">
        <f>Table_0__4[[#This Row],[Call Settle]]*10000*Table_0__4[[#This Row],[Open Interest Call]]</f>
        <v>0</v>
      </c>
      <c r="V50" s="2">
        <f>Table_0__4[[#This Row],[Put Settle]]*10000*Table_0__4[[#This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0.83</v>
      </c>
      <c r="E51" s="2">
        <v>0.19</v>
      </c>
      <c r="F51" s="2">
        <v>0.18890000000000001</v>
      </c>
      <c r="G51" s="2">
        <v>1.1000000000000001E-3</v>
      </c>
      <c r="H51" s="2">
        <v>17.18</v>
      </c>
      <c r="I51" s="2">
        <v>17</v>
      </c>
      <c r="J51" s="2">
        <v>0.18</v>
      </c>
      <c r="K51" s="2">
        <v>0</v>
      </c>
      <c r="L51" s="2">
        <v>0</v>
      </c>
      <c r="M51" s="2">
        <v>0</v>
      </c>
      <c r="N51" s="2">
        <v>17.18</v>
      </c>
      <c r="O51" s="2">
        <v>17</v>
      </c>
      <c r="P51" s="2">
        <v>0.18</v>
      </c>
      <c r="Q51" s="2">
        <v>0</v>
      </c>
      <c r="R51" s="2">
        <v>0</v>
      </c>
      <c r="S51" s="2">
        <v>0</v>
      </c>
      <c r="T51" s="2">
        <v>0</v>
      </c>
      <c r="U51" s="2">
        <f>Table_0__4[[#This Row],[Call Settle]]*10000*Table_0__4[[#This Row],[Open Interest Call]]</f>
        <v>0</v>
      </c>
      <c r="V51" s="2">
        <f>Table_0__4[[#This Row],[Put Settle]]*10000*Table_0__4[[#This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0.84</v>
      </c>
      <c r="E52" s="2">
        <v>0.19989999999999999</v>
      </c>
      <c r="F52" s="2">
        <v>0.1988</v>
      </c>
      <c r="G52" s="2">
        <v>1.1000000000000001E-3</v>
      </c>
      <c r="H52" s="2">
        <v>17.95</v>
      </c>
      <c r="I52" s="2">
        <v>17.77</v>
      </c>
      <c r="J52" s="2">
        <v>0.18</v>
      </c>
      <c r="K52" s="2">
        <v>0</v>
      </c>
      <c r="L52" s="2">
        <v>0</v>
      </c>
      <c r="M52" s="2">
        <v>0</v>
      </c>
      <c r="N52" s="2">
        <v>17.95</v>
      </c>
      <c r="O52" s="2">
        <v>17.77</v>
      </c>
      <c r="P52" s="2">
        <v>0.18</v>
      </c>
      <c r="Q52" s="2">
        <v>0</v>
      </c>
      <c r="R52" s="2">
        <v>0</v>
      </c>
      <c r="S52" s="2">
        <v>0</v>
      </c>
      <c r="T52" s="2">
        <v>0</v>
      </c>
      <c r="U52" s="2">
        <f>Table_0__4[[#This Row],[Call Settle]]*10000*Table_0__4[[#This Row],[Open Interest Call]]</f>
        <v>0</v>
      </c>
      <c r="V52" s="2">
        <f>Table_0__4[[#This Row],[Put Settle]]*10000*Table_0__4[[#This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-1.1000000000000001E-3</v>
      </c>
      <c r="B2" s="2">
        <v>0.14610000000000001</v>
      </c>
      <c r="C2" s="2">
        <v>0.14499999999999999</v>
      </c>
      <c r="D2" s="2">
        <v>0.49</v>
      </c>
      <c r="E2" s="2">
        <v>2.0000000000000001E-4</v>
      </c>
      <c r="F2" s="2">
        <v>2.0000000000000001E-4</v>
      </c>
      <c r="G2" s="2">
        <v>0</v>
      </c>
      <c r="H2" s="2">
        <v>17.62</v>
      </c>
      <c r="I2" s="2">
        <v>17.670000000000002</v>
      </c>
      <c r="J2" s="2">
        <v>-0.04</v>
      </c>
      <c r="K2" s="2">
        <v>0</v>
      </c>
      <c r="L2" s="2">
        <v>0</v>
      </c>
      <c r="M2" s="2">
        <v>0</v>
      </c>
      <c r="N2" s="2">
        <v>17.62</v>
      </c>
      <c r="O2" s="2">
        <v>17.670000000000002</v>
      </c>
      <c r="P2" s="2">
        <v>-0.04</v>
      </c>
      <c r="Q2" s="2">
        <v>0</v>
      </c>
      <c r="R2" s="2">
        <v>0</v>
      </c>
      <c r="S2" s="2">
        <v>0</v>
      </c>
      <c r="T2" s="2">
        <v>0</v>
      </c>
      <c r="U2" s="2">
        <f>Table_0__5[[#This Row],[Call Settle]]*10000*Table_0__5[[#This Row],[Open Interest Call]]</f>
        <v>0</v>
      </c>
      <c r="V2" s="2">
        <f>Table_0__5[[#This Row],[Put Settle]]*10000*Table_0__5[[#This Row],[Open Interest Put]]</f>
        <v>0</v>
      </c>
    </row>
    <row r="3" spans="1:22" x14ac:dyDescent="0.25">
      <c r="A3" s="2">
        <v>-1.1000000000000001E-3</v>
      </c>
      <c r="B3" s="2">
        <v>0.1363</v>
      </c>
      <c r="C3" s="2">
        <v>0.13519999999999999</v>
      </c>
      <c r="D3" s="2">
        <v>0.5</v>
      </c>
      <c r="E3" s="2">
        <v>2.9999999999999997E-4</v>
      </c>
      <c r="F3" s="2">
        <v>2.9999999999999997E-4</v>
      </c>
      <c r="G3" s="2">
        <v>0</v>
      </c>
      <c r="H3" s="2">
        <v>16.899999999999999</v>
      </c>
      <c r="I3" s="2">
        <v>16.95</v>
      </c>
      <c r="J3" s="2">
        <v>-0.05</v>
      </c>
      <c r="K3" s="2">
        <v>0</v>
      </c>
      <c r="L3" s="2">
        <v>0</v>
      </c>
      <c r="M3" s="2">
        <v>0</v>
      </c>
      <c r="N3" s="2">
        <v>16.899999999999999</v>
      </c>
      <c r="O3" s="2">
        <v>16.95</v>
      </c>
      <c r="P3" s="2">
        <v>-0.05</v>
      </c>
      <c r="Q3" s="2">
        <v>0</v>
      </c>
      <c r="R3" s="2">
        <v>0</v>
      </c>
      <c r="S3" s="2">
        <v>0</v>
      </c>
      <c r="T3" s="2">
        <v>0</v>
      </c>
      <c r="U3" s="2">
        <f>Table_0__5[[#This Row],[Call Settle]]*10000*Table_0__5[[#This Row],[Open Interest Call]]</f>
        <v>0</v>
      </c>
      <c r="V3" s="2">
        <f>Table_0__5[[#This Row],[Put Settle]]*10000*Table_0__5[[#This Row],[Open Interest Put]]</f>
        <v>0</v>
      </c>
    </row>
    <row r="4" spans="1:22" x14ac:dyDescent="0.25">
      <c r="A4" s="2">
        <v>-1E-3</v>
      </c>
      <c r="B4" s="2">
        <v>0.1265</v>
      </c>
      <c r="C4" s="2">
        <v>0.1255</v>
      </c>
      <c r="D4" s="2">
        <v>0.51</v>
      </c>
      <c r="E4" s="2">
        <v>4.0000000000000002E-4</v>
      </c>
      <c r="F4" s="2">
        <v>2.9999999999999997E-4</v>
      </c>
      <c r="G4" s="2">
        <v>1E-4</v>
      </c>
      <c r="H4" s="2">
        <v>16.43</v>
      </c>
      <c r="I4" s="2">
        <v>16.13</v>
      </c>
      <c r="J4" s="2">
        <v>0.3</v>
      </c>
      <c r="K4" s="2">
        <v>0</v>
      </c>
      <c r="L4" s="2">
        <v>0</v>
      </c>
      <c r="M4" s="2">
        <v>0</v>
      </c>
      <c r="N4" s="2">
        <v>16.43</v>
      </c>
      <c r="O4" s="2">
        <v>16.13</v>
      </c>
      <c r="P4" s="2">
        <v>0.3</v>
      </c>
      <c r="Q4" s="2">
        <v>0</v>
      </c>
      <c r="R4" s="2">
        <v>0</v>
      </c>
      <c r="S4" s="2">
        <v>0</v>
      </c>
      <c r="T4" s="2">
        <v>0</v>
      </c>
      <c r="U4" s="2">
        <f>Table_0__5[[#This Row],[Call Settle]]*10000*Table_0__5[[#This Row],[Open Interest Call]]</f>
        <v>0</v>
      </c>
      <c r="V4" s="2">
        <f>Table_0__5[[#This Row],[Put Settle]]*10000*Table_0__5[[#This Row],[Open Interest Put]]</f>
        <v>0</v>
      </c>
    </row>
    <row r="5" spans="1:22" x14ac:dyDescent="0.25">
      <c r="A5" s="2">
        <v>-1.1000000000000001E-3</v>
      </c>
      <c r="B5" s="2">
        <v>0.1168</v>
      </c>
      <c r="C5" s="2">
        <v>0.1157</v>
      </c>
      <c r="D5" s="2">
        <v>0.52</v>
      </c>
      <c r="E5" s="2">
        <v>5.0000000000000001E-4</v>
      </c>
      <c r="F5" s="2">
        <v>4.0000000000000002E-4</v>
      </c>
      <c r="G5" s="2">
        <v>1E-4</v>
      </c>
      <c r="H5" s="2">
        <v>15.76</v>
      </c>
      <c r="I5" s="2">
        <v>15.54</v>
      </c>
      <c r="J5" s="2">
        <v>0.22</v>
      </c>
      <c r="K5" s="2">
        <v>0</v>
      </c>
      <c r="L5" s="2">
        <v>0</v>
      </c>
      <c r="M5" s="2">
        <v>0</v>
      </c>
      <c r="N5" s="2">
        <v>15.76</v>
      </c>
      <c r="O5" s="2">
        <v>15.54</v>
      </c>
      <c r="P5" s="2">
        <v>0.22</v>
      </c>
      <c r="Q5" s="2">
        <v>0</v>
      </c>
      <c r="R5" s="2">
        <v>0</v>
      </c>
      <c r="S5" s="2">
        <v>0</v>
      </c>
      <c r="T5" s="2">
        <v>0</v>
      </c>
      <c r="U5" s="2">
        <f>Table_0__5[[#This Row],[Call Settle]]*10000*Table_0__5[[#This Row],[Open Interest Call]]</f>
        <v>0</v>
      </c>
      <c r="V5" s="2">
        <f>Table_0__5[[#This Row],[Put Settle]]*10000*Table_0__5[[#This Row],[Open Interest Put]]</f>
        <v>0</v>
      </c>
    </row>
    <row r="6" spans="1:22" x14ac:dyDescent="0.25">
      <c r="A6" s="2">
        <v>-1.1000000000000001E-3</v>
      </c>
      <c r="B6" s="2">
        <v>0.1071</v>
      </c>
      <c r="C6" s="2">
        <v>0.106</v>
      </c>
      <c r="D6" s="2">
        <v>0.53</v>
      </c>
      <c r="E6" s="2">
        <v>5.9999999999999995E-4</v>
      </c>
      <c r="F6" s="2">
        <v>5.0000000000000001E-4</v>
      </c>
      <c r="G6" s="2">
        <v>1E-4</v>
      </c>
      <c r="H6" s="2">
        <v>15.17</v>
      </c>
      <c r="I6" s="2">
        <v>14.8</v>
      </c>
      <c r="J6" s="2">
        <v>0.38</v>
      </c>
      <c r="K6" s="2">
        <v>0</v>
      </c>
      <c r="L6" s="2">
        <v>0</v>
      </c>
      <c r="M6" s="2">
        <v>0</v>
      </c>
      <c r="N6" s="2">
        <v>15.17</v>
      </c>
      <c r="O6" s="2">
        <v>14.8</v>
      </c>
      <c r="P6" s="2">
        <v>0.38</v>
      </c>
      <c r="Q6" s="2">
        <v>0</v>
      </c>
      <c r="R6" s="2">
        <v>0</v>
      </c>
      <c r="S6" s="2">
        <v>0</v>
      </c>
      <c r="T6" s="2">
        <v>0</v>
      </c>
      <c r="U6" s="2">
        <f>Table_0__5[[#This Row],[Call Settle]]*10000*Table_0__5[[#This Row],[Open Interest Call]]</f>
        <v>0</v>
      </c>
      <c r="V6" s="2">
        <f>Table_0__5[[#This Row],[Put Settle]]*10000*Table_0__5[[#This Row],[Open Interest Put]]</f>
        <v>0</v>
      </c>
    </row>
    <row r="7" spans="1:22" x14ac:dyDescent="0.25">
      <c r="A7" s="2">
        <v>-1E-3</v>
      </c>
      <c r="B7" s="2">
        <v>9.74E-2</v>
      </c>
      <c r="C7" s="2">
        <v>9.64E-2</v>
      </c>
      <c r="D7" s="2">
        <v>0.54</v>
      </c>
      <c r="E7" s="2">
        <v>6.9999999999999999E-4</v>
      </c>
      <c r="F7" s="2">
        <v>6.9999999999999999E-4</v>
      </c>
      <c r="G7" s="2">
        <v>0</v>
      </c>
      <c r="H7" s="2">
        <v>14.24</v>
      </c>
      <c r="I7" s="2">
        <v>14.32</v>
      </c>
      <c r="J7" s="2">
        <v>-0.08</v>
      </c>
      <c r="K7" s="2">
        <v>0</v>
      </c>
      <c r="L7" s="2">
        <v>0</v>
      </c>
      <c r="M7" s="2">
        <v>0</v>
      </c>
      <c r="N7" s="2">
        <v>14.24</v>
      </c>
      <c r="O7" s="2">
        <v>14.32</v>
      </c>
      <c r="P7" s="2">
        <v>-0.08</v>
      </c>
      <c r="Q7" s="2">
        <v>0</v>
      </c>
      <c r="R7" s="2">
        <v>0</v>
      </c>
      <c r="S7" s="2">
        <v>150</v>
      </c>
      <c r="T7" s="2">
        <v>0</v>
      </c>
      <c r="U7" s="2">
        <f>Table_0__5[[#This Row],[Call Settle]]*10000*Table_0__5[[#This Row],[Open Interest Call]]</f>
        <v>0</v>
      </c>
      <c r="V7" s="2">
        <f>Table_0__5[[#This Row],[Put Settle]]*10000*Table_0__5[[#This Row],[Open Interest Put]]</f>
        <v>1050</v>
      </c>
    </row>
    <row r="8" spans="1:22" x14ac:dyDescent="0.25">
      <c r="A8" s="2">
        <v>-1E-3</v>
      </c>
      <c r="B8" s="2">
        <v>8.7800000000000003E-2</v>
      </c>
      <c r="C8" s="2">
        <v>8.6800000000000002E-2</v>
      </c>
      <c r="D8" s="2">
        <v>0.55000000000000004</v>
      </c>
      <c r="E8" s="2">
        <v>1E-3</v>
      </c>
      <c r="F8" s="2">
        <v>8.9999999999999998E-4</v>
      </c>
      <c r="G8" s="2">
        <v>1E-4</v>
      </c>
      <c r="H8" s="2">
        <v>13.82</v>
      </c>
      <c r="I8" s="2">
        <v>13.62</v>
      </c>
      <c r="J8" s="2">
        <v>0.2</v>
      </c>
      <c r="K8" s="2">
        <v>0</v>
      </c>
      <c r="L8" s="2">
        <v>0</v>
      </c>
      <c r="M8" s="2">
        <v>0</v>
      </c>
      <c r="N8" s="2">
        <v>13.82</v>
      </c>
      <c r="O8" s="2">
        <v>13.62</v>
      </c>
      <c r="P8" s="2">
        <v>0.2</v>
      </c>
      <c r="Q8" s="2">
        <v>0</v>
      </c>
      <c r="R8" s="2">
        <v>0</v>
      </c>
      <c r="S8" s="2">
        <v>0</v>
      </c>
      <c r="T8" s="2">
        <v>0</v>
      </c>
      <c r="U8" s="2">
        <f>Table_0__5[[#This Row],[Call Settle]]*10000*Table_0__5[[#This Row],[Open Interest Call]]</f>
        <v>0</v>
      </c>
      <c r="V8" s="2">
        <f>Table_0__5[[#This Row],[Put Settle]]*10000*Table_0__5[[#This Row],[Open Interest Put]]</f>
        <v>0</v>
      </c>
    </row>
    <row r="9" spans="1:22" x14ac:dyDescent="0.25">
      <c r="A9" s="2">
        <v>-1E-3</v>
      </c>
      <c r="B9" s="2">
        <v>7.8299999999999995E-2</v>
      </c>
      <c r="C9" s="2">
        <v>7.7299999999999994E-2</v>
      </c>
      <c r="D9" s="2">
        <v>0.56000000000000005</v>
      </c>
      <c r="E9" s="2">
        <v>1.2999999999999999E-3</v>
      </c>
      <c r="F9" s="2">
        <v>1.1999999999999999E-3</v>
      </c>
      <c r="G9" s="2">
        <v>1E-4</v>
      </c>
      <c r="H9" s="2">
        <v>13.13</v>
      </c>
      <c r="I9" s="2">
        <v>13</v>
      </c>
      <c r="J9" s="2">
        <v>0.13</v>
      </c>
      <c r="K9" s="2">
        <v>0</v>
      </c>
      <c r="L9" s="2">
        <v>0</v>
      </c>
      <c r="M9" s="2">
        <v>0</v>
      </c>
      <c r="N9" s="2">
        <v>13.13</v>
      </c>
      <c r="O9" s="2">
        <v>13</v>
      </c>
      <c r="P9" s="2">
        <v>0.13</v>
      </c>
      <c r="Q9" s="2">
        <v>0</v>
      </c>
      <c r="R9" s="2">
        <v>0</v>
      </c>
      <c r="S9" s="2">
        <v>0</v>
      </c>
      <c r="T9" s="2">
        <v>0</v>
      </c>
      <c r="U9" s="2">
        <f>Table_0__5[[#This Row],[Call Settle]]*10000*Table_0__5[[#This Row],[Open Interest Call]]</f>
        <v>0</v>
      </c>
      <c r="V9" s="2">
        <f>Table_0__5[[#This Row],[Put Settle]]*10000*Table_0__5[[#This Row],[Open Interest Put]]</f>
        <v>0</v>
      </c>
    </row>
    <row r="10" spans="1:22" x14ac:dyDescent="0.25">
      <c r="A10" s="2">
        <v>-1.1000000000000001E-3</v>
      </c>
      <c r="B10" s="2">
        <v>6.9000000000000006E-2</v>
      </c>
      <c r="C10" s="2">
        <v>6.7900000000000002E-2</v>
      </c>
      <c r="D10" s="2">
        <v>0.56999999999999995</v>
      </c>
      <c r="E10" s="2">
        <v>1.8E-3</v>
      </c>
      <c r="F10" s="2">
        <v>1.6999999999999999E-3</v>
      </c>
      <c r="G10" s="2">
        <v>1E-4</v>
      </c>
      <c r="H10" s="2">
        <v>12.63</v>
      </c>
      <c r="I10" s="2">
        <v>12.56</v>
      </c>
      <c r="J10" s="2">
        <v>7.0000000000000007E-2</v>
      </c>
      <c r="K10" s="2">
        <v>0</v>
      </c>
      <c r="L10" s="2">
        <v>0</v>
      </c>
      <c r="M10" s="2">
        <v>0</v>
      </c>
      <c r="N10" s="2">
        <v>12.63</v>
      </c>
      <c r="O10" s="2">
        <v>12.56</v>
      </c>
      <c r="P10" s="2">
        <v>7.0000000000000007E-2</v>
      </c>
      <c r="Q10" s="2">
        <v>0</v>
      </c>
      <c r="R10" s="2">
        <v>0</v>
      </c>
      <c r="S10" s="2">
        <v>0</v>
      </c>
      <c r="T10" s="2">
        <v>0</v>
      </c>
      <c r="U10" s="2">
        <f>Table_0__5[[#This Row],[Call Settle]]*10000*Table_0__5[[#This Row],[Open Interest Call]]</f>
        <v>0</v>
      </c>
      <c r="V10" s="2">
        <f>Table_0__5[[#This Row],[Put Settle]]*10000*Table_0__5[[#This Row],[Open Interest Put]]</f>
        <v>0</v>
      </c>
    </row>
    <row r="11" spans="1:22" x14ac:dyDescent="0.25">
      <c r="A11" s="2">
        <v>-1E-3</v>
      </c>
      <c r="B11" s="2">
        <v>5.9799999999999999E-2</v>
      </c>
      <c r="C11" s="2">
        <v>5.8799999999999998E-2</v>
      </c>
      <c r="D11" s="2">
        <v>0.57999999999999996</v>
      </c>
      <c r="E11" s="2">
        <v>2.5000000000000001E-3</v>
      </c>
      <c r="F11" s="2">
        <v>2.3999999999999998E-3</v>
      </c>
      <c r="G11" s="2">
        <v>1E-4</v>
      </c>
      <c r="H11" s="2">
        <v>12.14</v>
      </c>
      <c r="I11" s="2">
        <v>12.12</v>
      </c>
      <c r="J11" s="2">
        <v>0.02</v>
      </c>
      <c r="K11" s="2">
        <v>0</v>
      </c>
      <c r="L11" s="2">
        <v>0</v>
      </c>
      <c r="M11" s="2">
        <v>0</v>
      </c>
      <c r="N11" s="2">
        <v>12.14</v>
      </c>
      <c r="O11" s="2">
        <v>12.12</v>
      </c>
      <c r="P11" s="2">
        <v>0.02</v>
      </c>
      <c r="Q11" s="2">
        <v>0</v>
      </c>
      <c r="R11" s="2">
        <v>0</v>
      </c>
      <c r="S11" s="2">
        <v>7</v>
      </c>
      <c r="T11" s="2">
        <v>0</v>
      </c>
      <c r="U11" s="2">
        <f>Table_0__5[[#This Row],[Call Settle]]*10000*Table_0__5[[#This Row],[Open Interest Call]]</f>
        <v>0</v>
      </c>
      <c r="V11" s="2">
        <f>Table_0__5[[#This Row],[Put Settle]]*10000*Table_0__5[[#This Row],[Open Interest Put]]</f>
        <v>175</v>
      </c>
    </row>
    <row r="12" spans="1:22" x14ac:dyDescent="0.25">
      <c r="A12" s="2">
        <v>-1E-3</v>
      </c>
      <c r="B12" s="2">
        <v>5.0999999999999997E-2</v>
      </c>
      <c r="C12" s="2">
        <v>0.05</v>
      </c>
      <c r="D12" s="2">
        <v>0.59</v>
      </c>
      <c r="E12" s="2">
        <v>3.5000000000000001E-3</v>
      </c>
      <c r="F12" s="2">
        <v>3.3E-3</v>
      </c>
      <c r="G12" s="2">
        <v>2.0000000000000001E-4</v>
      </c>
      <c r="H12" s="2">
        <v>11.69</v>
      </c>
      <c r="I12" s="2">
        <v>11.6</v>
      </c>
      <c r="J12" s="2">
        <v>0.09</v>
      </c>
      <c r="K12" s="2">
        <v>0</v>
      </c>
      <c r="L12" s="2">
        <v>0</v>
      </c>
      <c r="M12" s="2">
        <v>0</v>
      </c>
      <c r="N12" s="2">
        <v>11.69</v>
      </c>
      <c r="O12" s="2">
        <v>11.6</v>
      </c>
      <c r="P12" s="2">
        <v>0.09</v>
      </c>
      <c r="Q12" s="2">
        <v>0</v>
      </c>
      <c r="R12" s="2">
        <v>0</v>
      </c>
      <c r="S12" s="2">
        <v>8</v>
      </c>
      <c r="T12" s="2">
        <v>0</v>
      </c>
      <c r="U12" s="2">
        <f>Table_0__5[[#This Row],[Call Settle]]*10000*Table_0__5[[#This Row],[Open Interest Call]]</f>
        <v>0</v>
      </c>
      <c r="V12" s="2">
        <f>Table_0__5[[#This Row],[Put Settle]]*10000*Table_0__5[[#This Row],[Open Interest Put]]</f>
        <v>280</v>
      </c>
    </row>
    <row r="13" spans="1:22" x14ac:dyDescent="0.25">
      <c r="A13" s="2">
        <v>-8.9999999999999998E-4</v>
      </c>
      <c r="B13" s="2">
        <v>4.6699999999999998E-2</v>
      </c>
      <c r="C13" s="2">
        <v>4.58E-2</v>
      </c>
      <c r="D13" s="2">
        <v>0.59499999999999997</v>
      </c>
      <c r="E13" s="2">
        <v>4.1999999999999997E-3</v>
      </c>
      <c r="F13" s="2">
        <v>4.0000000000000001E-3</v>
      </c>
      <c r="G13" s="2">
        <v>2.0000000000000001E-4</v>
      </c>
      <c r="H13" s="2">
        <v>11.54</v>
      </c>
      <c r="I13" s="2">
        <v>11.48</v>
      </c>
      <c r="J13" s="2">
        <v>0.05</v>
      </c>
      <c r="K13" s="2">
        <v>0</v>
      </c>
      <c r="L13" s="2">
        <v>0</v>
      </c>
      <c r="M13" s="2">
        <v>0</v>
      </c>
      <c r="N13" s="2">
        <v>11.54</v>
      </c>
      <c r="O13" s="2">
        <v>11.48</v>
      </c>
      <c r="P13" s="2">
        <v>0.05</v>
      </c>
      <c r="Q13" s="2">
        <v>0</v>
      </c>
      <c r="R13" s="2">
        <v>0</v>
      </c>
      <c r="S13" s="2">
        <v>0</v>
      </c>
      <c r="T13" s="2">
        <v>0</v>
      </c>
      <c r="U13" s="2">
        <f>Table_0__5[[#This Row],[Call Settle]]*10000*Table_0__5[[#This Row],[Open Interest Call]]</f>
        <v>0</v>
      </c>
      <c r="V13" s="2">
        <f>Table_0__5[[#This Row],[Put Settle]]*10000*Table_0__5[[#This Row],[Open Interest Put]]</f>
        <v>0</v>
      </c>
    </row>
    <row r="14" spans="1:22" x14ac:dyDescent="0.25">
      <c r="A14" s="2">
        <v>-8.9999999999999998E-4</v>
      </c>
      <c r="B14" s="2">
        <v>4.2500000000000003E-2</v>
      </c>
      <c r="C14" s="2">
        <v>4.1599999999999998E-2</v>
      </c>
      <c r="D14" s="2">
        <v>0.6</v>
      </c>
      <c r="E14" s="2">
        <v>4.8999999999999998E-3</v>
      </c>
      <c r="F14" s="2">
        <v>4.7000000000000002E-3</v>
      </c>
      <c r="G14" s="2">
        <v>2.0000000000000001E-4</v>
      </c>
      <c r="H14" s="2">
        <v>11.28</v>
      </c>
      <c r="I14" s="2">
        <v>11.25</v>
      </c>
      <c r="J14" s="2">
        <v>0.03</v>
      </c>
      <c r="K14" s="2">
        <v>0</v>
      </c>
      <c r="L14" s="2">
        <v>0</v>
      </c>
      <c r="M14" s="2">
        <v>0</v>
      </c>
      <c r="N14" s="2">
        <v>11.28</v>
      </c>
      <c r="O14" s="2">
        <v>11.25</v>
      </c>
      <c r="P14" s="2">
        <v>0.03</v>
      </c>
      <c r="Q14" s="2">
        <v>0</v>
      </c>
      <c r="R14" s="2">
        <v>0</v>
      </c>
      <c r="S14" s="2">
        <v>0</v>
      </c>
      <c r="T14" s="2">
        <v>0</v>
      </c>
      <c r="U14" s="2">
        <f>Table_0__5[[#This Row],[Call Settle]]*10000*Table_0__5[[#This Row],[Open Interest Call]]</f>
        <v>0</v>
      </c>
      <c r="V14" s="2">
        <f>Table_0__5[[#This Row],[Put Settle]]*10000*Table_0__5[[#This Row],[Open Interest Put]]</f>
        <v>0</v>
      </c>
    </row>
    <row r="15" spans="1:22" x14ac:dyDescent="0.25">
      <c r="A15" s="2">
        <v>-8.0000000000000004E-4</v>
      </c>
      <c r="B15" s="2">
        <v>3.85E-2</v>
      </c>
      <c r="C15" s="2">
        <v>3.7699999999999997E-2</v>
      </c>
      <c r="D15" s="2">
        <v>0.60499999999999998</v>
      </c>
      <c r="E15" s="2">
        <v>5.8999999999999999E-3</v>
      </c>
      <c r="F15" s="2">
        <v>5.5999999999999999E-3</v>
      </c>
      <c r="G15" s="2">
        <v>2.9999999999999997E-4</v>
      </c>
      <c r="H15" s="2">
        <v>11.18</v>
      </c>
      <c r="I15" s="2">
        <v>11.1</v>
      </c>
      <c r="J15" s="2">
        <v>0.08</v>
      </c>
      <c r="K15" s="2">
        <v>0</v>
      </c>
      <c r="L15" s="2">
        <v>0</v>
      </c>
      <c r="M15" s="2">
        <v>0</v>
      </c>
      <c r="N15" s="2">
        <v>11.18</v>
      </c>
      <c r="O15" s="2">
        <v>11.1</v>
      </c>
      <c r="P15" s="2">
        <v>0.08</v>
      </c>
      <c r="Q15" s="2">
        <v>0</v>
      </c>
      <c r="R15" s="2">
        <v>0</v>
      </c>
      <c r="S15" s="2">
        <v>0</v>
      </c>
      <c r="T15" s="2">
        <v>0</v>
      </c>
      <c r="U15" s="2">
        <f>Table_0__5[[#This Row],[Call Settle]]*10000*Table_0__5[[#This Row],[Open Interest Call]]</f>
        <v>0</v>
      </c>
      <c r="V15" s="2">
        <f>Table_0__5[[#This Row],[Put Settle]]*10000*Table_0__5[[#This Row],[Open Interest Put]]</f>
        <v>0</v>
      </c>
    </row>
    <row r="16" spans="1:22" x14ac:dyDescent="0.25">
      <c r="A16" s="2">
        <v>-8.0000000000000004E-4</v>
      </c>
      <c r="B16" s="2">
        <v>3.4599999999999999E-2</v>
      </c>
      <c r="C16" s="2">
        <v>3.3799999999999997E-2</v>
      </c>
      <c r="D16" s="2">
        <v>0.61</v>
      </c>
      <c r="E16" s="2">
        <v>6.8999999999999999E-3</v>
      </c>
      <c r="F16" s="2">
        <v>6.6E-3</v>
      </c>
      <c r="G16" s="2">
        <v>2.9999999999999997E-4</v>
      </c>
      <c r="H16" s="2">
        <v>10.95</v>
      </c>
      <c r="I16" s="2">
        <v>10.9</v>
      </c>
      <c r="J16" s="2">
        <v>0.05</v>
      </c>
      <c r="K16" s="2">
        <v>0</v>
      </c>
      <c r="L16" s="2">
        <v>0</v>
      </c>
      <c r="M16" s="2">
        <v>0</v>
      </c>
      <c r="N16" s="2">
        <v>10.95</v>
      </c>
      <c r="O16" s="2">
        <v>10.9</v>
      </c>
      <c r="P16" s="2">
        <v>0.05</v>
      </c>
      <c r="Q16" s="2">
        <v>0</v>
      </c>
      <c r="R16" s="2">
        <v>0</v>
      </c>
      <c r="S16" s="2">
        <v>1</v>
      </c>
      <c r="T16" s="2">
        <v>0</v>
      </c>
      <c r="U16" s="2">
        <f>Table_0__5[[#This Row],[Call Settle]]*10000*Table_0__5[[#This Row],[Open Interest Call]]</f>
        <v>0</v>
      </c>
      <c r="V16" s="2">
        <f>Table_0__5[[#This Row],[Put Settle]]*10000*Table_0__5[[#This Row],[Open Interest Put]]</f>
        <v>69</v>
      </c>
    </row>
    <row r="17" spans="1:22" x14ac:dyDescent="0.25">
      <c r="A17" s="2">
        <v>-8.0000000000000004E-4</v>
      </c>
      <c r="B17" s="2">
        <v>3.09E-2</v>
      </c>
      <c r="C17" s="2">
        <v>3.0099999999999998E-2</v>
      </c>
      <c r="D17" s="2">
        <v>0.61499999999999999</v>
      </c>
      <c r="E17" s="2">
        <v>8.2000000000000007E-3</v>
      </c>
      <c r="F17" s="2">
        <v>7.7999999999999996E-3</v>
      </c>
      <c r="G17" s="2">
        <v>4.0000000000000002E-4</v>
      </c>
      <c r="H17" s="2">
        <v>10.84</v>
      </c>
      <c r="I17" s="2">
        <v>10.75</v>
      </c>
      <c r="J17" s="2">
        <v>0.09</v>
      </c>
      <c r="K17" s="2">
        <v>0</v>
      </c>
      <c r="L17" s="2">
        <v>0</v>
      </c>
      <c r="M17" s="2">
        <v>0</v>
      </c>
      <c r="N17" s="2">
        <v>10.84</v>
      </c>
      <c r="O17" s="2">
        <v>10.75</v>
      </c>
      <c r="P17" s="2">
        <v>0.09</v>
      </c>
      <c r="Q17" s="2">
        <v>0</v>
      </c>
      <c r="R17" s="2">
        <v>0</v>
      </c>
      <c r="S17" s="2">
        <v>0</v>
      </c>
      <c r="T17" s="2">
        <v>0</v>
      </c>
      <c r="U17" s="2">
        <f>Table_0__5[[#This Row],[Call Settle]]*10000*Table_0__5[[#This Row],[Open Interest Call]]</f>
        <v>0</v>
      </c>
      <c r="V17" s="2">
        <f>Table_0__5[[#This Row],[Put Settle]]*10000*Table_0__5[[#This Row],[Open Interest Put]]</f>
        <v>0</v>
      </c>
    </row>
    <row r="18" spans="1:22" x14ac:dyDescent="0.25">
      <c r="A18" s="2">
        <v>-6.9999999999999999E-4</v>
      </c>
      <c r="B18" s="2">
        <v>2.7300000000000001E-2</v>
      </c>
      <c r="C18" s="2">
        <v>2.6599999999999999E-2</v>
      </c>
      <c r="D18" s="2">
        <v>0.62</v>
      </c>
      <c r="E18" s="2">
        <v>9.5999999999999992E-3</v>
      </c>
      <c r="F18" s="2">
        <v>9.1999999999999998E-3</v>
      </c>
      <c r="G18" s="2">
        <v>4.0000000000000002E-4</v>
      </c>
      <c r="H18" s="2">
        <v>10.67</v>
      </c>
      <c r="I18" s="2">
        <v>10.61</v>
      </c>
      <c r="J18" s="2">
        <v>0.06</v>
      </c>
      <c r="K18" s="2">
        <v>0</v>
      </c>
      <c r="L18" s="2">
        <v>0</v>
      </c>
      <c r="M18" s="2">
        <v>0</v>
      </c>
      <c r="N18" s="2">
        <v>10.67</v>
      </c>
      <c r="O18" s="2">
        <v>10.61</v>
      </c>
      <c r="P18" s="2">
        <v>0.06</v>
      </c>
      <c r="Q18" s="2">
        <v>1</v>
      </c>
      <c r="R18" s="2">
        <v>0</v>
      </c>
      <c r="S18" s="2">
        <v>8</v>
      </c>
      <c r="T18" s="2">
        <v>0</v>
      </c>
      <c r="U18" s="2">
        <f>Table_0__5[[#This Row],[Call Settle]]*10000*Table_0__5[[#This Row],[Open Interest Call]]</f>
        <v>266</v>
      </c>
      <c r="V18" s="2">
        <f>Table_0__5[[#This Row],[Put Settle]]*10000*Table_0__5[[#This Row],[Open Interest Put]]</f>
        <v>767.99999999999989</v>
      </c>
    </row>
    <row r="19" spans="1:22" x14ac:dyDescent="0.25">
      <c r="A19" s="2">
        <v>-6.9999999999999999E-4</v>
      </c>
      <c r="B19" s="2">
        <v>2.4E-2</v>
      </c>
      <c r="C19" s="2">
        <v>2.3300000000000001E-2</v>
      </c>
      <c r="D19" s="2">
        <v>0.625</v>
      </c>
      <c r="E19" s="2">
        <v>1.12E-2</v>
      </c>
      <c r="F19" s="2">
        <v>1.0699999999999999E-2</v>
      </c>
      <c r="G19" s="2">
        <v>5.0000000000000001E-4</v>
      </c>
      <c r="H19" s="2">
        <v>10.5</v>
      </c>
      <c r="I19" s="2">
        <v>10.41</v>
      </c>
      <c r="J19" s="2">
        <v>0.09</v>
      </c>
      <c r="K19" s="2">
        <v>0</v>
      </c>
      <c r="L19" s="2">
        <v>0</v>
      </c>
      <c r="M19" s="2">
        <v>0</v>
      </c>
      <c r="N19" s="2">
        <v>10.5</v>
      </c>
      <c r="O19" s="2">
        <v>10.41</v>
      </c>
      <c r="P19" s="2">
        <v>0.09</v>
      </c>
      <c r="Q19" s="2">
        <v>0</v>
      </c>
      <c r="R19" s="2">
        <v>0</v>
      </c>
      <c r="S19" s="2">
        <v>0</v>
      </c>
      <c r="T19" s="2">
        <v>0</v>
      </c>
      <c r="U19" s="2">
        <f>Table_0__5[[#This Row],[Call Settle]]*10000*Table_0__5[[#This Row],[Open Interest Call]]</f>
        <v>0</v>
      </c>
      <c r="V19" s="2">
        <f>Table_0__5[[#This Row],[Put Settle]]*10000*Table_0__5[[#This Row],[Open Interest Put]]</f>
        <v>0</v>
      </c>
    </row>
    <row r="20" spans="1:22" x14ac:dyDescent="0.25">
      <c r="A20" s="2">
        <v>-6.9999999999999999E-4</v>
      </c>
      <c r="B20" s="2">
        <v>2.0899999999999998E-2</v>
      </c>
      <c r="C20" s="2">
        <v>2.0199999999999999E-2</v>
      </c>
      <c r="D20" s="2">
        <v>0.63</v>
      </c>
      <c r="E20" s="2">
        <v>1.2999999999999999E-2</v>
      </c>
      <c r="F20" s="2">
        <v>1.2500000000000001E-2</v>
      </c>
      <c r="G20" s="2">
        <v>5.0000000000000001E-4</v>
      </c>
      <c r="H20" s="2">
        <v>10.33</v>
      </c>
      <c r="I20" s="2">
        <v>10.27</v>
      </c>
      <c r="J20" s="2">
        <v>0.06</v>
      </c>
      <c r="K20" s="2">
        <v>0</v>
      </c>
      <c r="L20" s="2">
        <v>0</v>
      </c>
      <c r="M20" s="2">
        <v>0</v>
      </c>
      <c r="N20" s="2">
        <v>10.33</v>
      </c>
      <c r="O20" s="2">
        <v>10.27</v>
      </c>
      <c r="P20" s="2">
        <v>0.06</v>
      </c>
      <c r="Q20" s="2">
        <v>0</v>
      </c>
      <c r="R20" s="2">
        <v>0</v>
      </c>
      <c r="S20" s="2">
        <v>3</v>
      </c>
      <c r="T20" s="2">
        <v>3</v>
      </c>
      <c r="U20" s="2">
        <f>Table_0__5[[#This Row],[Call Settle]]*10000*Table_0__5[[#This Row],[Open Interest Call]]</f>
        <v>0</v>
      </c>
      <c r="V20" s="2">
        <f>Table_0__5[[#This Row],[Put Settle]]*10000*Table_0__5[[#This Row],[Open Interest Put]]</f>
        <v>390</v>
      </c>
    </row>
    <row r="21" spans="1:22" x14ac:dyDescent="0.25">
      <c r="A21" s="2">
        <v>-5.9999999999999995E-4</v>
      </c>
      <c r="B21" s="2">
        <v>1.7999999999999999E-2</v>
      </c>
      <c r="C21" s="2">
        <v>1.7399999999999999E-2</v>
      </c>
      <c r="D21" s="2">
        <v>0.63500000000000001</v>
      </c>
      <c r="E21" s="2">
        <v>1.5100000000000001E-2</v>
      </c>
      <c r="F21" s="2">
        <v>1.4500000000000001E-2</v>
      </c>
      <c r="G21" s="2">
        <v>5.9999999999999995E-4</v>
      </c>
      <c r="H21" s="2">
        <v>10.199999999999999</v>
      </c>
      <c r="I21" s="2">
        <v>10.119999999999999</v>
      </c>
      <c r="J21" s="2">
        <v>0.08</v>
      </c>
      <c r="K21" s="2">
        <v>0</v>
      </c>
      <c r="L21" s="2">
        <v>0</v>
      </c>
      <c r="M21" s="2">
        <v>0</v>
      </c>
      <c r="N21" s="2">
        <v>10.199999999999999</v>
      </c>
      <c r="O21" s="2">
        <v>10.119999999999999</v>
      </c>
      <c r="P21" s="2">
        <v>0.08</v>
      </c>
      <c r="Q21" s="2">
        <v>0</v>
      </c>
      <c r="R21" s="2">
        <v>0</v>
      </c>
      <c r="S21" s="2">
        <v>1</v>
      </c>
      <c r="T21" s="2">
        <v>1</v>
      </c>
      <c r="U21" s="2">
        <f>Table_0__5[[#This Row],[Call Settle]]*10000*Table_0__5[[#This Row],[Open Interest Call]]</f>
        <v>0</v>
      </c>
      <c r="V21" s="2">
        <f>Table_0__5[[#This Row],[Put Settle]]*10000*Table_0__5[[#This Row],[Open Interest Put]]</f>
        <v>151</v>
      </c>
    </row>
    <row r="22" spans="1:22" x14ac:dyDescent="0.25">
      <c r="A22" s="2">
        <v>-5.0000000000000001E-4</v>
      </c>
      <c r="B22" s="2">
        <v>1.5299999999999999E-2</v>
      </c>
      <c r="C22" s="2">
        <v>1.4800000000000001E-2</v>
      </c>
      <c r="D22" s="2">
        <v>0.64</v>
      </c>
      <c r="E22" s="2">
        <v>1.7399999999999999E-2</v>
      </c>
      <c r="F22" s="2">
        <v>1.6799999999999999E-2</v>
      </c>
      <c r="G22" s="2">
        <v>5.9999999999999995E-4</v>
      </c>
      <c r="H22" s="2">
        <v>10.06</v>
      </c>
      <c r="I22" s="2">
        <v>10</v>
      </c>
      <c r="J22" s="2">
        <v>0.06</v>
      </c>
      <c r="K22" s="2">
        <v>0</v>
      </c>
      <c r="L22" s="2">
        <v>0</v>
      </c>
      <c r="M22" s="2">
        <v>0</v>
      </c>
      <c r="N22" s="2">
        <v>10.06</v>
      </c>
      <c r="O22" s="2">
        <v>10</v>
      </c>
      <c r="P22" s="2">
        <v>7.0000000000000007E-2</v>
      </c>
      <c r="Q22" s="2">
        <v>0</v>
      </c>
      <c r="R22" s="2">
        <v>0</v>
      </c>
      <c r="S22" s="2">
        <v>0</v>
      </c>
      <c r="T22" s="2">
        <v>0</v>
      </c>
      <c r="U22" s="2">
        <f>Table_0__5[[#This Row],[Call Settle]]*10000*Table_0__5[[#This Row],[Open Interest Call]]</f>
        <v>0</v>
      </c>
      <c r="V22" s="2">
        <f>Table_0__5[[#This Row],[Put Settle]]*10000*Table_0__5[[#This Row],[Open Interest Put]]</f>
        <v>0</v>
      </c>
    </row>
    <row r="23" spans="1:22" x14ac:dyDescent="0.25">
      <c r="A23" s="2">
        <v>-5.0000000000000001E-4</v>
      </c>
      <c r="B23" s="2">
        <v>1.2999999999999999E-2</v>
      </c>
      <c r="C23" s="2">
        <v>1.2500000000000001E-2</v>
      </c>
      <c r="D23" s="2">
        <v>0.64500000000000002</v>
      </c>
      <c r="E23" s="2">
        <v>0.02</v>
      </c>
      <c r="F23" s="2">
        <v>1.9300000000000001E-2</v>
      </c>
      <c r="G23" s="2">
        <v>6.9999999999999999E-4</v>
      </c>
      <c r="H23" s="2">
        <v>9.9700000000000006</v>
      </c>
      <c r="I23" s="2">
        <v>9.94</v>
      </c>
      <c r="J23" s="2">
        <v>0.03</v>
      </c>
      <c r="K23" s="2">
        <v>0</v>
      </c>
      <c r="L23" s="2">
        <v>0</v>
      </c>
      <c r="M23" s="2">
        <v>0</v>
      </c>
      <c r="N23" s="2">
        <v>9.9700000000000006</v>
      </c>
      <c r="O23" s="2">
        <v>9.94</v>
      </c>
      <c r="P23" s="2">
        <v>0.03</v>
      </c>
      <c r="Q23" s="2">
        <v>0</v>
      </c>
      <c r="R23" s="2">
        <v>0</v>
      </c>
      <c r="S23" s="2">
        <v>3</v>
      </c>
      <c r="T23" s="2">
        <v>0</v>
      </c>
      <c r="U23" s="2">
        <f>Table_0__5[[#This Row],[Call Settle]]*10000*Table_0__5[[#This Row],[Open Interest Call]]</f>
        <v>0</v>
      </c>
      <c r="V23" s="2">
        <f>Table_0__5[[#This Row],[Put Settle]]*10000*Table_0__5[[#This Row],[Open Interest Put]]</f>
        <v>600</v>
      </c>
    </row>
    <row r="24" spans="1:22" x14ac:dyDescent="0.25">
      <c r="A24" s="2">
        <v>-2.9999999999999997E-4</v>
      </c>
      <c r="B24" s="2">
        <v>1.0800000000000001E-2</v>
      </c>
      <c r="C24" s="2">
        <v>1.0500000000000001E-2</v>
      </c>
      <c r="D24" s="2">
        <v>0.65</v>
      </c>
      <c r="E24" s="2">
        <v>2.29E-2</v>
      </c>
      <c r="F24" s="2">
        <v>2.2100000000000002E-2</v>
      </c>
      <c r="G24" s="2">
        <v>8.0000000000000004E-4</v>
      </c>
      <c r="H24" s="2">
        <v>9.92</v>
      </c>
      <c r="I24" s="2">
        <v>9.7899999999999991</v>
      </c>
      <c r="J24" s="2">
        <v>0.13</v>
      </c>
      <c r="K24" s="2">
        <v>0</v>
      </c>
      <c r="L24" s="2">
        <v>0</v>
      </c>
      <c r="M24" s="2">
        <v>0</v>
      </c>
      <c r="N24" s="2">
        <v>9.92</v>
      </c>
      <c r="O24" s="2">
        <v>9.7899999999999991</v>
      </c>
      <c r="P24" s="2">
        <v>0.13</v>
      </c>
      <c r="Q24" s="2">
        <v>0</v>
      </c>
      <c r="R24" s="2">
        <v>0</v>
      </c>
      <c r="S24" s="2">
        <v>0</v>
      </c>
      <c r="T24" s="2">
        <v>0</v>
      </c>
      <c r="U24" s="2">
        <f>Table_0__5[[#This Row],[Call Settle]]*10000*Table_0__5[[#This Row],[Open Interest Call]]</f>
        <v>0</v>
      </c>
      <c r="V24" s="2">
        <f>Table_0__5[[#This Row],[Put Settle]]*10000*Table_0__5[[#This Row],[Open Interest Put]]</f>
        <v>0</v>
      </c>
    </row>
    <row r="25" spans="1:22" x14ac:dyDescent="0.25">
      <c r="A25" s="2">
        <v>-2.9999999999999997E-4</v>
      </c>
      <c r="B25" s="2">
        <v>8.9999999999999993E-3</v>
      </c>
      <c r="C25" s="2">
        <v>8.6999999999999994E-3</v>
      </c>
      <c r="D25" s="2">
        <v>0.65500000000000003</v>
      </c>
      <c r="E25" s="2">
        <v>2.5999999999999999E-2</v>
      </c>
      <c r="F25" s="2">
        <v>2.52E-2</v>
      </c>
      <c r="G25" s="2">
        <v>8.0000000000000004E-4</v>
      </c>
      <c r="H25" s="2">
        <v>9.84</v>
      </c>
      <c r="I25" s="2">
        <v>9.74</v>
      </c>
      <c r="J25" s="2">
        <v>0.09</v>
      </c>
      <c r="K25" s="2">
        <v>0</v>
      </c>
      <c r="L25" s="2">
        <v>0</v>
      </c>
      <c r="M25" s="2">
        <v>0</v>
      </c>
      <c r="N25" s="2">
        <v>9.84</v>
      </c>
      <c r="O25" s="2">
        <v>9.74</v>
      </c>
      <c r="P25" s="2">
        <v>0.09</v>
      </c>
      <c r="Q25" s="2">
        <v>0</v>
      </c>
      <c r="R25" s="2">
        <v>0</v>
      </c>
      <c r="S25" s="2">
        <v>0</v>
      </c>
      <c r="T25" s="2">
        <v>0</v>
      </c>
      <c r="U25" s="2">
        <f>Table_0__5[[#This Row],[Call Settle]]*10000*Table_0__5[[#This Row],[Open Interest Call]]</f>
        <v>0</v>
      </c>
      <c r="V25" s="2">
        <f>Table_0__5[[#This Row],[Put Settle]]*10000*Table_0__5[[#This Row],[Open Interest Put]]</f>
        <v>0</v>
      </c>
    </row>
    <row r="26" spans="1:22" x14ac:dyDescent="0.25">
      <c r="A26" s="2">
        <v>-2.9999999999999997E-4</v>
      </c>
      <c r="B26" s="2">
        <v>7.4000000000000003E-3</v>
      </c>
      <c r="C26" s="2">
        <v>7.1000000000000004E-3</v>
      </c>
      <c r="D26" s="2">
        <v>0.66</v>
      </c>
      <c r="E26" s="2">
        <v>2.9399999999999999E-2</v>
      </c>
      <c r="F26" s="2">
        <v>2.8500000000000001E-2</v>
      </c>
      <c r="G26" s="2">
        <v>8.9999999999999998E-4</v>
      </c>
      <c r="H26" s="2">
        <v>9.74</v>
      </c>
      <c r="I26" s="2">
        <v>9.68</v>
      </c>
      <c r="J26" s="2">
        <v>0.06</v>
      </c>
      <c r="K26" s="2">
        <v>0</v>
      </c>
      <c r="L26" s="2">
        <v>0</v>
      </c>
      <c r="M26" s="2">
        <v>0</v>
      </c>
      <c r="N26" s="2">
        <v>9.74</v>
      </c>
      <c r="O26" s="2">
        <v>9.68</v>
      </c>
      <c r="P26" s="2">
        <v>0.06</v>
      </c>
      <c r="Q26" s="2">
        <v>0</v>
      </c>
      <c r="R26" s="2">
        <v>0</v>
      </c>
      <c r="S26" s="2">
        <v>0</v>
      </c>
      <c r="T26" s="2">
        <v>0</v>
      </c>
      <c r="U26" s="2">
        <f>Table_0__5[[#This Row],[Call Settle]]*10000*Table_0__5[[#This Row],[Open Interest Call]]</f>
        <v>0</v>
      </c>
      <c r="V26" s="2">
        <f>Table_0__5[[#This Row],[Put Settle]]*10000*Table_0__5[[#This Row],[Open Interest Put]]</f>
        <v>0</v>
      </c>
    </row>
    <row r="27" spans="1:22" x14ac:dyDescent="0.25">
      <c r="A27" s="2">
        <v>-2.0000000000000001E-4</v>
      </c>
      <c r="B27" s="2">
        <v>6.0000000000000001E-3</v>
      </c>
      <c r="C27" s="2">
        <v>5.7999999999999996E-3</v>
      </c>
      <c r="D27" s="2">
        <v>0.66500000000000004</v>
      </c>
      <c r="E27" s="2">
        <v>3.3000000000000002E-2</v>
      </c>
      <c r="F27" s="2">
        <v>3.2099999999999997E-2</v>
      </c>
      <c r="G27" s="2">
        <v>8.9999999999999998E-4</v>
      </c>
      <c r="H27" s="2">
        <v>9.7100000000000009</v>
      </c>
      <c r="I27" s="2">
        <v>9.61</v>
      </c>
      <c r="J27" s="2">
        <v>0.1</v>
      </c>
      <c r="K27" s="2">
        <v>0</v>
      </c>
      <c r="L27" s="2">
        <v>0</v>
      </c>
      <c r="M27" s="2">
        <v>0</v>
      </c>
      <c r="N27" s="2">
        <v>9.7100000000000009</v>
      </c>
      <c r="O27" s="2">
        <v>9.61</v>
      </c>
      <c r="P27" s="2">
        <v>0.1</v>
      </c>
      <c r="Q27" s="2">
        <v>0</v>
      </c>
      <c r="R27" s="2">
        <v>0</v>
      </c>
      <c r="S27" s="2">
        <v>0</v>
      </c>
      <c r="T27" s="2">
        <v>0</v>
      </c>
      <c r="U27" s="2">
        <f>Table_0__5[[#This Row],[Call Settle]]*10000*Table_0__5[[#This Row],[Open Interest Call]]</f>
        <v>0</v>
      </c>
      <c r="V27" s="2">
        <f>Table_0__5[[#This Row],[Put Settle]]*10000*Table_0__5[[#This Row],[Open Interest Put]]</f>
        <v>0</v>
      </c>
    </row>
    <row r="28" spans="1:22" x14ac:dyDescent="0.25">
      <c r="A28" s="2">
        <v>-2.0000000000000001E-4</v>
      </c>
      <c r="B28" s="2">
        <v>4.8999999999999998E-3</v>
      </c>
      <c r="C28" s="2">
        <v>4.7000000000000002E-3</v>
      </c>
      <c r="D28" s="2">
        <v>0.67</v>
      </c>
      <c r="E28" s="2">
        <v>3.6700000000000003E-2</v>
      </c>
      <c r="F28" s="2">
        <v>3.5799999999999998E-2</v>
      </c>
      <c r="G28" s="2">
        <v>8.9999999999999998E-4</v>
      </c>
      <c r="H28" s="2">
        <v>9.69</v>
      </c>
      <c r="I28" s="2">
        <v>9.61</v>
      </c>
      <c r="J28" s="2">
        <v>7.0000000000000007E-2</v>
      </c>
      <c r="K28" s="2">
        <v>0</v>
      </c>
      <c r="L28" s="2">
        <v>0</v>
      </c>
      <c r="M28" s="2">
        <v>0</v>
      </c>
      <c r="N28" s="2">
        <v>9.69</v>
      </c>
      <c r="O28" s="2">
        <v>9.61</v>
      </c>
      <c r="P28" s="2">
        <v>7.0000000000000007E-2</v>
      </c>
      <c r="Q28" s="2">
        <v>10</v>
      </c>
      <c r="R28" s="2">
        <v>0</v>
      </c>
      <c r="S28" s="2">
        <v>1</v>
      </c>
      <c r="T28" s="2">
        <v>0</v>
      </c>
      <c r="U28" s="2">
        <f>Table_0__5[[#This Row],[Call Settle]]*10000*Table_0__5[[#This Row],[Open Interest Call]]</f>
        <v>470</v>
      </c>
      <c r="V28" s="2">
        <f>Table_0__5[[#This Row],[Put Settle]]*10000*Table_0__5[[#This Row],[Open Interest Put]]</f>
        <v>367.00000000000006</v>
      </c>
    </row>
    <row r="29" spans="1:22" x14ac:dyDescent="0.25">
      <c r="A29" s="2">
        <v>-2.0000000000000001E-4</v>
      </c>
      <c r="B29" s="2">
        <v>3.8999999999999998E-3</v>
      </c>
      <c r="C29" s="2">
        <v>3.7000000000000002E-3</v>
      </c>
      <c r="D29" s="2">
        <v>0.67500000000000004</v>
      </c>
      <c r="E29" s="2">
        <v>4.07E-2</v>
      </c>
      <c r="F29" s="2">
        <v>3.9800000000000002E-2</v>
      </c>
      <c r="G29" s="2">
        <v>8.9999999999999998E-4</v>
      </c>
      <c r="H29" s="2">
        <v>9.6</v>
      </c>
      <c r="I29" s="2">
        <v>9.56</v>
      </c>
      <c r="J29" s="2">
        <v>0.04</v>
      </c>
      <c r="K29" s="2">
        <v>0</v>
      </c>
      <c r="L29" s="2">
        <v>0</v>
      </c>
      <c r="M29" s="2">
        <v>0</v>
      </c>
      <c r="N29" s="2">
        <v>9.6</v>
      </c>
      <c r="O29" s="2">
        <v>9.56</v>
      </c>
      <c r="P29" s="2">
        <v>0.04</v>
      </c>
      <c r="Q29" s="2">
        <v>0</v>
      </c>
      <c r="R29" s="2">
        <v>0</v>
      </c>
      <c r="S29" s="2">
        <v>0</v>
      </c>
      <c r="T29" s="2">
        <v>0</v>
      </c>
      <c r="U29" s="2">
        <f>Table_0__5[[#This Row],[Call Settle]]*10000*Table_0__5[[#This Row],[Open Interest Call]]</f>
        <v>0</v>
      </c>
      <c r="V29" s="2">
        <f>Table_0__5[[#This Row],[Put Settle]]*10000*Table_0__5[[#This Row],[Open Interest Put]]</f>
        <v>0</v>
      </c>
    </row>
    <row r="30" spans="1:22" x14ac:dyDescent="0.25">
      <c r="A30" s="2">
        <v>-2.0000000000000001E-4</v>
      </c>
      <c r="B30" s="2">
        <v>3.0999999999999999E-3</v>
      </c>
      <c r="C30" s="2">
        <v>2.8999999999999998E-3</v>
      </c>
      <c r="D30" s="2">
        <v>0.68</v>
      </c>
      <c r="E30" s="2">
        <v>4.48E-2</v>
      </c>
      <c r="F30" s="2">
        <v>4.3900000000000002E-2</v>
      </c>
      <c r="G30" s="2">
        <v>8.9999999999999998E-4</v>
      </c>
      <c r="H30" s="2">
        <v>9.5399999999999991</v>
      </c>
      <c r="I30" s="2">
        <v>9.5399999999999991</v>
      </c>
      <c r="J30" s="2">
        <v>0</v>
      </c>
      <c r="K30" s="2">
        <v>0</v>
      </c>
      <c r="L30" s="2">
        <v>0</v>
      </c>
      <c r="M30" s="2">
        <v>0</v>
      </c>
      <c r="N30" s="2">
        <v>9.5399999999999991</v>
      </c>
      <c r="O30" s="2">
        <v>9.5399999999999991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>Table_0__5[[#This Row],[Call Settle]]*10000*Table_0__5[[#This Row],[Open Interest Call]]</f>
        <v>0</v>
      </c>
      <c r="V30" s="2">
        <f>Table_0__5[[#This Row],[Put Settle]]*10000*Table_0__5[[#This Row],[Open Interest Put]]</f>
        <v>0</v>
      </c>
    </row>
    <row r="31" spans="1:22" x14ac:dyDescent="0.25">
      <c r="A31" s="2">
        <v>-2.0000000000000001E-4</v>
      </c>
      <c r="B31" s="2">
        <v>2.5000000000000001E-3</v>
      </c>
      <c r="C31" s="2">
        <v>2.3E-3</v>
      </c>
      <c r="D31" s="2">
        <v>0.68500000000000005</v>
      </c>
      <c r="E31" s="2">
        <v>4.9099999999999998E-2</v>
      </c>
      <c r="F31" s="2">
        <v>4.82E-2</v>
      </c>
      <c r="G31" s="2">
        <v>8.9999999999999998E-4</v>
      </c>
      <c r="H31" s="2">
        <v>9.56</v>
      </c>
      <c r="I31" s="2">
        <v>9.59</v>
      </c>
      <c r="J31" s="2">
        <v>-0.03</v>
      </c>
      <c r="K31" s="2">
        <v>0</v>
      </c>
      <c r="L31" s="2">
        <v>0</v>
      </c>
      <c r="M31" s="2">
        <v>0</v>
      </c>
      <c r="N31" s="2">
        <v>9.56</v>
      </c>
      <c r="O31" s="2">
        <v>9.59</v>
      </c>
      <c r="P31" s="2">
        <v>-0.03</v>
      </c>
      <c r="Q31" s="2">
        <v>0</v>
      </c>
      <c r="R31" s="2">
        <v>0</v>
      </c>
      <c r="S31" s="2">
        <v>0</v>
      </c>
      <c r="T31" s="2">
        <v>0</v>
      </c>
      <c r="U31" s="2">
        <f>Table_0__5[[#This Row],[Call Settle]]*10000*Table_0__5[[#This Row],[Open Interest Call]]</f>
        <v>0</v>
      </c>
      <c r="V31" s="2">
        <f>Table_0__5[[#This Row],[Put Settle]]*10000*Table_0__5[[#This Row],[Open Interest Put]]</f>
        <v>0</v>
      </c>
    </row>
    <row r="32" spans="1:22" x14ac:dyDescent="0.25">
      <c r="A32" s="2">
        <v>-2.0000000000000001E-4</v>
      </c>
      <c r="B32" s="2">
        <v>2E-3</v>
      </c>
      <c r="C32" s="2">
        <v>1.8E-3</v>
      </c>
      <c r="D32" s="2">
        <v>0.69</v>
      </c>
      <c r="E32" s="2">
        <v>5.3600000000000002E-2</v>
      </c>
      <c r="F32" s="2">
        <v>5.2600000000000001E-2</v>
      </c>
      <c r="G32" s="2">
        <v>1E-3</v>
      </c>
      <c r="H32" s="2">
        <v>9.56</v>
      </c>
      <c r="I32" s="2">
        <v>9.6300000000000008</v>
      </c>
      <c r="J32" s="2">
        <v>-0.08</v>
      </c>
      <c r="K32" s="2">
        <v>0</v>
      </c>
      <c r="L32" s="2">
        <v>0</v>
      </c>
      <c r="M32" s="2">
        <v>0</v>
      </c>
      <c r="N32" s="2">
        <v>9.56</v>
      </c>
      <c r="O32" s="2">
        <v>9.6300000000000008</v>
      </c>
      <c r="P32" s="2">
        <v>-0.08</v>
      </c>
      <c r="Q32" s="2">
        <v>2</v>
      </c>
      <c r="R32" s="2">
        <v>0</v>
      </c>
      <c r="S32" s="2">
        <v>0</v>
      </c>
      <c r="T32" s="2">
        <v>0</v>
      </c>
      <c r="U32" s="2">
        <f>Table_0__5[[#This Row],[Call Settle]]*10000*Table_0__5[[#This Row],[Open Interest Call]]</f>
        <v>36</v>
      </c>
      <c r="V32" s="2">
        <f>Table_0__5[[#This Row],[Put Settle]]*10000*Table_0__5[[#This Row],[Open Interest Put]]</f>
        <v>0</v>
      </c>
    </row>
    <row r="33" spans="1:22" x14ac:dyDescent="0.25">
      <c r="A33" s="2">
        <v>-1E-4</v>
      </c>
      <c r="B33" s="2">
        <v>1.6000000000000001E-3</v>
      </c>
      <c r="C33" s="2">
        <v>1.5E-3</v>
      </c>
      <c r="D33" s="2">
        <v>0.69499999999999995</v>
      </c>
      <c r="E33" s="2">
        <v>5.8099999999999999E-2</v>
      </c>
      <c r="F33" s="2">
        <v>5.7099999999999998E-2</v>
      </c>
      <c r="G33" s="2">
        <v>1E-3</v>
      </c>
      <c r="H33" s="2">
        <v>9.7200000000000006</v>
      </c>
      <c r="I33" s="2">
        <v>9.69</v>
      </c>
      <c r="J33" s="2">
        <v>0.03</v>
      </c>
      <c r="K33" s="2">
        <v>0</v>
      </c>
      <c r="L33" s="2">
        <v>0</v>
      </c>
      <c r="M33" s="2">
        <v>0</v>
      </c>
      <c r="N33" s="2">
        <v>9.7200000000000006</v>
      </c>
      <c r="O33" s="2">
        <v>9.69</v>
      </c>
      <c r="P33" s="2">
        <v>0.03</v>
      </c>
      <c r="Q33" s="2">
        <v>5</v>
      </c>
      <c r="R33" s="2">
        <v>4</v>
      </c>
      <c r="S33" s="2">
        <v>0</v>
      </c>
      <c r="T33" s="2">
        <v>0</v>
      </c>
      <c r="U33" s="2">
        <f>Table_0__5[[#This Row],[Call Settle]]*10000*Table_0__5[[#This Row],[Open Interest Call]]</f>
        <v>75</v>
      </c>
      <c r="V33" s="2">
        <f>Table_0__5[[#This Row],[Put Settle]]*10000*Table_0__5[[#This Row],[Open Interest Put]]</f>
        <v>0</v>
      </c>
    </row>
    <row r="34" spans="1:22" x14ac:dyDescent="0.25">
      <c r="A34" s="2">
        <v>-1E-4</v>
      </c>
      <c r="B34" s="2">
        <v>1.2999999999999999E-3</v>
      </c>
      <c r="C34" s="2">
        <v>1.1999999999999999E-3</v>
      </c>
      <c r="D34" s="2">
        <v>0.7</v>
      </c>
      <c r="E34" s="2">
        <v>6.2700000000000006E-2</v>
      </c>
      <c r="F34" s="2">
        <v>6.1699999999999998E-2</v>
      </c>
      <c r="G34" s="2">
        <v>1E-3</v>
      </c>
      <c r="H34" s="2">
        <v>9.8000000000000007</v>
      </c>
      <c r="I34" s="2">
        <v>9.8000000000000007</v>
      </c>
      <c r="J34" s="2">
        <v>0</v>
      </c>
      <c r="K34" s="2">
        <v>0</v>
      </c>
      <c r="L34" s="2">
        <v>0</v>
      </c>
      <c r="M34" s="2">
        <v>0</v>
      </c>
      <c r="N34" s="2">
        <v>9.8000000000000007</v>
      </c>
      <c r="O34" s="2">
        <v>9.8000000000000007</v>
      </c>
      <c r="P34" s="2">
        <v>0</v>
      </c>
      <c r="Q34" s="2">
        <v>11</v>
      </c>
      <c r="R34" s="2">
        <v>0</v>
      </c>
      <c r="S34" s="2">
        <v>0</v>
      </c>
      <c r="T34" s="2">
        <v>0</v>
      </c>
      <c r="U34" s="2">
        <f>Table_0__5[[#This Row],[Call Settle]]*10000*Table_0__5[[#This Row],[Open Interest Call]]</f>
        <v>131.99999999999997</v>
      </c>
      <c r="V34" s="2">
        <f>Table_0__5[[#This Row],[Put Settle]]*10000*Table_0__5[[#This Row],[Open Interest Put]]</f>
        <v>0</v>
      </c>
    </row>
    <row r="35" spans="1:22" x14ac:dyDescent="0.25">
      <c r="A35" s="2">
        <v>0</v>
      </c>
      <c r="B35" s="2">
        <v>1E-3</v>
      </c>
      <c r="C35" s="2">
        <v>1E-3</v>
      </c>
      <c r="D35" s="2">
        <v>0.70499999999999996</v>
      </c>
      <c r="E35" s="2">
        <v>6.7400000000000002E-2</v>
      </c>
      <c r="F35" s="2">
        <v>6.6400000000000001E-2</v>
      </c>
      <c r="G35" s="2">
        <v>1E-3</v>
      </c>
      <c r="H35" s="2">
        <v>9.9600000000000009</v>
      </c>
      <c r="I35" s="2">
        <v>9.7899999999999991</v>
      </c>
      <c r="J35" s="2">
        <v>0.17</v>
      </c>
      <c r="K35" s="2">
        <v>0</v>
      </c>
      <c r="L35" s="2">
        <v>0</v>
      </c>
      <c r="M35" s="2">
        <v>0</v>
      </c>
      <c r="N35" s="2">
        <v>9.9600000000000009</v>
      </c>
      <c r="O35" s="2">
        <v>9.7899999999999991</v>
      </c>
      <c r="P35" s="2">
        <v>0.17</v>
      </c>
      <c r="Q35" s="2">
        <v>8</v>
      </c>
      <c r="R35" s="2">
        <v>0</v>
      </c>
      <c r="S35" s="2">
        <v>0</v>
      </c>
      <c r="T35" s="2">
        <v>0</v>
      </c>
      <c r="U35" s="2">
        <f>Table_0__5[[#This Row],[Call Settle]]*10000*Table_0__5[[#This Row],[Open Interest Call]]</f>
        <v>80</v>
      </c>
      <c r="V35" s="2">
        <f>Table_0__5[[#This Row],[Put Settle]]*10000*Table_0__5[[#This Row],[Open Interest Put]]</f>
        <v>0</v>
      </c>
    </row>
    <row r="36" spans="1:22" x14ac:dyDescent="0.25">
      <c r="A36" s="2">
        <v>0</v>
      </c>
      <c r="B36" s="2">
        <v>8.0000000000000004E-4</v>
      </c>
      <c r="C36" s="2">
        <v>8.0000000000000004E-4</v>
      </c>
      <c r="D36" s="2">
        <v>0.71</v>
      </c>
      <c r="E36" s="2">
        <v>7.22E-2</v>
      </c>
      <c r="F36" s="2">
        <v>7.1099999999999997E-2</v>
      </c>
      <c r="G36" s="2">
        <v>1.1000000000000001E-3</v>
      </c>
      <c r="H36" s="2">
        <v>10.039999999999999</v>
      </c>
      <c r="I36" s="2">
        <v>9.8699999999999992</v>
      </c>
      <c r="J36" s="2">
        <v>0.17</v>
      </c>
      <c r="K36" s="2">
        <v>0</v>
      </c>
      <c r="L36" s="2">
        <v>0</v>
      </c>
      <c r="M36" s="2">
        <v>0</v>
      </c>
      <c r="N36" s="2">
        <v>10.039999999999999</v>
      </c>
      <c r="O36" s="2">
        <v>9.8699999999999992</v>
      </c>
      <c r="P36" s="2">
        <v>0.17</v>
      </c>
      <c r="Q36" s="2">
        <v>0</v>
      </c>
      <c r="R36" s="2">
        <v>0</v>
      </c>
      <c r="S36" s="2">
        <v>0</v>
      </c>
      <c r="T36" s="2">
        <v>0</v>
      </c>
      <c r="U36" s="2">
        <f>Table_0__5[[#This Row],[Call Settle]]*10000*Table_0__5[[#This Row],[Open Interest Call]]</f>
        <v>0</v>
      </c>
      <c r="V36" s="2">
        <f>Table_0__5[[#This Row],[Put Settle]]*10000*Table_0__5[[#This Row],[Open Interest Put]]</f>
        <v>0</v>
      </c>
    </row>
    <row r="37" spans="1:22" x14ac:dyDescent="0.25">
      <c r="A37" s="2">
        <v>0</v>
      </c>
      <c r="B37" s="2">
        <v>6.9999999999999999E-4</v>
      </c>
      <c r="C37" s="2">
        <v>6.9999999999999999E-4</v>
      </c>
      <c r="D37" s="2">
        <v>0.71499999999999997</v>
      </c>
      <c r="E37" s="2">
        <v>7.6999999999999999E-2</v>
      </c>
      <c r="F37" s="2">
        <v>7.5800000000000006E-2</v>
      </c>
      <c r="G37" s="2">
        <v>1.1999999999999999E-3</v>
      </c>
      <c r="H37" s="2">
        <v>10.29</v>
      </c>
      <c r="I37" s="2">
        <v>10.119999999999999</v>
      </c>
      <c r="J37" s="2">
        <v>0.17</v>
      </c>
      <c r="K37" s="2">
        <v>0</v>
      </c>
      <c r="L37" s="2">
        <v>0</v>
      </c>
      <c r="M37" s="2">
        <v>0</v>
      </c>
      <c r="N37" s="2">
        <v>10.29</v>
      </c>
      <c r="O37" s="2">
        <v>10.119999999999999</v>
      </c>
      <c r="P37" s="2">
        <v>0.17</v>
      </c>
      <c r="Q37" s="2">
        <v>3</v>
      </c>
      <c r="R37" s="2">
        <v>0</v>
      </c>
      <c r="S37" s="2">
        <v>0</v>
      </c>
      <c r="T37" s="2">
        <v>0</v>
      </c>
      <c r="U37" s="2">
        <f>Table_0__5[[#This Row],[Call Settle]]*10000*Table_0__5[[#This Row],[Open Interest Call]]</f>
        <v>21</v>
      </c>
      <c r="V37" s="2">
        <f>Table_0__5[[#This Row],[Put Settle]]*10000*Table_0__5[[#This Row],[Open Interest Put]]</f>
        <v>0</v>
      </c>
    </row>
    <row r="38" spans="1:22" x14ac:dyDescent="0.25">
      <c r="A38" s="2">
        <v>1E-4</v>
      </c>
      <c r="B38" s="2">
        <v>5.0000000000000001E-4</v>
      </c>
      <c r="C38" s="2">
        <v>5.9999999999999995E-4</v>
      </c>
      <c r="D38" s="2">
        <v>0.72</v>
      </c>
      <c r="E38" s="2">
        <v>8.1799999999999998E-2</v>
      </c>
      <c r="F38" s="2">
        <v>8.0600000000000005E-2</v>
      </c>
      <c r="G38" s="2">
        <v>1.1999999999999999E-3</v>
      </c>
      <c r="H38" s="2">
        <v>10.49</v>
      </c>
      <c r="I38" s="2">
        <v>10</v>
      </c>
      <c r="J38" s="2">
        <v>0.49</v>
      </c>
      <c r="K38" s="2">
        <v>0</v>
      </c>
      <c r="L38" s="2">
        <v>0</v>
      </c>
      <c r="M38" s="2">
        <v>0</v>
      </c>
      <c r="N38" s="2">
        <v>10.49</v>
      </c>
      <c r="O38" s="2">
        <v>10</v>
      </c>
      <c r="P38" s="2">
        <v>0.49</v>
      </c>
      <c r="Q38" s="2">
        <v>11</v>
      </c>
      <c r="R38" s="2">
        <v>0</v>
      </c>
      <c r="S38" s="2">
        <v>0</v>
      </c>
      <c r="T38" s="2">
        <v>0</v>
      </c>
      <c r="U38" s="2">
        <f>Table_0__5[[#This Row],[Call Settle]]*10000*Table_0__5[[#This Row],[Open Interest Call]]</f>
        <v>65.999999999999986</v>
      </c>
      <c r="V38" s="2">
        <f>Table_0__5[[#This Row],[Put Settle]]*10000*Table_0__5[[#This Row],[Open Interest Put]]</f>
        <v>0</v>
      </c>
    </row>
    <row r="39" spans="1:22" x14ac:dyDescent="0.25">
      <c r="A39" s="2">
        <v>0</v>
      </c>
      <c r="B39" s="2">
        <v>5.0000000000000001E-4</v>
      </c>
      <c r="C39" s="2">
        <v>5.0000000000000001E-4</v>
      </c>
      <c r="D39" s="2">
        <v>0.72499999999999998</v>
      </c>
      <c r="E39" s="2">
        <v>8.6599999999999996E-2</v>
      </c>
      <c r="F39" s="2">
        <v>8.5400000000000004E-2</v>
      </c>
      <c r="G39" s="2">
        <v>1.1999999999999999E-3</v>
      </c>
      <c r="H39" s="2">
        <v>10.45</v>
      </c>
      <c r="I39" s="2">
        <v>10.29</v>
      </c>
      <c r="J39" s="2">
        <v>0.16</v>
      </c>
      <c r="K39" s="2">
        <v>0</v>
      </c>
      <c r="L39" s="2">
        <v>0</v>
      </c>
      <c r="M39" s="2">
        <v>0</v>
      </c>
      <c r="N39" s="2">
        <v>10.45</v>
      </c>
      <c r="O39" s="2">
        <v>10.29</v>
      </c>
      <c r="P39" s="2">
        <v>0.16</v>
      </c>
      <c r="Q39" s="2">
        <v>5</v>
      </c>
      <c r="R39" s="2">
        <v>0</v>
      </c>
      <c r="S39" s="2">
        <v>0</v>
      </c>
      <c r="T39" s="2">
        <v>0</v>
      </c>
      <c r="U39" s="2">
        <f>Table_0__5[[#This Row],[Call Settle]]*10000*Table_0__5[[#This Row],[Open Interest Call]]</f>
        <v>25</v>
      </c>
      <c r="V39" s="2">
        <f>Table_0__5[[#This Row],[Put Settle]]*10000*Table_0__5[[#This Row],[Open Interest Put]]</f>
        <v>0</v>
      </c>
    </row>
    <row r="40" spans="1:22" x14ac:dyDescent="0.25">
      <c r="A40" s="2">
        <v>0</v>
      </c>
      <c r="B40" s="2">
        <v>4.0000000000000002E-4</v>
      </c>
      <c r="C40" s="2">
        <v>4.0000000000000002E-4</v>
      </c>
      <c r="D40" s="2">
        <v>0.73</v>
      </c>
      <c r="E40" s="2">
        <v>9.1399999999999995E-2</v>
      </c>
      <c r="F40" s="2">
        <v>9.0300000000000005E-2</v>
      </c>
      <c r="G40" s="2">
        <v>1.1000000000000001E-3</v>
      </c>
      <c r="H40" s="2">
        <v>10.48</v>
      </c>
      <c r="I40" s="2">
        <v>10.33</v>
      </c>
      <c r="J40" s="2">
        <v>0.15</v>
      </c>
      <c r="K40" s="2">
        <v>0</v>
      </c>
      <c r="L40" s="2">
        <v>0</v>
      </c>
      <c r="M40" s="2">
        <v>0</v>
      </c>
      <c r="N40" s="2">
        <v>10.48</v>
      </c>
      <c r="O40" s="2">
        <v>10.33</v>
      </c>
      <c r="P40" s="2">
        <v>0.15</v>
      </c>
      <c r="Q40" s="2">
        <v>0</v>
      </c>
      <c r="R40" s="2">
        <v>0</v>
      </c>
      <c r="S40" s="2">
        <v>0</v>
      </c>
      <c r="T40" s="2">
        <v>0</v>
      </c>
      <c r="U40" s="2">
        <f>Table_0__5[[#This Row],[Call Settle]]*10000*Table_0__5[[#This Row],[Open Interest Call]]</f>
        <v>0</v>
      </c>
      <c r="V40" s="2">
        <f>Table_0__5[[#This Row],[Put Settle]]*10000*Table_0__5[[#This Row],[Open Interest Put]]</f>
        <v>0</v>
      </c>
    </row>
    <row r="41" spans="1:22" x14ac:dyDescent="0.25">
      <c r="A41" s="2">
        <v>0</v>
      </c>
      <c r="B41" s="2">
        <v>2.9999999999999997E-4</v>
      </c>
      <c r="C41" s="2">
        <v>2.9999999999999997E-4</v>
      </c>
      <c r="D41" s="2">
        <v>0.73499999999999999</v>
      </c>
      <c r="E41" s="2">
        <v>9.6199999999999994E-2</v>
      </c>
      <c r="F41" s="2">
        <v>9.5100000000000004E-2</v>
      </c>
      <c r="G41" s="2">
        <v>1.1000000000000001E-3</v>
      </c>
      <c r="H41" s="2">
        <v>10.67</v>
      </c>
      <c r="I41" s="2">
        <v>10.52</v>
      </c>
      <c r="J41" s="2">
        <v>0.15</v>
      </c>
      <c r="K41" s="2">
        <v>0</v>
      </c>
      <c r="L41" s="2">
        <v>0</v>
      </c>
      <c r="M41" s="2">
        <v>0</v>
      </c>
      <c r="N41" s="2">
        <v>10.67</v>
      </c>
      <c r="O41" s="2">
        <v>10.52</v>
      </c>
      <c r="P41" s="2">
        <v>0.15</v>
      </c>
      <c r="Q41" s="2">
        <v>7</v>
      </c>
      <c r="R41" s="2">
        <v>0</v>
      </c>
      <c r="S41" s="2">
        <v>0</v>
      </c>
      <c r="T41" s="2">
        <v>0</v>
      </c>
      <c r="U41" s="2">
        <f>Table_0__5[[#This Row],[Call Settle]]*10000*Table_0__5[[#This Row],[Open Interest Call]]</f>
        <v>20.999999999999996</v>
      </c>
      <c r="V41" s="2">
        <f>Table_0__5[[#This Row],[Put Settle]]*10000*Table_0__5[[#This Row],[Open Interest Put]]</f>
        <v>0</v>
      </c>
    </row>
    <row r="42" spans="1:22" x14ac:dyDescent="0.25">
      <c r="A42" s="2">
        <v>0</v>
      </c>
      <c r="B42" s="2">
        <v>2.9999999999999997E-4</v>
      </c>
      <c r="C42" s="2">
        <v>2.9999999999999997E-4</v>
      </c>
      <c r="D42" s="2">
        <v>0.74</v>
      </c>
      <c r="E42" s="2">
        <v>0.1011</v>
      </c>
      <c r="F42" s="2">
        <v>0.1</v>
      </c>
      <c r="G42" s="2">
        <v>1.1000000000000001E-3</v>
      </c>
      <c r="H42" s="2">
        <v>10.81</v>
      </c>
      <c r="I42" s="2">
        <v>10.66</v>
      </c>
      <c r="J42" s="2">
        <v>0.15</v>
      </c>
      <c r="K42" s="2">
        <v>0</v>
      </c>
      <c r="L42" s="2">
        <v>0</v>
      </c>
      <c r="M42" s="2">
        <v>0</v>
      </c>
      <c r="N42" s="2">
        <v>10.81</v>
      </c>
      <c r="O42" s="2">
        <v>10.66</v>
      </c>
      <c r="P42" s="2">
        <v>0.15</v>
      </c>
      <c r="Q42" s="2">
        <v>1</v>
      </c>
      <c r="R42" s="2">
        <v>0</v>
      </c>
      <c r="S42" s="2">
        <v>0</v>
      </c>
      <c r="T42" s="2">
        <v>0</v>
      </c>
      <c r="U42" s="2">
        <f>Table_0__5[[#This Row],[Call Settle]]*10000*Table_0__5[[#This Row],[Open Interest Call]]</f>
        <v>2.9999999999999996</v>
      </c>
      <c r="V42" s="2">
        <f>Table_0__5[[#This Row],[Put Settle]]*10000*Table_0__5[[#This Row],[Open Interest Put]]</f>
        <v>0</v>
      </c>
    </row>
    <row r="43" spans="1:22" x14ac:dyDescent="0.25">
      <c r="A43" s="2">
        <v>0</v>
      </c>
      <c r="B43" s="2">
        <v>2.0000000000000001E-4</v>
      </c>
      <c r="C43" s="2">
        <v>2.0000000000000001E-4</v>
      </c>
      <c r="D43" s="2">
        <v>0.75</v>
      </c>
      <c r="E43" s="2">
        <v>0.1108</v>
      </c>
      <c r="F43" s="2">
        <v>0.10970000000000001</v>
      </c>
      <c r="G43" s="2">
        <v>1.1000000000000001E-3</v>
      </c>
      <c r="H43" s="2">
        <v>10.88</v>
      </c>
      <c r="I43" s="2">
        <v>10.74</v>
      </c>
      <c r="J43" s="2">
        <v>0.14000000000000001</v>
      </c>
      <c r="K43" s="2">
        <v>0</v>
      </c>
      <c r="L43" s="2">
        <v>0</v>
      </c>
      <c r="M43" s="2">
        <v>0</v>
      </c>
      <c r="N43" s="2">
        <v>10.88</v>
      </c>
      <c r="O43" s="2">
        <v>10.74</v>
      </c>
      <c r="P43" s="2">
        <v>0.14000000000000001</v>
      </c>
      <c r="Q43" s="2">
        <v>10</v>
      </c>
      <c r="R43" s="2">
        <v>0</v>
      </c>
      <c r="S43" s="2">
        <v>0</v>
      </c>
      <c r="T43" s="2">
        <v>0</v>
      </c>
      <c r="U43" s="2">
        <f>Table_0__5[[#This Row],[Call Settle]]*10000*Table_0__5[[#This Row],[Open Interest Call]]</f>
        <v>20</v>
      </c>
      <c r="V43" s="2">
        <f>Table_0__5[[#This Row],[Put Settle]]*10000*Table_0__5[[#This Row],[Open Interest Put]]</f>
        <v>0</v>
      </c>
    </row>
    <row r="44" spans="1:22" x14ac:dyDescent="0.25">
      <c r="A44" s="2">
        <v>0</v>
      </c>
      <c r="B44" s="2">
        <v>1E-4</v>
      </c>
      <c r="C44" s="2">
        <v>1E-4</v>
      </c>
      <c r="D44" s="2">
        <v>0.76</v>
      </c>
      <c r="E44" s="2">
        <v>0.1206</v>
      </c>
      <c r="F44" s="2">
        <v>0.1195</v>
      </c>
      <c r="G44" s="2">
        <v>1.1000000000000001E-3</v>
      </c>
      <c r="H44" s="2">
        <v>11.09</v>
      </c>
      <c r="I44" s="2">
        <v>10.95</v>
      </c>
      <c r="J44" s="2">
        <v>0.14000000000000001</v>
      </c>
      <c r="K44" s="2">
        <v>0</v>
      </c>
      <c r="L44" s="2">
        <v>0</v>
      </c>
      <c r="M44" s="2">
        <v>0</v>
      </c>
      <c r="N44" s="2">
        <v>11.09</v>
      </c>
      <c r="O44" s="2">
        <v>10.95</v>
      </c>
      <c r="P44" s="2">
        <v>0.14000000000000001</v>
      </c>
      <c r="Q44" s="2">
        <v>1</v>
      </c>
      <c r="R44" s="2">
        <v>0</v>
      </c>
      <c r="S44" s="2">
        <v>0</v>
      </c>
      <c r="T44" s="2">
        <v>0</v>
      </c>
      <c r="U44" s="2">
        <f>Table_0__5[[#This Row],[Call Settle]]*10000*Table_0__5[[#This Row],[Open Interest Call]]</f>
        <v>1</v>
      </c>
      <c r="V44" s="2">
        <f>Table_0__5[[#This Row],[Put Settle]]*10000*Table_0__5[[#This Row],[Open Interest Put]]</f>
        <v>0</v>
      </c>
    </row>
    <row r="45" spans="1:22" x14ac:dyDescent="0.25">
      <c r="A45" s="2">
        <v>0</v>
      </c>
      <c r="B45" s="2">
        <v>1E-4</v>
      </c>
      <c r="C45" s="2">
        <v>1E-4</v>
      </c>
      <c r="D45" s="2">
        <v>0.77</v>
      </c>
      <c r="E45" s="2">
        <v>0.13039999999999999</v>
      </c>
      <c r="F45" s="2">
        <v>0.1293</v>
      </c>
      <c r="G45" s="2">
        <v>1.1000000000000001E-3</v>
      </c>
      <c r="H45" s="2">
        <v>10.96</v>
      </c>
      <c r="I45" s="2">
        <v>10.83</v>
      </c>
      <c r="J45" s="2">
        <v>0.13</v>
      </c>
      <c r="K45" s="2">
        <v>0</v>
      </c>
      <c r="L45" s="2">
        <v>0</v>
      </c>
      <c r="M45" s="2">
        <v>0</v>
      </c>
      <c r="N45" s="2">
        <v>10.96</v>
      </c>
      <c r="O45" s="2">
        <v>10.83</v>
      </c>
      <c r="P45" s="2">
        <v>0.13</v>
      </c>
      <c r="Q45" s="2">
        <v>0</v>
      </c>
      <c r="R45" s="2">
        <v>0</v>
      </c>
      <c r="S45" s="2">
        <v>0</v>
      </c>
      <c r="T45" s="2">
        <v>0</v>
      </c>
      <c r="U45" s="2">
        <f>Table_0__5[[#This Row],[Call Settle]]*10000*Table_0__5[[#This Row],[Open Interest Call]]</f>
        <v>0</v>
      </c>
      <c r="V45" s="2">
        <f>Table_0__5[[#This Row],[Put Settle]]*10000*Table_0__5[[#This Row],[Open Interest Put]]</f>
        <v>0</v>
      </c>
    </row>
    <row r="46" spans="1:22" x14ac:dyDescent="0.25">
      <c r="A46" s="2">
        <v>0</v>
      </c>
      <c r="B46" s="2">
        <v>1E-4</v>
      </c>
      <c r="C46" s="2">
        <v>1E-4</v>
      </c>
      <c r="D46" s="2">
        <v>0.78</v>
      </c>
      <c r="E46" s="2">
        <v>0.14019999999999999</v>
      </c>
      <c r="F46" s="2">
        <v>0.1391</v>
      </c>
      <c r="G46" s="2">
        <v>1.1000000000000001E-3</v>
      </c>
      <c r="H46" s="2">
        <v>11.63</v>
      </c>
      <c r="I46" s="2">
        <v>11.5</v>
      </c>
      <c r="J46" s="2">
        <v>0.13</v>
      </c>
      <c r="K46" s="2">
        <v>0</v>
      </c>
      <c r="L46" s="2">
        <v>0</v>
      </c>
      <c r="M46" s="2">
        <v>0</v>
      </c>
      <c r="N46" s="2">
        <v>11.63</v>
      </c>
      <c r="O46" s="2">
        <v>11.5</v>
      </c>
      <c r="P46" s="2">
        <v>0.13</v>
      </c>
      <c r="Q46" s="2">
        <v>0</v>
      </c>
      <c r="R46" s="2">
        <v>0</v>
      </c>
      <c r="S46" s="2">
        <v>0</v>
      </c>
      <c r="T46" s="2">
        <v>0</v>
      </c>
      <c r="U46" s="2">
        <f>Table_0__5[[#This Row],[Call Settle]]*10000*Table_0__5[[#This Row],[Open Interest Call]]</f>
        <v>0</v>
      </c>
      <c r="V46" s="2">
        <f>Table_0__5[[#This Row],[Put Settle]]*10000*Table_0__5[[#This Row],[Open Interest Put]]</f>
        <v>0</v>
      </c>
    </row>
    <row r="47" spans="1:22" x14ac:dyDescent="0.25">
      <c r="A47" s="2">
        <v>0</v>
      </c>
      <c r="B47" s="2">
        <v>1E-4</v>
      </c>
      <c r="C47" s="2">
        <v>1E-4</v>
      </c>
      <c r="D47" s="2">
        <v>0.79</v>
      </c>
      <c r="E47" s="2">
        <v>0.15</v>
      </c>
      <c r="F47" s="2">
        <v>0.1489</v>
      </c>
      <c r="G47" s="2">
        <v>1.1000000000000001E-3</v>
      </c>
      <c r="H47" s="2">
        <v>12.28</v>
      </c>
      <c r="I47" s="2">
        <v>12.14</v>
      </c>
      <c r="J47" s="2">
        <v>0.13</v>
      </c>
      <c r="K47" s="2">
        <v>0</v>
      </c>
      <c r="L47" s="2">
        <v>0</v>
      </c>
      <c r="M47" s="2">
        <v>0</v>
      </c>
      <c r="N47" s="2">
        <v>12.28</v>
      </c>
      <c r="O47" s="2">
        <v>12.14</v>
      </c>
      <c r="P47" s="2">
        <v>0.13</v>
      </c>
      <c r="Q47" s="2">
        <v>0</v>
      </c>
      <c r="R47" s="2">
        <v>0</v>
      </c>
      <c r="S47" s="2">
        <v>0</v>
      </c>
      <c r="T47" s="2">
        <v>0</v>
      </c>
      <c r="U47" s="2">
        <f>Table_0__5[[#This Row],[Call Settle]]*10000*Table_0__5[[#This Row],[Open Interest Call]]</f>
        <v>0</v>
      </c>
      <c r="V47" s="2">
        <f>Table_0__5[[#This Row],[Put Settle]]*10000*Table_0__5[[#This Row],[Open Interest Put]]</f>
        <v>0</v>
      </c>
    </row>
    <row r="48" spans="1:22" x14ac:dyDescent="0.25">
      <c r="A48" s="2">
        <v>0</v>
      </c>
      <c r="B48" s="2">
        <v>0</v>
      </c>
      <c r="C48" s="2">
        <v>0</v>
      </c>
      <c r="D48" s="2">
        <v>0.8</v>
      </c>
      <c r="E48" s="2">
        <v>0.1598</v>
      </c>
      <c r="F48" s="2">
        <v>0.15870000000000001</v>
      </c>
      <c r="G48" s="2">
        <v>1.1000000000000001E-3</v>
      </c>
      <c r="H48" s="2">
        <v>12.93</v>
      </c>
      <c r="I48" s="2">
        <v>12.79</v>
      </c>
      <c r="J48" s="2">
        <v>0.14000000000000001</v>
      </c>
      <c r="K48" s="2">
        <v>0</v>
      </c>
      <c r="L48" s="2">
        <v>0</v>
      </c>
      <c r="M48" s="2">
        <v>0</v>
      </c>
      <c r="N48" s="2">
        <v>12.93</v>
      </c>
      <c r="O48" s="2">
        <v>12.79</v>
      </c>
      <c r="P48" s="2">
        <v>0.14000000000000001</v>
      </c>
      <c r="Q48" s="2">
        <v>0</v>
      </c>
      <c r="R48" s="2">
        <v>0</v>
      </c>
      <c r="S48" s="2">
        <v>0</v>
      </c>
      <c r="T48" s="2">
        <v>0</v>
      </c>
      <c r="U48" s="2">
        <f>Table_0__5[[#This Row],[Call Settle]]*10000*Table_0__5[[#This Row],[Open Interest Call]]</f>
        <v>0</v>
      </c>
      <c r="V48" s="2">
        <f>Table_0__5[[#This Row],[Put Settle]]*10000*Table_0__5[[#This Row],[Open Interest Put]]</f>
        <v>0</v>
      </c>
    </row>
    <row r="49" spans="1:22" x14ac:dyDescent="0.25">
      <c r="A49" s="2">
        <v>0</v>
      </c>
      <c r="B49" s="2">
        <v>0</v>
      </c>
      <c r="C49" s="2">
        <v>0</v>
      </c>
      <c r="D49" s="2">
        <v>0.81</v>
      </c>
      <c r="E49" s="2">
        <v>0.1696</v>
      </c>
      <c r="F49" s="2">
        <v>0.16850000000000001</v>
      </c>
      <c r="G49" s="2">
        <v>1.1000000000000001E-3</v>
      </c>
      <c r="H49" s="2">
        <v>13.58</v>
      </c>
      <c r="I49" s="2">
        <v>13.44</v>
      </c>
      <c r="J49" s="2">
        <v>0.14000000000000001</v>
      </c>
      <c r="K49" s="2">
        <v>0</v>
      </c>
      <c r="L49" s="2">
        <v>0</v>
      </c>
      <c r="M49" s="2">
        <v>0</v>
      </c>
      <c r="N49" s="2">
        <v>13.58</v>
      </c>
      <c r="O49" s="2">
        <v>13.44</v>
      </c>
      <c r="P49" s="2">
        <v>0.14000000000000001</v>
      </c>
      <c r="Q49" s="2">
        <v>0</v>
      </c>
      <c r="R49" s="2">
        <v>0</v>
      </c>
      <c r="S49" s="2">
        <v>0</v>
      </c>
      <c r="T49" s="2">
        <v>0</v>
      </c>
      <c r="U49" s="2">
        <f>Table_0__5[[#This Row],[Call Settle]]*10000*Table_0__5[[#This Row],[Open Interest Call]]</f>
        <v>0</v>
      </c>
      <c r="V49" s="2">
        <f>Table_0__5[[#This Row],[Put Settle]]*10000*Table_0__5[[#This Row],[Open Interest Put]]</f>
        <v>0</v>
      </c>
    </row>
    <row r="50" spans="1:22" x14ac:dyDescent="0.25">
      <c r="A50" s="2">
        <v>0</v>
      </c>
      <c r="B50" s="2">
        <v>0</v>
      </c>
      <c r="C50" s="2">
        <v>0</v>
      </c>
      <c r="D50" s="2">
        <v>0.82</v>
      </c>
      <c r="E50" s="2">
        <v>0.17949999999999999</v>
      </c>
      <c r="F50" s="2">
        <v>0.17829999999999999</v>
      </c>
      <c r="G50" s="2">
        <v>1.1999999999999999E-3</v>
      </c>
      <c r="H50" s="2">
        <v>14.23</v>
      </c>
      <c r="I50" s="2">
        <v>14.09</v>
      </c>
      <c r="J50" s="2">
        <v>0.14000000000000001</v>
      </c>
      <c r="K50" s="2">
        <v>0</v>
      </c>
      <c r="L50" s="2">
        <v>0</v>
      </c>
      <c r="M50" s="2">
        <v>0</v>
      </c>
      <c r="N50" s="2">
        <v>14.23</v>
      </c>
      <c r="O50" s="2">
        <v>14.09</v>
      </c>
      <c r="P50" s="2">
        <v>0.14000000000000001</v>
      </c>
      <c r="Q50" s="2">
        <v>0</v>
      </c>
      <c r="R50" s="2">
        <v>0</v>
      </c>
      <c r="S50" s="2">
        <v>0</v>
      </c>
      <c r="T50" s="2">
        <v>0</v>
      </c>
      <c r="U50" s="2">
        <f>Table_0__5[[#This Row],[Call Settle]]*10000*Table_0__5[[#This Row],[Open Interest Call]]</f>
        <v>0</v>
      </c>
      <c r="V50" s="2">
        <f>Table_0__5[[#This Row],[Put Settle]]*10000*Table_0__5[[#This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0.83</v>
      </c>
      <c r="E51" s="2">
        <v>0.1893</v>
      </c>
      <c r="F51" s="2">
        <v>0.18809999999999999</v>
      </c>
      <c r="G51" s="2">
        <v>1.1999999999999999E-3</v>
      </c>
      <c r="H51" s="2">
        <v>14.88</v>
      </c>
      <c r="I51" s="2">
        <v>14.74</v>
      </c>
      <c r="J51" s="2">
        <v>0.14000000000000001</v>
      </c>
      <c r="K51" s="2">
        <v>0</v>
      </c>
      <c r="L51" s="2">
        <v>0</v>
      </c>
      <c r="M51" s="2">
        <v>0</v>
      </c>
      <c r="N51" s="2">
        <v>14.88</v>
      </c>
      <c r="O51" s="2">
        <v>14.74</v>
      </c>
      <c r="P51" s="2">
        <v>0.14000000000000001</v>
      </c>
      <c r="Q51" s="2">
        <v>0</v>
      </c>
      <c r="R51" s="2">
        <v>0</v>
      </c>
      <c r="S51" s="2">
        <v>0</v>
      </c>
      <c r="T51" s="2">
        <v>0</v>
      </c>
      <c r="U51" s="2">
        <f>Table_0__5[[#This Row],[Call Settle]]*10000*Table_0__5[[#This Row],[Open Interest Call]]</f>
        <v>0</v>
      </c>
      <c r="V51" s="2">
        <f>Table_0__5[[#This Row],[Put Settle]]*10000*Table_0__5[[#This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0.84</v>
      </c>
      <c r="E52" s="2">
        <v>0.1991</v>
      </c>
      <c r="F52" s="2">
        <v>0.19800000000000001</v>
      </c>
      <c r="G52" s="2">
        <v>1.1000000000000001E-3</v>
      </c>
      <c r="H52" s="2">
        <v>15.53</v>
      </c>
      <c r="I52" s="2">
        <v>15.39</v>
      </c>
      <c r="J52" s="2">
        <v>0.14000000000000001</v>
      </c>
      <c r="K52" s="2">
        <v>0</v>
      </c>
      <c r="L52" s="2">
        <v>0</v>
      </c>
      <c r="M52" s="2">
        <v>0</v>
      </c>
      <c r="N52" s="2">
        <v>15.53</v>
      </c>
      <c r="O52" s="2">
        <v>15.39</v>
      </c>
      <c r="P52" s="2">
        <v>0.14000000000000001</v>
      </c>
      <c r="Q52" s="2">
        <v>0</v>
      </c>
      <c r="R52" s="2">
        <v>0</v>
      </c>
      <c r="S52" s="2">
        <v>0</v>
      </c>
      <c r="T52" s="2">
        <v>0</v>
      </c>
      <c r="U52" s="2">
        <f>Table_0__5[[#This Row],[Call Settle]]*10000*Table_0__5[[#This Row],[Open Interest Call]]</f>
        <v>0</v>
      </c>
      <c r="V52" s="2">
        <f>Table_0__5[[#This Row],[Put Settle]]*10000*Table_0__5[[#This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-1.1000000000000001E-3</v>
      </c>
      <c r="B2" s="2">
        <v>0.1457</v>
      </c>
      <c r="C2" s="2">
        <v>0.14460000000000001</v>
      </c>
      <c r="D2" s="2">
        <v>0.49</v>
      </c>
      <c r="E2" s="2">
        <v>2.9999999999999997E-4</v>
      </c>
      <c r="F2" s="2">
        <v>2.9999999999999997E-4</v>
      </c>
      <c r="G2" s="2">
        <v>1E-4</v>
      </c>
      <c r="H2" s="2">
        <v>17.05</v>
      </c>
      <c r="I2" s="2">
        <v>16.690000000000001</v>
      </c>
      <c r="J2" s="2">
        <v>0.36</v>
      </c>
      <c r="K2" s="2">
        <v>0</v>
      </c>
      <c r="L2" s="2">
        <v>0</v>
      </c>
      <c r="M2" s="2">
        <v>0</v>
      </c>
      <c r="N2" s="2">
        <v>17.05</v>
      </c>
      <c r="O2" s="2">
        <v>16.690000000000001</v>
      </c>
      <c r="P2" s="2">
        <v>0.36</v>
      </c>
      <c r="Q2" s="2">
        <v>0</v>
      </c>
      <c r="R2" s="2">
        <v>0</v>
      </c>
      <c r="S2" s="2">
        <v>0</v>
      </c>
      <c r="T2" s="2">
        <v>0</v>
      </c>
      <c r="U2" s="2">
        <f>Table_0__6[[#This Row],[Call Settle]]*10000*Table_0__6[[#This Row],[Open Interest Call]]</f>
        <v>0</v>
      </c>
      <c r="V2" s="2">
        <f>Table_0__6[[#This Row],[Put Settle]]*10000*Table_0__6[[#This Row],[Open Interest Put]]</f>
        <v>0</v>
      </c>
    </row>
    <row r="3" spans="1:22" x14ac:dyDescent="0.25">
      <c r="A3" s="2">
        <v>-1.1000000000000001E-3</v>
      </c>
      <c r="B3" s="2">
        <v>0.13600000000000001</v>
      </c>
      <c r="C3" s="2">
        <v>0.13489999999999999</v>
      </c>
      <c r="D3" s="2">
        <v>0.5</v>
      </c>
      <c r="E3" s="2">
        <v>4.0000000000000002E-4</v>
      </c>
      <c r="F3" s="2">
        <v>4.0000000000000002E-4</v>
      </c>
      <c r="G3" s="2">
        <v>1E-4</v>
      </c>
      <c r="H3" s="2">
        <v>16.55</v>
      </c>
      <c r="I3" s="2">
        <v>16.29</v>
      </c>
      <c r="J3" s="2">
        <v>0.26</v>
      </c>
      <c r="K3" s="2">
        <v>0</v>
      </c>
      <c r="L3" s="2">
        <v>0</v>
      </c>
      <c r="M3" s="2">
        <v>0</v>
      </c>
      <c r="N3" s="2">
        <v>16.55</v>
      </c>
      <c r="O3" s="2">
        <v>16.29</v>
      </c>
      <c r="P3" s="2">
        <v>0.26</v>
      </c>
      <c r="Q3" s="2">
        <v>0</v>
      </c>
      <c r="R3" s="2">
        <v>0</v>
      </c>
      <c r="S3" s="2">
        <v>11</v>
      </c>
      <c r="T3" s="2">
        <v>0</v>
      </c>
      <c r="U3" s="2">
        <f>Table_0__6[[#This Row],[Call Settle]]*10000*Table_0__6[[#This Row],[Open Interest Call]]</f>
        <v>0</v>
      </c>
      <c r="V3" s="2">
        <f>Table_0__6[[#This Row],[Put Settle]]*10000*Table_0__6[[#This Row],[Open Interest Put]]</f>
        <v>44</v>
      </c>
    </row>
    <row r="4" spans="1:22" x14ac:dyDescent="0.25">
      <c r="A4" s="2">
        <v>-1.1000000000000001E-3</v>
      </c>
      <c r="B4" s="2">
        <v>0.1263</v>
      </c>
      <c r="C4" s="2">
        <v>0.12520000000000001</v>
      </c>
      <c r="D4" s="2">
        <v>0.51</v>
      </c>
      <c r="E4" s="2">
        <v>5.0000000000000001E-4</v>
      </c>
      <c r="F4" s="2">
        <v>4.0000000000000002E-4</v>
      </c>
      <c r="G4" s="2">
        <v>1E-4</v>
      </c>
      <c r="H4" s="2">
        <v>15.9</v>
      </c>
      <c r="I4" s="2">
        <v>15.43</v>
      </c>
      <c r="J4" s="2">
        <v>0.47</v>
      </c>
      <c r="K4" s="2">
        <v>0</v>
      </c>
      <c r="L4" s="2">
        <v>0</v>
      </c>
      <c r="M4" s="2">
        <v>0</v>
      </c>
      <c r="N4" s="2">
        <v>15.9</v>
      </c>
      <c r="O4" s="2">
        <v>15.43</v>
      </c>
      <c r="P4" s="2">
        <v>0.47</v>
      </c>
      <c r="Q4" s="2">
        <v>0</v>
      </c>
      <c r="R4" s="2">
        <v>0</v>
      </c>
      <c r="S4" s="2">
        <v>0</v>
      </c>
      <c r="T4" s="2">
        <v>0</v>
      </c>
      <c r="U4" s="2">
        <f>Table_0__6[[#This Row],[Call Settle]]*10000*Table_0__6[[#This Row],[Open Interest Call]]</f>
        <v>0</v>
      </c>
      <c r="V4" s="2">
        <f>Table_0__6[[#This Row],[Put Settle]]*10000*Table_0__6[[#This Row],[Open Interest Put]]</f>
        <v>0</v>
      </c>
    </row>
    <row r="5" spans="1:22" x14ac:dyDescent="0.25">
      <c r="A5" s="2">
        <v>-1.1000000000000001E-3</v>
      </c>
      <c r="B5" s="2">
        <v>0.1166</v>
      </c>
      <c r="C5" s="2">
        <v>0.11550000000000001</v>
      </c>
      <c r="D5" s="2">
        <v>0.52</v>
      </c>
      <c r="E5" s="2">
        <v>5.9999999999999995E-4</v>
      </c>
      <c r="F5" s="2">
        <v>5.0000000000000001E-4</v>
      </c>
      <c r="G5" s="2">
        <v>1E-4</v>
      </c>
      <c r="H5" s="2">
        <v>15.14</v>
      </c>
      <c r="I5" s="2">
        <v>14.77</v>
      </c>
      <c r="J5" s="2">
        <v>0.37</v>
      </c>
      <c r="K5" s="2">
        <v>0</v>
      </c>
      <c r="L5" s="2">
        <v>0</v>
      </c>
      <c r="M5" s="2">
        <v>0</v>
      </c>
      <c r="N5" s="2">
        <v>15.14</v>
      </c>
      <c r="O5" s="2">
        <v>14.77</v>
      </c>
      <c r="P5" s="2">
        <v>0.37</v>
      </c>
      <c r="Q5" s="2">
        <v>0</v>
      </c>
      <c r="R5" s="2">
        <v>0</v>
      </c>
      <c r="S5" s="2">
        <v>2</v>
      </c>
      <c r="T5" s="2">
        <v>0</v>
      </c>
      <c r="U5" s="2">
        <f>Table_0__6[[#This Row],[Call Settle]]*10000*Table_0__6[[#This Row],[Open Interest Call]]</f>
        <v>0</v>
      </c>
      <c r="V5" s="2">
        <f>Table_0__6[[#This Row],[Put Settle]]*10000*Table_0__6[[#This Row],[Open Interest Put]]</f>
        <v>11.999999999999998</v>
      </c>
    </row>
    <row r="6" spans="1:22" x14ac:dyDescent="0.25">
      <c r="A6" s="2">
        <v>-1E-3</v>
      </c>
      <c r="B6" s="2">
        <v>0.1069</v>
      </c>
      <c r="C6" s="2">
        <v>0.10589999999999999</v>
      </c>
      <c r="D6" s="2">
        <v>0.53</v>
      </c>
      <c r="E6" s="2">
        <v>8.0000000000000004E-4</v>
      </c>
      <c r="F6" s="2">
        <v>6.9999999999999999E-4</v>
      </c>
      <c r="G6" s="2">
        <v>1E-4</v>
      </c>
      <c r="H6" s="2">
        <v>14.64</v>
      </c>
      <c r="I6" s="2">
        <v>14.37</v>
      </c>
      <c r="J6" s="2">
        <v>0.27</v>
      </c>
      <c r="K6" s="2">
        <v>0</v>
      </c>
      <c r="L6" s="2">
        <v>0</v>
      </c>
      <c r="M6" s="2">
        <v>0</v>
      </c>
      <c r="N6" s="2">
        <v>14.64</v>
      </c>
      <c r="O6" s="2">
        <v>14.37</v>
      </c>
      <c r="P6" s="2">
        <v>0.27</v>
      </c>
      <c r="Q6" s="2">
        <v>0</v>
      </c>
      <c r="R6" s="2">
        <v>0</v>
      </c>
      <c r="S6" s="2">
        <v>0</v>
      </c>
      <c r="T6" s="2">
        <v>0</v>
      </c>
      <c r="U6" s="2">
        <f>Table_0__6[[#This Row],[Call Settle]]*10000*Table_0__6[[#This Row],[Open Interest Call]]</f>
        <v>0</v>
      </c>
      <c r="V6" s="2">
        <f>Table_0__6[[#This Row],[Put Settle]]*10000*Table_0__6[[#This Row],[Open Interest Put]]</f>
        <v>0</v>
      </c>
    </row>
    <row r="7" spans="1:22" x14ac:dyDescent="0.25">
      <c r="A7" s="2">
        <v>-8.9999999999999998E-4</v>
      </c>
      <c r="B7" s="2">
        <v>9.7299999999999998E-2</v>
      </c>
      <c r="C7" s="2">
        <v>9.64E-2</v>
      </c>
      <c r="D7" s="2">
        <v>0.54</v>
      </c>
      <c r="E7" s="2">
        <v>1E-3</v>
      </c>
      <c r="F7" s="2">
        <v>8.9999999999999998E-4</v>
      </c>
      <c r="G7" s="2">
        <v>1E-4</v>
      </c>
      <c r="H7" s="2">
        <v>13.96</v>
      </c>
      <c r="I7" s="2">
        <v>13.76</v>
      </c>
      <c r="J7" s="2">
        <v>0.2</v>
      </c>
      <c r="K7" s="2">
        <v>0</v>
      </c>
      <c r="L7" s="2">
        <v>0</v>
      </c>
      <c r="M7" s="2">
        <v>0</v>
      </c>
      <c r="N7" s="2">
        <v>13.96</v>
      </c>
      <c r="O7" s="2">
        <v>13.76</v>
      </c>
      <c r="P7" s="2">
        <v>0.2</v>
      </c>
      <c r="Q7" s="2">
        <v>0</v>
      </c>
      <c r="R7" s="2">
        <v>0</v>
      </c>
      <c r="S7" s="2">
        <v>0</v>
      </c>
      <c r="T7" s="2">
        <v>0</v>
      </c>
      <c r="U7" s="2">
        <f>Table_0__6[[#This Row],[Call Settle]]*10000*Table_0__6[[#This Row],[Open Interest Call]]</f>
        <v>0</v>
      </c>
      <c r="V7" s="2">
        <f>Table_0__6[[#This Row],[Put Settle]]*10000*Table_0__6[[#This Row],[Open Interest Put]]</f>
        <v>0</v>
      </c>
    </row>
    <row r="8" spans="1:22" x14ac:dyDescent="0.25">
      <c r="A8" s="2">
        <v>-8.9999999999999998E-4</v>
      </c>
      <c r="B8" s="2">
        <v>8.7800000000000003E-2</v>
      </c>
      <c r="C8" s="2">
        <v>8.6900000000000005E-2</v>
      </c>
      <c r="D8" s="2">
        <v>0.55000000000000004</v>
      </c>
      <c r="E8" s="2">
        <v>1.2999999999999999E-3</v>
      </c>
      <c r="F8" s="2">
        <v>1.1999999999999999E-3</v>
      </c>
      <c r="G8" s="2">
        <v>1E-4</v>
      </c>
      <c r="H8" s="2">
        <v>13.38</v>
      </c>
      <c r="I8" s="2">
        <v>13.25</v>
      </c>
      <c r="J8" s="2">
        <v>0.13</v>
      </c>
      <c r="K8" s="2">
        <v>0</v>
      </c>
      <c r="L8" s="2">
        <v>0</v>
      </c>
      <c r="M8" s="2">
        <v>0</v>
      </c>
      <c r="N8" s="2">
        <v>13.38</v>
      </c>
      <c r="O8" s="2">
        <v>13.25</v>
      </c>
      <c r="P8" s="2">
        <v>0.13</v>
      </c>
      <c r="Q8" s="2">
        <v>0</v>
      </c>
      <c r="R8" s="2">
        <v>0</v>
      </c>
      <c r="S8" s="2">
        <v>0</v>
      </c>
      <c r="T8" s="2">
        <v>0</v>
      </c>
      <c r="U8" s="2">
        <f>Table_0__6[[#This Row],[Call Settle]]*10000*Table_0__6[[#This Row],[Open Interest Call]]</f>
        <v>0</v>
      </c>
      <c r="V8" s="2">
        <f>Table_0__6[[#This Row],[Put Settle]]*10000*Table_0__6[[#This Row],[Open Interest Put]]</f>
        <v>0</v>
      </c>
    </row>
    <row r="9" spans="1:22" x14ac:dyDescent="0.25">
      <c r="A9" s="2">
        <v>-1E-3</v>
      </c>
      <c r="B9" s="2">
        <v>7.85E-2</v>
      </c>
      <c r="C9" s="2">
        <v>7.7499999999999999E-2</v>
      </c>
      <c r="D9" s="2">
        <v>0.56000000000000005</v>
      </c>
      <c r="E9" s="2">
        <v>1.8E-3</v>
      </c>
      <c r="F9" s="2">
        <v>1.6000000000000001E-3</v>
      </c>
      <c r="G9" s="2">
        <v>2.0000000000000001E-4</v>
      </c>
      <c r="H9" s="2">
        <v>12.99</v>
      </c>
      <c r="I9" s="2">
        <v>12.73</v>
      </c>
      <c r="J9" s="2">
        <v>0.26</v>
      </c>
      <c r="K9" s="2">
        <v>0</v>
      </c>
      <c r="L9" s="2">
        <v>0</v>
      </c>
      <c r="M9" s="2">
        <v>0</v>
      </c>
      <c r="N9" s="2">
        <v>12.99</v>
      </c>
      <c r="O9" s="2">
        <v>12.73</v>
      </c>
      <c r="P9" s="2">
        <v>0.26</v>
      </c>
      <c r="Q9" s="2">
        <v>0</v>
      </c>
      <c r="R9" s="2">
        <v>0</v>
      </c>
      <c r="S9" s="2">
        <v>3</v>
      </c>
      <c r="T9" s="2">
        <v>0</v>
      </c>
      <c r="U9" s="2">
        <f>Table_0__6[[#This Row],[Call Settle]]*10000*Table_0__6[[#This Row],[Open Interest Call]]</f>
        <v>0</v>
      </c>
      <c r="V9" s="2">
        <f>Table_0__6[[#This Row],[Put Settle]]*10000*Table_0__6[[#This Row],[Open Interest Put]]</f>
        <v>54</v>
      </c>
    </row>
    <row r="10" spans="1:22" x14ac:dyDescent="0.25">
      <c r="A10" s="2">
        <v>-8.9999999999999998E-4</v>
      </c>
      <c r="B10" s="2">
        <v>6.93E-2</v>
      </c>
      <c r="C10" s="2">
        <v>6.8400000000000002E-2</v>
      </c>
      <c r="D10" s="2">
        <v>0.56999999999999995</v>
      </c>
      <c r="E10" s="2">
        <v>2.3999999999999998E-3</v>
      </c>
      <c r="F10" s="2">
        <v>2.2000000000000001E-3</v>
      </c>
      <c r="G10" s="2">
        <v>2.0000000000000001E-4</v>
      </c>
      <c r="H10" s="2">
        <v>12.48</v>
      </c>
      <c r="I10" s="2">
        <v>12.31</v>
      </c>
      <c r="J10" s="2">
        <v>0.18</v>
      </c>
      <c r="K10" s="2">
        <v>0</v>
      </c>
      <c r="L10" s="2">
        <v>0</v>
      </c>
      <c r="M10" s="2">
        <v>0</v>
      </c>
      <c r="N10" s="2">
        <v>12.48</v>
      </c>
      <c r="O10" s="2">
        <v>12.31</v>
      </c>
      <c r="P10" s="2">
        <v>0.18</v>
      </c>
      <c r="Q10" s="2">
        <v>0</v>
      </c>
      <c r="R10" s="2">
        <v>0</v>
      </c>
      <c r="S10" s="2">
        <v>5</v>
      </c>
      <c r="T10" s="2">
        <v>0</v>
      </c>
      <c r="U10" s="2">
        <f>Table_0__6[[#This Row],[Call Settle]]*10000*Table_0__6[[#This Row],[Open Interest Call]]</f>
        <v>0</v>
      </c>
      <c r="V10" s="2">
        <f>Table_0__6[[#This Row],[Put Settle]]*10000*Table_0__6[[#This Row],[Open Interest Put]]</f>
        <v>119.99999999999999</v>
      </c>
    </row>
    <row r="11" spans="1:22" x14ac:dyDescent="0.25">
      <c r="A11" s="2">
        <v>-8.9999999999999998E-4</v>
      </c>
      <c r="B11" s="2">
        <v>6.0299999999999999E-2</v>
      </c>
      <c r="C11" s="2">
        <v>5.9400000000000001E-2</v>
      </c>
      <c r="D11" s="2">
        <v>0.57999999999999996</v>
      </c>
      <c r="E11" s="2">
        <v>3.3E-3</v>
      </c>
      <c r="F11" s="2">
        <v>3.0000000000000001E-3</v>
      </c>
      <c r="G11" s="2">
        <v>2.9999999999999997E-4</v>
      </c>
      <c r="H11" s="2">
        <v>12.1</v>
      </c>
      <c r="I11" s="2">
        <v>11.87</v>
      </c>
      <c r="J11" s="2">
        <v>0.22</v>
      </c>
      <c r="K11" s="2">
        <v>0</v>
      </c>
      <c r="L11" s="2">
        <v>0</v>
      </c>
      <c r="M11" s="2">
        <v>0</v>
      </c>
      <c r="N11" s="2">
        <v>12.1</v>
      </c>
      <c r="O11" s="2">
        <v>11.87</v>
      </c>
      <c r="P11" s="2">
        <v>0.22</v>
      </c>
      <c r="Q11" s="2">
        <v>0</v>
      </c>
      <c r="R11" s="2">
        <v>0</v>
      </c>
      <c r="S11" s="2">
        <v>3</v>
      </c>
      <c r="T11" s="2">
        <v>0</v>
      </c>
      <c r="U11" s="2">
        <f>Table_0__6[[#This Row],[Call Settle]]*10000*Table_0__6[[#This Row],[Open Interest Call]]</f>
        <v>0</v>
      </c>
      <c r="V11" s="2">
        <f>Table_0__6[[#This Row],[Put Settle]]*10000*Table_0__6[[#This Row],[Open Interest Put]]</f>
        <v>99</v>
      </c>
    </row>
    <row r="12" spans="1:22" x14ac:dyDescent="0.25">
      <c r="A12" s="2">
        <v>-8.9999999999999998E-4</v>
      </c>
      <c r="B12" s="2">
        <v>5.6000000000000001E-2</v>
      </c>
      <c r="C12" s="2">
        <v>5.5100000000000003E-2</v>
      </c>
      <c r="D12" s="2">
        <v>0.58499999999999996</v>
      </c>
      <c r="E12" s="2">
        <v>3.8E-3</v>
      </c>
      <c r="F12" s="2">
        <v>3.5999999999999999E-3</v>
      </c>
      <c r="G12" s="2">
        <v>2.0000000000000001E-4</v>
      </c>
      <c r="H12" s="2">
        <v>11.85</v>
      </c>
      <c r="I12" s="2">
        <v>11.77</v>
      </c>
      <c r="J12" s="2">
        <v>0.08</v>
      </c>
      <c r="K12" s="2">
        <v>0</v>
      </c>
      <c r="L12" s="2">
        <v>0</v>
      </c>
      <c r="M12" s="2">
        <v>0</v>
      </c>
      <c r="N12" s="2">
        <v>11.85</v>
      </c>
      <c r="O12" s="2">
        <v>11.77</v>
      </c>
      <c r="P12" s="2">
        <v>0.08</v>
      </c>
      <c r="Q12" s="2">
        <v>0</v>
      </c>
      <c r="R12" s="2">
        <v>0</v>
      </c>
      <c r="S12" s="2">
        <v>200</v>
      </c>
      <c r="T12" s="2">
        <v>0</v>
      </c>
      <c r="U12" s="2">
        <f>Table_0__6[[#This Row],[Call Settle]]*10000*Table_0__6[[#This Row],[Open Interest Call]]</f>
        <v>0</v>
      </c>
      <c r="V12" s="2">
        <f>Table_0__6[[#This Row],[Put Settle]]*10000*Table_0__6[[#This Row],[Open Interest Put]]</f>
        <v>7600</v>
      </c>
    </row>
    <row r="13" spans="1:22" x14ac:dyDescent="0.25">
      <c r="A13" s="2">
        <v>-8.9999999999999998E-4</v>
      </c>
      <c r="B13" s="2">
        <v>5.1700000000000003E-2</v>
      </c>
      <c r="C13" s="2">
        <v>5.0799999999999998E-2</v>
      </c>
      <c r="D13" s="2">
        <v>0.59</v>
      </c>
      <c r="E13" s="2">
        <v>4.4000000000000003E-3</v>
      </c>
      <c r="F13" s="2">
        <v>4.1999999999999997E-3</v>
      </c>
      <c r="G13" s="2">
        <v>2.0000000000000001E-4</v>
      </c>
      <c r="H13" s="2">
        <v>11.62</v>
      </c>
      <c r="I13" s="2">
        <v>11.57</v>
      </c>
      <c r="J13" s="2">
        <v>0.05</v>
      </c>
      <c r="K13" s="2">
        <v>0</v>
      </c>
      <c r="L13" s="2">
        <v>0</v>
      </c>
      <c r="M13" s="2">
        <v>0</v>
      </c>
      <c r="N13" s="2">
        <v>11.62</v>
      </c>
      <c r="O13" s="2">
        <v>11.57</v>
      </c>
      <c r="P13" s="2">
        <v>0.05</v>
      </c>
      <c r="Q13" s="2">
        <v>0</v>
      </c>
      <c r="R13" s="2">
        <v>0</v>
      </c>
      <c r="S13" s="2">
        <v>3</v>
      </c>
      <c r="T13" s="2">
        <v>0</v>
      </c>
      <c r="U13" s="2">
        <f>Table_0__6[[#This Row],[Call Settle]]*10000*Table_0__6[[#This Row],[Open Interest Call]]</f>
        <v>0</v>
      </c>
      <c r="V13" s="2">
        <f>Table_0__6[[#This Row],[Put Settle]]*10000*Table_0__6[[#This Row],[Open Interest Put]]</f>
        <v>132</v>
      </c>
    </row>
    <row r="14" spans="1:22" x14ac:dyDescent="0.25">
      <c r="A14" s="2">
        <v>-8.0000000000000004E-4</v>
      </c>
      <c r="B14" s="2">
        <v>4.7500000000000001E-2</v>
      </c>
      <c r="C14" s="2">
        <v>4.6699999999999998E-2</v>
      </c>
      <c r="D14" s="2">
        <v>0.59499999999999997</v>
      </c>
      <c r="E14" s="2">
        <v>5.1999999999999998E-3</v>
      </c>
      <c r="F14" s="2">
        <v>4.8999999999999998E-3</v>
      </c>
      <c r="G14" s="2">
        <v>2.9999999999999997E-4</v>
      </c>
      <c r="H14" s="2">
        <v>11.49</v>
      </c>
      <c r="I14" s="2">
        <v>11.37</v>
      </c>
      <c r="J14" s="2">
        <v>0.12</v>
      </c>
      <c r="K14" s="2">
        <v>0</v>
      </c>
      <c r="L14" s="2">
        <v>0</v>
      </c>
      <c r="M14" s="2">
        <v>0</v>
      </c>
      <c r="N14" s="2">
        <v>11.49</v>
      </c>
      <c r="O14" s="2">
        <v>11.37</v>
      </c>
      <c r="P14" s="2">
        <v>0.12</v>
      </c>
      <c r="Q14" s="2">
        <v>0</v>
      </c>
      <c r="R14" s="2">
        <v>0</v>
      </c>
      <c r="S14" s="2">
        <v>8</v>
      </c>
      <c r="T14" s="2">
        <v>0</v>
      </c>
      <c r="U14" s="2">
        <f>Table_0__6[[#This Row],[Call Settle]]*10000*Table_0__6[[#This Row],[Open Interest Call]]</f>
        <v>0</v>
      </c>
      <c r="V14" s="2">
        <f>Table_0__6[[#This Row],[Put Settle]]*10000*Table_0__6[[#This Row],[Open Interest Put]]</f>
        <v>416</v>
      </c>
    </row>
    <row r="15" spans="1:22" x14ac:dyDescent="0.25">
      <c r="A15" s="2">
        <v>-8.0000000000000004E-4</v>
      </c>
      <c r="B15" s="2">
        <v>4.3400000000000001E-2</v>
      </c>
      <c r="C15" s="2">
        <v>4.2599999999999999E-2</v>
      </c>
      <c r="D15" s="2">
        <v>0.6</v>
      </c>
      <c r="E15" s="2">
        <v>6.1000000000000004E-3</v>
      </c>
      <c r="F15" s="2">
        <v>5.7000000000000002E-3</v>
      </c>
      <c r="G15" s="2">
        <v>4.0000000000000002E-4</v>
      </c>
      <c r="H15" s="2">
        <v>11.34</v>
      </c>
      <c r="I15" s="2">
        <v>11.18</v>
      </c>
      <c r="J15" s="2">
        <v>0.17</v>
      </c>
      <c r="K15" s="2">
        <v>0</v>
      </c>
      <c r="L15" s="2">
        <v>0</v>
      </c>
      <c r="M15" s="2">
        <v>0</v>
      </c>
      <c r="N15" s="2">
        <v>11.34</v>
      </c>
      <c r="O15" s="2">
        <v>11.18</v>
      </c>
      <c r="P15" s="2">
        <v>0.17</v>
      </c>
      <c r="Q15" s="2">
        <v>0</v>
      </c>
      <c r="R15" s="2">
        <v>0</v>
      </c>
      <c r="S15" s="2">
        <v>17</v>
      </c>
      <c r="T15" s="2">
        <v>3</v>
      </c>
      <c r="U15" s="2">
        <f>Table_0__6[[#This Row],[Call Settle]]*10000*Table_0__6[[#This Row],[Open Interest Call]]</f>
        <v>0</v>
      </c>
      <c r="V15" s="2">
        <f>Table_0__6[[#This Row],[Put Settle]]*10000*Table_0__6[[#This Row],[Open Interest Put]]</f>
        <v>1037.0000000000002</v>
      </c>
    </row>
    <row r="16" spans="1:22" x14ac:dyDescent="0.25">
      <c r="A16" s="2">
        <v>-8.0000000000000004E-4</v>
      </c>
      <c r="B16" s="2">
        <v>3.95E-2</v>
      </c>
      <c r="C16" s="2">
        <v>3.8699999999999998E-2</v>
      </c>
      <c r="D16" s="2">
        <v>0.60499999999999998</v>
      </c>
      <c r="E16" s="2">
        <v>7.1000000000000004E-3</v>
      </c>
      <c r="F16" s="2">
        <v>6.7000000000000002E-3</v>
      </c>
      <c r="G16" s="2">
        <v>4.0000000000000002E-4</v>
      </c>
      <c r="H16" s="2">
        <v>11.18</v>
      </c>
      <c r="I16" s="2">
        <v>11.04</v>
      </c>
      <c r="J16" s="2">
        <v>0.13</v>
      </c>
      <c r="K16" s="2">
        <v>0</v>
      </c>
      <c r="L16" s="2">
        <v>0</v>
      </c>
      <c r="M16" s="2">
        <v>0</v>
      </c>
      <c r="N16" s="2">
        <v>11.18</v>
      </c>
      <c r="O16" s="2">
        <v>11.04</v>
      </c>
      <c r="P16" s="2">
        <v>0.13</v>
      </c>
      <c r="Q16" s="2">
        <v>0</v>
      </c>
      <c r="R16" s="2">
        <v>0</v>
      </c>
      <c r="S16" s="2">
        <v>2</v>
      </c>
      <c r="T16" s="2">
        <v>0</v>
      </c>
      <c r="U16" s="2">
        <f>Table_0__6[[#This Row],[Call Settle]]*10000*Table_0__6[[#This Row],[Open Interest Call]]</f>
        <v>0</v>
      </c>
      <c r="V16" s="2">
        <f>Table_0__6[[#This Row],[Put Settle]]*10000*Table_0__6[[#This Row],[Open Interest Put]]</f>
        <v>142</v>
      </c>
    </row>
    <row r="17" spans="1:22" x14ac:dyDescent="0.25">
      <c r="A17" s="2">
        <v>-6.9999999999999999E-4</v>
      </c>
      <c r="B17" s="2">
        <v>3.5700000000000003E-2</v>
      </c>
      <c r="C17" s="2">
        <v>3.5000000000000003E-2</v>
      </c>
      <c r="D17" s="2">
        <v>0.61</v>
      </c>
      <c r="E17" s="2">
        <v>8.2000000000000007E-3</v>
      </c>
      <c r="F17" s="2">
        <v>7.7999999999999996E-3</v>
      </c>
      <c r="G17" s="2">
        <v>4.0000000000000002E-4</v>
      </c>
      <c r="H17" s="2">
        <v>10.98</v>
      </c>
      <c r="I17" s="2">
        <v>10.88</v>
      </c>
      <c r="J17" s="2">
        <v>0.1</v>
      </c>
      <c r="K17" s="2">
        <v>0</v>
      </c>
      <c r="L17" s="2">
        <v>0</v>
      </c>
      <c r="M17" s="2">
        <v>0</v>
      </c>
      <c r="N17" s="2">
        <v>10.98</v>
      </c>
      <c r="O17" s="2">
        <v>10.88</v>
      </c>
      <c r="P17" s="2">
        <v>0.1</v>
      </c>
      <c r="Q17" s="2">
        <v>0</v>
      </c>
      <c r="R17" s="2">
        <v>0</v>
      </c>
      <c r="S17" s="2">
        <v>5</v>
      </c>
      <c r="T17" s="2">
        <v>0</v>
      </c>
      <c r="U17" s="2">
        <f>Table_0__6[[#This Row],[Call Settle]]*10000*Table_0__6[[#This Row],[Open Interest Call]]</f>
        <v>0</v>
      </c>
      <c r="V17" s="2">
        <f>Table_0__6[[#This Row],[Put Settle]]*10000*Table_0__6[[#This Row],[Open Interest Put]]</f>
        <v>410</v>
      </c>
    </row>
    <row r="18" spans="1:22" x14ac:dyDescent="0.25">
      <c r="A18" s="2">
        <v>-6.9999999999999999E-4</v>
      </c>
      <c r="B18" s="2">
        <v>3.2099999999999997E-2</v>
      </c>
      <c r="C18" s="2">
        <v>3.1399999999999997E-2</v>
      </c>
      <c r="D18" s="2">
        <v>0.61499999999999999</v>
      </c>
      <c r="E18" s="2">
        <v>9.4999999999999998E-3</v>
      </c>
      <c r="F18" s="2">
        <v>9.1000000000000004E-3</v>
      </c>
      <c r="G18" s="2">
        <v>4.0000000000000002E-4</v>
      </c>
      <c r="H18" s="2">
        <v>10.83</v>
      </c>
      <c r="I18" s="2">
        <v>10.76</v>
      </c>
      <c r="J18" s="2">
        <v>7.0000000000000007E-2</v>
      </c>
      <c r="K18" s="2">
        <v>0</v>
      </c>
      <c r="L18" s="2">
        <v>0</v>
      </c>
      <c r="M18" s="2">
        <v>0</v>
      </c>
      <c r="N18" s="2">
        <v>10.83</v>
      </c>
      <c r="O18" s="2">
        <v>10.76</v>
      </c>
      <c r="P18" s="2">
        <v>7.0000000000000007E-2</v>
      </c>
      <c r="Q18" s="2">
        <v>0</v>
      </c>
      <c r="R18" s="2">
        <v>0</v>
      </c>
      <c r="S18" s="2">
        <v>1</v>
      </c>
      <c r="T18" s="2">
        <v>0</v>
      </c>
      <c r="U18" s="2">
        <f>Table_0__6[[#This Row],[Call Settle]]*10000*Table_0__6[[#This Row],[Open Interest Call]]</f>
        <v>0</v>
      </c>
      <c r="V18" s="2">
        <f>Table_0__6[[#This Row],[Put Settle]]*10000*Table_0__6[[#This Row],[Open Interest Put]]</f>
        <v>95</v>
      </c>
    </row>
    <row r="19" spans="1:22" x14ac:dyDescent="0.25">
      <c r="A19" s="2">
        <v>-6.9999999999999999E-4</v>
      </c>
      <c r="B19" s="2">
        <v>2.86E-2</v>
      </c>
      <c r="C19" s="2">
        <v>2.7900000000000001E-2</v>
      </c>
      <c r="D19" s="2">
        <v>0.62</v>
      </c>
      <c r="E19" s="2">
        <v>1.09E-2</v>
      </c>
      <c r="F19" s="2">
        <v>1.0500000000000001E-2</v>
      </c>
      <c r="G19" s="2">
        <v>4.0000000000000002E-4</v>
      </c>
      <c r="H19" s="2">
        <v>10.63</v>
      </c>
      <c r="I19" s="2">
        <v>10.59</v>
      </c>
      <c r="J19" s="2">
        <v>0.04</v>
      </c>
      <c r="K19" s="2">
        <v>0</v>
      </c>
      <c r="L19" s="2">
        <v>0</v>
      </c>
      <c r="M19" s="2">
        <v>0</v>
      </c>
      <c r="N19" s="2">
        <v>10.63</v>
      </c>
      <c r="O19" s="2">
        <v>10.59</v>
      </c>
      <c r="P19" s="2">
        <v>0.04</v>
      </c>
      <c r="Q19" s="2">
        <v>0</v>
      </c>
      <c r="R19" s="2">
        <v>0</v>
      </c>
      <c r="S19" s="2">
        <v>762</v>
      </c>
      <c r="T19" s="2">
        <v>0</v>
      </c>
      <c r="U19" s="2">
        <f>Table_0__6[[#This Row],[Call Settle]]*10000*Table_0__6[[#This Row],[Open Interest Call]]</f>
        <v>0</v>
      </c>
      <c r="V19" s="2">
        <f>Table_0__6[[#This Row],[Put Settle]]*10000*Table_0__6[[#This Row],[Open Interest Put]]</f>
        <v>83058</v>
      </c>
    </row>
    <row r="20" spans="1:22" x14ac:dyDescent="0.25">
      <c r="A20" s="2">
        <v>-6.9999999999999999E-4</v>
      </c>
      <c r="B20" s="2">
        <v>2.5399999999999999E-2</v>
      </c>
      <c r="C20" s="2">
        <v>2.47E-2</v>
      </c>
      <c r="D20" s="2">
        <v>0.625</v>
      </c>
      <c r="E20" s="2">
        <v>1.26E-2</v>
      </c>
      <c r="F20" s="2">
        <v>1.21E-2</v>
      </c>
      <c r="G20" s="2">
        <v>5.0000000000000001E-4</v>
      </c>
      <c r="H20" s="2">
        <v>10.51</v>
      </c>
      <c r="I20" s="2">
        <v>10.43</v>
      </c>
      <c r="J20" s="2">
        <v>7.0000000000000007E-2</v>
      </c>
      <c r="K20" s="2">
        <v>0</v>
      </c>
      <c r="L20" s="2">
        <v>0</v>
      </c>
      <c r="M20" s="2">
        <v>0</v>
      </c>
      <c r="N20" s="2">
        <v>10.51</v>
      </c>
      <c r="O20" s="2">
        <v>10.43</v>
      </c>
      <c r="P20" s="2">
        <v>7.0000000000000007E-2</v>
      </c>
      <c r="Q20" s="2">
        <v>0</v>
      </c>
      <c r="R20" s="2">
        <v>0</v>
      </c>
      <c r="S20" s="2">
        <v>53</v>
      </c>
      <c r="T20" s="2">
        <v>0</v>
      </c>
      <c r="U20" s="2">
        <f>Table_0__6[[#This Row],[Call Settle]]*10000*Table_0__6[[#This Row],[Open Interest Call]]</f>
        <v>0</v>
      </c>
      <c r="V20" s="2">
        <f>Table_0__6[[#This Row],[Put Settle]]*10000*Table_0__6[[#This Row],[Open Interest Put]]</f>
        <v>6678</v>
      </c>
    </row>
    <row r="21" spans="1:22" x14ac:dyDescent="0.25">
      <c r="A21" s="2">
        <v>-6.9999999999999999E-4</v>
      </c>
      <c r="B21" s="2">
        <v>2.23E-2</v>
      </c>
      <c r="C21" s="2">
        <v>2.1600000000000001E-2</v>
      </c>
      <c r="D21" s="2">
        <v>0.63</v>
      </c>
      <c r="E21" s="2">
        <v>1.44E-2</v>
      </c>
      <c r="F21" s="2">
        <v>1.4E-2</v>
      </c>
      <c r="G21" s="2">
        <v>4.0000000000000002E-4</v>
      </c>
      <c r="H21" s="2">
        <v>10.33</v>
      </c>
      <c r="I21" s="2">
        <v>10.34</v>
      </c>
      <c r="J21" s="2">
        <v>-0.01</v>
      </c>
      <c r="K21" s="2">
        <v>0</v>
      </c>
      <c r="L21" s="2">
        <v>0</v>
      </c>
      <c r="M21" s="2">
        <v>0</v>
      </c>
      <c r="N21" s="2">
        <v>10.33</v>
      </c>
      <c r="O21" s="2">
        <v>10.34</v>
      </c>
      <c r="P21" s="2">
        <v>-0.01</v>
      </c>
      <c r="Q21" s="2">
        <v>0</v>
      </c>
      <c r="R21" s="2">
        <v>0</v>
      </c>
      <c r="S21" s="2">
        <v>5</v>
      </c>
      <c r="T21" s="2">
        <v>0</v>
      </c>
      <c r="U21" s="2">
        <f>Table_0__6[[#This Row],[Call Settle]]*10000*Table_0__6[[#This Row],[Open Interest Call]]</f>
        <v>0</v>
      </c>
      <c r="V21" s="2">
        <f>Table_0__6[[#This Row],[Put Settle]]*10000*Table_0__6[[#This Row],[Open Interest Put]]</f>
        <v>720</v>
      </c>
    </row>
    <row r="22" spans="1:22" x14ac:dyDescent="0.25">
      <c r="A22" s="2">
        <v>-5.9999999999999995E-4</v>
      </c>
      <c r="B22" s="2">
        <v>1.9400000000000001E-2</v>
      </c>
      <c r="C22" s="2">
        <v>1.8800000000000001E-2</v>
      </c>
      <c r="D22" s="2">
        <v>0.63500000000000001</v>
      </c>
      <c r="E22" s="2">
        <v>1.6500000000000001E-2</v>
      </c>
      <c r="F22" s="2">
        <v>1.6E-2</v>
      </c>
      <c r="G22" s="2">
        <v>5.0000000000000001E-4</v>
      </c>
      <c r="H22" s="2">
        <v>10.199999999999999</v>
      </c>
      <c r="I22" s="2">
        <v>10.18</v>
      </c>
      <c r="J22" s="2">
        <v>0.01</v>
      </c>
      <c r="K22" s="2">
        <v>0</v>
      </c>
      <c r="L22" s="2">
        <v>0</v>
      </c>
      <c r="M22" s="2">
        <v>0</v>
      </c>
      <c r="N22" s="2">
        <v>10.199999999999999</v>
      </c>
      <c r="O22" s="2">
        <v>10.18</v>
      </c>
      <c r="P22" s="2">
        <v>0.02</v>
      </c>
      <c r="Q22" s="2">
        <v>0</v>
      </c>
      <c r="R22" s="2">
        <v>0</v>
      </c>
      <c r="S22" s="2">
        <v>0</v>
      </c>
      <c r="T22" s="2">
        <v>-2</v>
      </c>
      <c r="U22" s="2">
        <f>Table_0__6[[#This Row],[Call Settle]]*10000*Table_0__6[[#This Row],[Open Interest Call]]</f>
        <v>0</v>
      </c>
      <c r="V22" s="2">
        <f>Table_0__6[[#This Row],[Put Settle]]*10000*Table_0__6[[#This Row],[Open Interest Put]]</f>
        <v>0</v>
      </c>
    </row>
    <row r="23" spans="1:22" x14ac:dyDescent="0.25">
      <c r="A23" s="2">
        <v>-5.9999999999999995E-4</v>
      </c>
      <c r="B23" s="2">
        <v>1.6799999999999999E-2</v>
      </c>
      <c r="C23" s="2">
        <v>1.6199999999999999E-2</v>
      </c>
      <c r="D23" s="2">
        <v>0.64</v>
      </c>
      <c r="E23" s="2">
        <v>1.8800000000000001E-2</v>
      </c>
      <c r="F23" s="2">
        <v>1.8200000000000001E-2</v>
      </c>
      <c r="G23" s="2">
        <v>5.9999999999999995E-4</v>
      </c>
      <c r="H23" s="2">
        <v>10.07</v>
      </c>
      <c r="I23" s="2">
        <v>10.039999999999999</v>
      </c>
      <c r="J23" s="2">
        <v>0.02</v>
      </c>
      <c r="K23" s="2">
        <v>0</v>
      </c>
      <c r="L23" s="2">
        <v>0</v>
      </c>
      <c r="M23" s="2">
        <v>0</v>
      </c>
      <c r="N23" s="2">
        <v>10.07</v>
      </c>
      <c r="O23" s="2">
        <v>10.06</v>
      </c>
      <c r="P23" s="2">
        <v>0</v>
      </c>
      <c r="Q23" s="2">
        <v>0</v>
      </c>
      <c r="R23" s="2">
        <v>0</v>
      </c>
      <c r="S23" s="2">
        <v>4</v>
      </c>
      <c r="T23" s="2">
        <v>0</v>
      </c>
      <c r="U23" s="2">
        <f>Table_0__6[[#This Row],[Call Settle]]*10000*Table_0__6[[#This Row],[Open Interest Call]]</f>
        <v>0</v>
      </c>
      <c r="V23" s="2">
        <f>Table_0__6[[#This Row],[Put Settle]]*10000*Table_0__6[[#This Row],[Open Interest Put]]</f>
        <v>752</v>
      </c>
    </row>
    <row r="24" spans="1:22" x14ac:dyDescent="0.25">
      <c r="A24" s="2">
        <v>-5.0000000000000001E-4</v>
      </c>
      <c r="B24" s="2">
        <v>1.44E-2</v>
      </c>
      <c r="C24" s="2">
        <v>1.3899999999999999E-2</v>
      </c>
      <c r="D24" s="2">
        <v>0.64500000000000002</v>
      </c>
      <c r="E24" s="2">
        <v>2.1399999999999999E-2</v>
      </c>
      <c r="F24" s="2">
        <v>2.07E-2</v>
      </c>
      <c r="G24" s="2">
        <v>6.9999999999999999E-4</v>
      </c>
      <c r="H24" s="2">
        <v>9.99</v>
      </c>
      <c r="I24" s="2">
        <v>9.9600000000000009</v>
      </c>
      <c r="J24" s="2">
        <v>0.03</v>
      </c>
      <c r="K24" s="2">
        <v>0</v>
      </c>
      <c r="L24" s="2">
        <v>0</v>
      </c>
      <c r="M24" s="2">
        <v>0</v>
      </c>
      <c r="N24" s="2">
        <v>9.99</v>
      </c>
      <c r="O24" s="2">
        <v>9.9600000000000009</v>
      </c>
      <c r="P24" s="2">
        <v>0.03</v>
      </c>
      <c r="Q24" s="2">
        <v>0</v>
      </c>
      <c r="R24" s="2">
        <v>0</v>
      </c>
      <c r="S24" s="2">
        <v>0</v>
      </c>
      <c r="T24" s="2">
        <v>0</v>
      </c>
      <c r="U24" s="2">
        <f>Table_0__6[[#This Row],[Call Settle]]*10000*Table_0__6[[#This Row],[Open Interest Call]]</f>
        <v>0</v>
      </c>
      <c r="V24" s="2">
        <f>Table_0__6[[#This Row],[Put Settle]]*10000*Table_0__6[[#This Row],[Open Interest Put]]</f>
        <v>0</v>
      </c>
    </row>
    <row r="25" spans="1:22" x14ac:dyDescent="0.25">
      <c r="A25" s="2">
        <v>-4.0000000000000002E-4</v>
      </c>
      <c r="B25" s="2">
        <v>1.2200000000000001E-2</v>
      </c>
      <c r="C25" s="2">
        <v>1.18E-2</v>
      </c>
      <c r="D25" s="2">
        <v>0.65</v>
      </c>
      <c r="E25" s="2">
        <v>2.4199999999999999E-2</v>
      </c>
      <c r="F25" s="2">
        <v>2.35E-2</v>
      </c>
      <c r="G25" s="2">
        <v>6.9999999999999999E-4</v>
      </c>
      <c r="H25" s="2">
        <v>9.89</v>
      </c>
      <c r="I25" s="2">
        <v>9.83</v>
      </c>
      <c r="J25" s="2">
        <v>0.06</v>
      </c>
      <c r="K25" s="2">
        <v>0</v>
      </c>
      <c r="L25" s="2">
        <v>0</v>
      </c>
      <c r="M25" s="2">
        <v>0</v>
      </c>
      <c r="N25" s="2">
        <v>9.89</v>
      </c>
      <c r="O25" s="2">
        <v>9.83</v>
      </c>
      <c r="P25" s="2">
        <v>0.06</v>
      </c>
      <c r="Q25" s="2">
        <v>38</v>
      </c>
      <c r="R25" s="2">
        <v>0</v>
      </c>
      <c r="S25" s="2">
        <v>0</v>
      </c>
      <c r="T25" s="2">
        <v>0</v>
      </c>
      <c r="U25" s="2">
        <f>Table_0__6[[#This Row],[Call Settle]]*10000*Table_0__6[[#This Row],[Open Interest Call]]</f>
        <v>4484</v>
      </c>
      <c r="V25" s="2">
        <f>Table_0__6[[#This Row],[Put Settle]]*10000*Table_0__6[[#This Row],[Open Interest Put]]</f>
        <v>0</v>
      </c>
    </row>
    <row r="26" spans="1:22" x14ac:dyDescent="0.25">
      <c r="A26" s="2">
        <v>-4.0000000000000002E-4</v>
      </c>
      <c r="B26" s="2">
        <v>1.04E-2</v>
      </c>
      <c r="C26" s="2">
        <v>0.01</v>
      </c>
      <c r="D26" s="2">
        <v>0.65500000000000003</v>
      </c>
      <c r="E26" s="2">
        <v>2.7300000000000001E-2</v>
      </c>
      <c r="F26" s="2">
        <v>2.6499999999999999E-2</v>
      </c>
      <c r="G26" s="2">
        <v>8.0000000000000004E-4</v>
      </c>
      <c r="H26" s="2">
        <v>9.85</v>
      </c>
      <c r="I26" s="2">
        <v>9.82</v>
      </c>
      <c r="J26" s="2">
        <v>0.03</v>
      </c>
      <c r="K26" s="2">
        <v>0</v>
      </c>
      <c r="L26" s="2">
        <v>0</v>
      </c>
      <c r="M26" s="2">
        <v>0</v>
      </c>
      <c r="N26" s="2">
        <v>9.85</v>
      </c>
      <c r="O26" s="2">
        <v>9.82</v>
      </c>
      <c r="P26" s="2">
        <v>0.03</v>
      </c>
      <c r="Q26" s="2">
        <v>2</v>
      </c>
      <c r="R26" s="2">
        <v>0</v>
      </c>
      <c r="S26" s="2">
        <v>2</v>
      </c>
      <c r="T26" s="2">
        <v>0</v>
      </c>
      <c r="U26" s="2">
        <f>Table_0__6[[#This Row],[Call Settle]]*10000*Table_0__6[[#This Row],[Open Interest Call]]</f>
        <v>200</v>
      </c>
      <c r="V26" s="2">
        <f>Table_0__6[[#This Row],[Put Settle]]*10000*Table_0__6[[#This Row],[Open Interest Put]]</f>
        <v>546</v>
      </c>
    </row>
    <row r="27" spans="1:22" x14ac:dyDescent="0.25">
      <c r="A27" s="2">
        <v>-2.9999999999999997E-4</v>
      </c>
      <c r="B27" s="2">
        <v>8.6999999999999994E-3</v>
      </c>
      <c r="C27" s="2">
        <v>8.3999999999999995E-3</v>
      </c>
      <c r="D27" s="2">
        <v>0.66</v>
      </c>
      <c r="E27" s="2">
        <v>3.0599999999999999E-2</v>
      </c>
      <c r="F27" s="2">
        <v>2.98E-2</v>
      </c>
      <c r="G27" s="2">
        <v>8.0000000000000004E-4</v>
      </c>
      <c r="H27" s="2">
        <v>9.8000000000000007</v>
      </c>
      <c r="I27" s="2">
        <v>9.74</v>
      </c>
      <c r="J27" s="2">
        <v>7.0000000000000007E-2</v>
      </c>
      <c r="K27" s="2">
        <v>0</v>
      </c>
      <c r="L27" s="2">
        <v>0</v>
      </c>
      <c r="M27" s="2">
        <v>0</v>
      </c>
      <c r="N27" s="2">
        <v>9.8000000000000007</v>
      </c>
      <c r="O27" s="2">
        <v>9.74</v>
      </c>
      <c r="P27" s="2">
        <v>7.0000000000000007E-2</v>
      </c>
      <c r="Q27" s="2">
        <v>0</v>
      </c>
      <c r="R27" s="2">
        <v>0</v>
      </c>
      <c r="S27" s="2">
        <v>1</v>
      </c>
      <c r="T27" s="2">
        <v>0</v>
      </c>
      <c r="U27" s="2">
        <f>Table_0__6[[#This Row],[Call Settle]]*10000*Table_0__6[[#This Row],[Open Interest Call]]</f>
        <v>0</v>
      </c>
      <c r="V27" s="2">
        <f>Table_0__6[[#This Row],[Put Settle]]*10000*Table_0__6[[#This Row],[Open Interest Put]]</f>
        <v>306</v>
      </c>
    </row>
    <row r="28" spans="1:22" x14ac:dyDescent="0.25">
      <c r="A28" s="2">
        <v>-2.9999999999999997E-4</v>
      </c>
      <c r="B28" s="2">
        <v>7.3000000000000001E-3</v>
      </c>
      <c r="C28" s="2">
        <v>7.0000000000000001E-3</v>
      </c>
      <c r="D28" s="2">
        <v>0.66500000000000004</v>
      </c>
      <c r="E28" s="2">
        <v>3.4099999999999998E-2</v>
      </c>
      <c r="F28" s="2">
        <v>3.3300000000000003E-2</v>
      </c>
      <c r="G28" s="2">
        <v>8.0000000000000004E-4</v>
      </c>
      <c r="H28" s="2">
        <v>9.76</v>
      </c>
      <c r="I28" s="2">
        <v>9.7200000000000006</v>
      </c>
      <c r="J28" s="2">
        <v>0.04</v>
      </c>
      <c r="K28" s="2">
        <v>0</v>
      </c>
      <c r="L28" s="2">
        <v>0</v>
      </c>
      <c r="M28" s="2">
        <v>0</v>
      </c>
      <c r="N28" s="2">
        <v>9.76</v>
      </c>
      <c r="O28" s="2">
        <v>9.7200000000000006</v>
      </c>
      <c r="P28" s="2">
        <v>0.04</v>
      </c>
      <c r="Q28" s="2">
        <v>225</v>
      </c>
      <c r="R28" s="2">
        <v>0</v>
      </c>
      <c r="S28" s="2">
        <v>200</v>
      </c>
      <c r="T28" s="2">
        <v>0</v>
      </c>
      <c r="U28" s="2">
        <f>Table_0__6[[#This Row],[Call Settle]]*10000*Table_0__6[[#This Row],[Open Interest Call]]</f>
        <v>15750</v>
      </c>
      <c r="V28" s="2">
        <f>Table_0__6[[#This Row],[Put Settle]]*10000*Table_0__6[[#This Row],[Open Interest Put]]</f>
        <v>68200</v>
      </c>
    </row>
    <row r="29" spans="1:22" x14ac:dyDescent="0.25">
      <c r="A29" s="2">
        <v>-2.9999999999999997E-4</v>
      </c>
      <c r="B29" s="2">
        <v>6.1000000000000004E-3</v>
      </c>
      <c r="C29" s="2">
        <v>5.7999999999999996E-3</v>
      </c>
      <c r="D29" s="2">
        <v>0.67</v>
      </c>
      <c r="E29" s="2">
        <v>3.78E-2</v>
      </c>
      <c r="F29" s="2">
        <v>3.6900000000000002E-2</v>
      </c>
      <c r="G29" s="2">
        <v>8.9999999999999998E-4</v>
      </c>
      <c r="H29" s="2">
        <v>9.73</v>
      </c>
      <c r="I29" s="2">
        <v>9.7200000000000006</v>
      </c>
      <c r="J29" s="2">
        <v>0.01</v>
      </c>
      <c r="K29" s="2">
        <v>0</v>
      </c>
      <c r="L29" s="2">
        <v>0</v>
      </c>
      <c r="M29" s="2">
        <v>0</v>
      </c>
      <c r="N29" s="2">
        <v>9.73</v>
      </c>
      <c r="O29" s="2">
        <v>9.7200000000000006</v>
      </c>
      <c r="P29" s="2">
        <v>0.01</v>
      </c>
      <c r="Q29" s="2">
        <v>8</v>
      </c>
      <c r="R29" s="2">
        <v>0</v>
      </c>
      <c r="S29" s="2">
        <v>1</v>
      </c>
      <c r="T29" s="2">
        <v>0</v>
      </c>
      <c r="U29" s="2">
        <f>Table_0__6[[#This Row],[Call Settle]]*10000*Table_0__6[[#This Row],[Open Interest Call]]</f>
        <v>463.99999999999994</v>
      </c>
      <c r="V29" s="2">
        <f>Table_0__6[[#This Row],[Put Settle]]*10000*Table_0__6[[#This Row],[Open Interest Put]]</f>
        <v>378</v>
      </c>
    </row>
    <row r="30" spans="1:22" x14ac:dyDescent="0.25">
      <c r="A30" s="2">
        <v>-2.0000000000000001E-4</v>
      </c>
      <c r="B30" s="2">
        <v>5.0000000000000001E-3</v>
      </c>
      <c r="C30" s="2">
        <v>4.7999999999999996E-3</v>
      </c>
      <c r="D30" s="2">
        <v>0.67500000000000004</v>
      </c>
      <c r="E30" s="2">
        <v>4.1599999999999998E-2</v>
      </c>
      <c r="F30" s="2">
        <v>4.0800000000000003E-2</v>
      </c>
      <c r="G30" s="2">
        <v>8.0000000000000004E-4</v>
      </c>
      <c r="H30" s="2">
        <v>9.73</v>
      </c>
      <c r="I30" s="2">
        <v>9.68</v>
      </c>
      <c r="J30" s="2">
        <v>0.06</v>
      </c>
      <c r="K30" s="2">
        <v>0</v>
      </c>
      <c r="L30" s="2">
        <v>0</v>
      </c>
      <c r="M30" s="2">
        <v>0</v>
      </c>
      <c r="N30" s="2">
        <v>9.73</v>
      </c>
      <c r="O30" s="2">
        <v>9.68</v>
      </c>
      <c r="P30" s="2">
        <v>0.06</v>
      </c>
      <c r="Q30" s="2">
        <v>0</v>
      </c>
      <c r="R30" s="2">
        <v>0</v>
      </c>
      <c r="S30" s="2">
        <v>10</v>
      </c>
      <c r="T30" s="2">
        <v>0</v>
      </c>
      <c r="U30" s="2">
        <f>Table_0__6[[#This Row],[Call Settle]]*10000*Table_0__6[[#This Row],[Open Interest Call]]</f>
        <v>0</v>
      </c>
      <c r="V30" s="2">
        <f>Table_0__6[[#This Row],[Put Settle]]*10000*Table_0__6[[#This Row],[Open Interest Put]]</f>
        <v>4160</v>
      </c>
    </row>
    <row r="31" spans="1:22" x14ac:dyDescent="0.25">
      <c r="A31" s="2">
        <v>-2.0000000000000001E-4</v>
      </c>
      <c r="B31" s="2">
        <v>4.1000000000000003E-3</v>
      </c>
      <c r="C31" s="2">
        <v>3.8999999999999998E-3</v>
      </c>
      <c r="D31" s="2">
        <v>0.68</v>
      </c>
      <c r="E31" s="2">
        <v>4.5699999999999998E-2</v>
      </c>
      <c r="F31" s="2">
        <v>4.4699999999999997E-2</v>
      </c>
      <c r="G31" s="2">
        <v>1E-3</v>
      </c>
      <c r="H31" s="2">
        <v>9.69</v>
      </c>
      <c r="I31" s="2">
        <v>9.66</v>
      </c>
      <c r="J31" s="2">
        <v>0.03</v>
      </c>
      <c r="K31" s="2">
        <v>0</v>
      </c>
      <c r="L31" s="2">
        <v>0</v>
      </c>
      <c r="M31" s="2">
        <v>0</v>
      </c>
      <c r="N31" s="2">
        <v>9.69</v>
      </c>
      <c r="O31" s="2">
        <v>9.66</v>
      </c>
      <c r="P31" s="2">
        <v>0.03</v>
      </c>
      <c r="Q31" s="2">
        <v>267</v>
      </c>
      <c r="R31" s="2">
        <v>0</v>
      </c>
      <c r="S31" s="2">
        <v>250</v>
      </c>
      <c r="T31" s="2">
        <v>0</v>
      </c>
      <c r="U31" s="2">
        <f>Table_0__6[[#This Row],[Call Settle]]*10000*Table_0__6[[#This Row],[Open Interest Call]]</f>
        <v>10413</v>
      </c>
      <c r="V31" s="2">
        <f>Table_0__6[[#This Row],[Put Settle]]*10000*Table_0__6[[#This Row],[Open Interest Put]]</f>
        <v>114250</v>
      </c>
    </row>
    <row r="32" spans="1:22" x14ac:dyDescent="0.25">
      <c r="A32" s="2">
        <v>-2.0000000000000001E-4</v>
      </c>
      <c r="B32" s="2">
        <v>3.3E-3</v>
      </c>
      <c r="C32" s="2">
        <v>3.0999999999999999E-3</v>
      </c>
      <c r="D32" s="2">
        <v>0.68500000000000005</v>
      </c>
      <c r="E32" s="2">
        <v>4.9799999999999997E-2</v>
      </c>
      <c r="F32" s="2">
        <v>4.8899999999999999E-2</v>
      </c>
      <c r="G32" s="2">
        <v>8.9999999999999998E-4</v>
      </c>
      <c r="H32" s="2">
        <v>9.6199999999999992</v>
      </c>
      <c r="I32" s="2">
        <v>9.6199999999999992</v>
      </c>
      <c r="J32" s="2">
        <v>0</v>
      </c>
      <c r="K32" s="2">
        <v>0</v>
      </c>
      <c r="L32" s="2">
        <v>0</v>
      </c>
      <c r="M32" s="2">
        <v>0</v>
      </c>
      <c r="N32" s="2">
        <v>9.6199999999999992</v>
      </c>
      <c r="O32" s="2">
        <v>9.6199999999999992</v>
      </c>
      <c r="P32" s="2">
        <v>0</v>
      </c>
      <c r="Q32" s="2">
        <v>4</v>
      </c>
      <c r="R32" s="2">
        <v>0</v>
      </c>
      <c r="S32" s="2">
        <v>0</v>
      </c>
      <c r="T32" s="2">
        <v>0</v>
      </c>
      <c r="U32" s="2">
        <f>Table_0__6[[#This Row],[Call Settle]]*10000*Table_0__6[[#This Row],[Open Interest Call]]</f>
        <v>124</v>
      </c>
      <c r="V32" s="2">
        <f>Table_0__6[[#This Row],[Put Settle]]*10000*Table_0__6[[#This Row],[Open Interest Put]]</f>
        <v>0</v>
      </c>
    </row>
    <row r="33" spans="1:22" x14ac:dyDescent="0.25">
      <c r="A33" s="2">
        <v>-2.0000000000000001E-4</v>
      </c>
      <c r="B33" s="2">
        <v>2.7000000000000001E-3</v>
      </c>
      <c r="C33" s="2">
        <v>2.5000000000000001E-3</v>
      </c>
      <c r="D33" s="2">
        <v>0.69</v>
      </c>
      <c r="E33" s="2">
        <v>5.4100000000000002E-2</v>
      </c>
      <c r="F33" s="2">
        <v>5.3100000000000001E-2</v>
      </c>
      <c r="G33" s="2">
        <v>1E-3</v>
      </c>
      <c r="H33" s="2">
        <v>9.61</v>
      </c>
      <c r="I33" s="2">
        <v>9.65</v>
      </c>
      <c r="J33" s="2">
        <v>-0.03</v>
      </c>
      <c r="K33" s="2">
        <v>0</v>
      </c>
      <c r="L33" s="2">
        <v>0</v>
      </c>
      <c r="M33" s="2">
        <v>0</v>
      </c>
      <c r="N33" s="2">
        <v>9.61</v>
      </c>
      <c r="O33" s="2">
        <v>9.65</v>
      </c>
      <c r="P33" s="2">
        <v>-0.03</v>
      </c>
      <c r="Q33" s="2">
        <v>8</v>
      </c>
      <c r="R33" s="2">
        <v>0</v>
      </c>
      <c r="S33" s="2">
        <v>0</v>
      </c>
      <c r="T33" s="2">
        <v>0</v>
      </c>
      <c r="U33" s="2">
        <f>Table_0__6[[#This Row],[Call Settle]]*10000*Table_0__6[[#This Row],[Open Interest Call]]</f>
        <v>200</v>
      </c>
      <c r="V33" s="2">
        <f>Table_0__6[[#This Row],[Put Settle]]*10000*Table_0__6[[#This Row],[Open Interest Put]]</f>
        <v>0</v>
      </c>
    </row>
    <row r="34" spans="1:22" x14ac:dyDescent="0.25">
      <c r="A34" s="2">
        <v>-2.0000000000000001E-4</v>
      </c>
      <c r="B34" s="2">
        <v>2.2000000000000001E-3</v>
      </c>
      <c r="C34" s="2">
        <v>2E-3</v>
      </c>
      <c r="D34" s="2">
        <v>0.69499999999999995</v>
      </c>
      <c r="E34" s="2">
        <v>5.8500000000000003E-2</v>
      </c>
      <c r="F34" s="2">
        <v>5.7500000000000002E-2</v>
      </c>
      <c r="G34" s="2">
        <v>1E-3</v>
      </c>
      <c r="H34" s="2">
        <v>9.61</v>
      </c>
      <c r="I34" s="2">
        <v>9.68</v>
      </c>
      <c r="J34" s="2">
        <v>-7.0000000000000007E-2</v>
      </c>
      <c r="K34" s="2">
        <v>0</v>
      </c>
      <c r="L34" s="2">
        <v>0</v>
      </c>
      <c r="M34" s="2">
        <v>0</v>
      </c>
      <c r="N34" s="2">
        <v>9.61</v>
      </c>
      <c r="O34" s="2">
        <v>9.68</v>
      </c>
      <c r="P34" s="2">
        <v>-7.0000000000000007E-2</v>
      </c>
      <c r="Q34" s="2">
        <v>10</v>
      </c>
      <c r="R34" s="2">
        <v>0</v>
      </c>
      <c r="S34" s="2">
        <v>0</v>
      </c>
      <c r="T34" s="2">
        <v>0</v>
      </c>
      <c r="U34" s="2">
        <f>Table_0__6[[#This Row],[Call Settle]]*10000*Table_0__6[[#This Row],[Open Interest Call]]</f>
        <v>200</v>
      </c>
      <c r="V34" s="2">
        <f>Table_0__6[[#This Row],[Put Settle]]*10000*Table_0__6[[#This Row],[Open Interest Put]]</f>
        <v>0</v>
      </c>
    </row>
    <row r="35" spans="1:22" x14ac:dyDescent="0.25">
      <c r="A35" s="2">
        <v>0</v>
      </c>
      <c r="B35" s="2">
        <v>1.6999999999999999E-3</v>
      </c>
      <c r="C35" s="2">
        <v>1.6999999999999999E-3</v>
      </c>
      <c r="D35" s="2">
        <v>0.7</v>
      </c>
      <c r="E35" s="2">
        <v>6.3E-2</v>
      </c>
      <c r="F35" s="2">
        <v>6.2E-2</v>
      </c>
      <c r="G35" s="2">
        <v>1E-3</v>
      </c>
      <c r="H35" s="2">
        <v>9.77</v>
      </c>
      <c r="I35" s="2">
        <v>9.6</v>
      </c>
      <c r="J35" s="2">
        <v>0.17</v>
      </c>
      <c r="K35" s="2">
        <v>0</v>
      </c>
      <c r="L35" s="2">
        <v>0</v>
      </c>
      <c r="M35" s="2">
        <v>0</v>
      </c>
      <c r="N35" s="2">
        <v>9.77</v>
      </c>
      <c r="O35" s="2">
        <v>9.6</v>
      </c>
      <c r="P35" s="2">
        <v>0.17</v>
      </c>
      <c r="Q35" s="2">
        <v>22</v>
      </c>
      <c r="R35" s="2">
        <v>0</v>
      </c>
      <c r="S35" s="2">
        <v>0</v>
      </c>
      <c r="T35" s="2">
        <v>0</v>
      </c>
      <c r="U35" s="2">
        <f>Table_0__6[[#This Row],[Call Settle]]*10000*Table_0__6[[#This Row],[Open Interest Call]]</f>
        <v>374</v>
      </c>
      <c r="V35" s="2">
        <f>Table_0__6[[#This Row],[Put Settle]]*10000*Table_0__6[[#This Row],[Open Interest Put]]</f>
        <v>0</v>
      </c>
    </row>
    <row r="36" spans="1:22" x14ac:dyDescent="0.25">
      <c r="A36" s="2">
        <v>-1E-4</v>
      </c>
      <c r="B36" s="2">
        <v>1.4E-3</v>
      </c>
      <c r="C36" s="2">
        <v>1.2999999999999999E-3</v>
      </c>
      <c r="D36" s="2">
        <v>0.70499999999999996</v>
      </c>
      <c r="E36" s="2">
        <v>6.7599999999999993E-2</v>
      </c>
      <c r="F36" s="2">
        <v>6.6600000000000006E-2</v>
      </c>
      <c r="G36" s="2">
        <v>1E-3</v>
      </c>
      <c r="H36" s="2">
        <v>9.68</v>
      </c>
      <c r="I36" s="2">
        <v>9.68</v>
      </c>
      <c r="J36" s="2">
        <v>0</v>
      </c>
      <c r="K36" s="2">
        <v>0</v>
      </c>
      <c r="L36" s="2">
        <v>0</v>
      </c>
      <c r="M36" s="2">
        <v>0</v>
      </c>
      <c r="N36" s="2">
        <v>9.68</v>
      </c>
      <c r="O36" s="2">
        <v>9.68</v>
      </c>
      <c r="P36" s="2">
        <v>0</v>
      </c>
      <c r="Q36" s="2">
        <v>6</v>
      </c>
      <c r="R36" s="2">
        <v>0</v>
      </c>
      <c r="S36" s="2">
        <v>0</v>
      </c>
      <c r="T36" s="2">
        <v>0</v>
      </c>
      <c r="U36" s="2">
        <f>Table_0__6[[#This Row],[Call Settle]]*10000*Table_0__6[[#This Row],[Open Interest Call]]</f>
        <v>78</v>
      </c>
      <c r="V36" s="2">
        <f>Table_0__6[[#This Row],[Put Settle]]*10000*Table_0__6[[#This Row],[Open Interest Put]]</f>
        <v>0</v>
      </c>
    </row>
    <row r="37" spans="1:22" x14ac:dyDescent="0.25">
      <c r="A37" s="2">
        <v>-1E-4</v>
      </c>
      <c r="B37" s="2">
        <v>1.1999999999999999E-3</v>
      </c>
      <c r="C37" s="2">
        <v>1.1000000000000001E-3</v>
      </c>
      <c r="D37" s="2">
        <v>0.71</v>
      </c>
      <c r="E37" s="2">
        <v>7.2300000000000003E-2</v>
      </c>
      <c r="F37" s="2">
        <v>7.1199999999999999E-2</v>
      </c>
      <c r="G37" s="2">
        <v>1.1000000000000001E-3</v>
      </c>
      <c r="H37" s="2">
        <v>9.83</v>
      </c>
      <c r="I37" s="2">
        <v>9.86</v>
      </c>
      <c r="J37" s="2">
        <v>-0.03</v>
      </c>
      <c r="K37" s="2">
        <v>0</v>
      </c>
      <c r="L37" s="2">
        <v>0</v>
      </c>
      <c r="M37" s="2">
        <v>0</v>
      </c>
      <c r="N37" s="2">
        <v>9.83</v>
      </c>
      <c r="O37" s="2">
        <v>9.86</v>
      </c>
      <c r="P37" s="2">
        <v>-0.03</v>
      </c>
      <c r="Q37" s="2">
        <v>1</v>
      </c>
      <c r="R37" s="2">
        <v>0</v>
      </c>
      <c r="S37" s="2">
        <v>0</v>
      </c>
      <c r="T37" s="2">
        <v>0</v>
      </c>
      <c r="U37" s="2">
        <f>Table_0__6[[#This Row],[Call Settle]]*10000*Table_0__6[[#This Row],[Open Interest Call]]</f>
        <v>11</v>
      </c>
      <c r="V37" s="2">
        <f>Table_0__6[[#This Row],[Put Settle]]*10000*Table_0__6[[#This Row],[Open Interest Put]]</f>
        <v>0</v>
      </c>
    </row>
    <row r="38" spans="1:22" x14ac:dyDescent="0.25">
      <c r="A38" s="2">
        <v>-1E-4</v>
      </c>
      <c r="B38" s="2">
        <v>1E-3</v>
      </c>
      <c r="C38" s="2">
        <v>8.9999999999999998E-4</v>
      </c>
      <c r="D38" s="2">
        <v>0.71499999999999997</v>
      </c>
      <c r="E38" s="2">
        <v>7.6999999999999999E-2</v>
      </c>
      <c r="F38" s="2">
        <v>7.5899999999999995E-2</v>
      </c>
      <c r="G38" s="2">
        <v>1.1000000000000001E-3</v>
      </c>
      <c r="H38" s="2">
        <v>9.91</v>
      </c>
      <c r="I38" s="2">
        <v>9.9700000000000006</v>
      </c>
      <c r="J38" s="2">
        <v>-0.06</v>
      </c>
      <c r="K38" s="2">
        <v>0</v>
      </c>
      <c r="L38" s="2">
        <v>0</v>
      </c>
      <c r="M38" s="2">
        <v>0</v>
      </c>
      <c r="N38" s="2">
        <v>9.91</v>
      </c>
      <c r="O38" s="2">
        <v>9.9700000000000006</v>
      </c>
      <c r="P38" s="2">
        <v>-0.06</v>
      </c>
      <c r="Q38" s="2">
        <v>6</v>
      </c>
      <c r="R38" s="2">
        <v>0</v>
      </c>
      <c r="S38" s="2">
        <v>0</v>
      </c>
      <c r="T38" s="2">
        <v>0</v>
      </c>
      <c r="U38" s="2">
        <f>Table_0__6[[#This Row],[Call Settle]]*10000*Table_0__6[[#This Row],[Open Interest Call]]</f>
        <v>54</v>
      </c>
      <c r="V38" s="2">
        <f>Table_0__6[[#This Row],[Put Settle]]*10000*Table_0__6[[#This Row],[Open Interest Put]]</f>
        <v>0</v>
      </c>
    </row>
    <row r="39" spans="1:22" x14ac:dyDescent="0.25">
      <c r="A39" s="2">
        <v>0</v>
      </c>
      <c r="B39" s="2">
        <v>8.0000000000000004E-4</v>
      </c>
      <c r="C39" s="2">
        <v>8.0000000000000004E-4</v>
      </c>
      <c r="D39" s="2">
        <v>0.72</v>
      </c>
      <c r="E39" s="2">
        <v>8.1699999999999995E-2</v>
      </c>
      <c r="F39" s="2">
        <v>8.0600000000000005E-2</v>
      </c>
      <c r="G39" s="2">
        <v>1.1000000000000001E-3</v>
      </c>
      <c r="H39" s="2">
        <v>10.15</v>
      </c>
      <c r="I39" s="2">
        <v>10</v>
      </c>
      <c r="J39" s="2">
        <v>0.15</v>
      </c>
      <c r="K39" s="2">
        <v>0</v>
      </c>
      <c r="L39" s="2">
        <v>0</v>
      </c>
      <c r="M39" s="2">
        <v>0</v>
      </c>
      <c r="N39" s="2">
        <v>10.15</v>
      </c>
      <c r="O39" s="2">
        <v>10</v>
      </c>
      <c r="P39" s="2">
        <v>0.15</v>
      </c>
      <c r="Q39" s="2">
        <v>0</v>
      </c>
      <c r="R39" s="2">
        <v>0</v>
      </c>
      <c r="S39" s="2">
        <v>0</v>
      </c>
      <c r="T39" s="2">
        <v>0</v>
      </c>
      <c r="U39" s="2">
        <f>Table_0__6[[#This Row],[Call Settle]]*10000*Table_0__6[[#This Row],[Open Interest Call]]</f>
        <v>0</v>
      </c>
      <c r="V39" s="2">
        <f>Table_0__6[[#This Row],[Put Settle]]*10000*Table_0__6[[#This Row],[Open Interest Put]]</f>
        <v>0</v>
      </c>
    </row>
    <row r="40" spans="1:22" x14ac:dyDescent="0.25">
      <c r="A40" s="2">
        <v>-1E-4</v>
      </c>
      <c r="B40" s="2">
        <v>6.9999999999999999E-4</v>
      </c>
      <c r="C40" s="2">
        <v>5.9999999999999995E-4</v>
      </c>
      <c r="D40" s="2">
        <v>0.72499999999999998</v>
      </c>
      <c r="E40" s="2">
        <v>8.6499999999999994E-2</v>
      </c>
      <c r="F40" s="2">
        <v>8.5400000000000004E-2</v>
      </c>
      <c r="G40" s="2">
        <v>1.1000000000000001E-3</v>
      </c>
      <c r="H40" s="2">
        <v>10.07</v>
      </c>
      <c r="I40" s="2">
        <v>10.199999999999999</v>
      </c>
      <c r="J40" s="2">
        <v>-0.13</v>
      </c>
      <c r="K40" s="2">
        <v>0</v>
      </c>
      <c r="L40" s="2">
        <v>0</v>
      </c>
      <c r="M40" s="2">
        <v>0</v>
      </c>
      <c r="N40" s="2">
        <v>10.07</v>
      </c>
      <c r="O40" s="2">
        <v>10.199999999999999</v>
      </c>
      <c r="P40" s="2">
        <v>-0.13</v>
      </c>
      <c r="Q40" s="2">
        <v>20</v>
      </c>
      <c r="R40" s="2">
        <v>0</v>
      </c>
      <c r="S40" s="2">
        <v>0</v>
      </c>
      <c r="T40" s="2">
        <v>0</v>
      </c>
      <c r="U40" s="2">
        <f>Table_0__6[[#This Row],[Call Settle]]*10000*Table_0__6[[#This Row],[Open Interest Call]]</f>
        <v>119.99999999999999</v>
      </c>
      <c r="V40" s="2">
        <f>Table_0__6[[#This Row],[Put Settle]]*10000*Table_0__6[[#This Row],[Open Interest Put]]</f>
        <v>0</v>
      </c>
    </row>
    <row r="41" spans="1:22" x14ac:dyDescent="0.25">
      <c r="A41" s="2">
        <v>0</v>
      </c>
      <c r="B41" s="2">
        <v>5.9999999999999995E-4</v>
      </c>
      <c r="C41" s="2">
        <v>5.9999999999999995E-4</v>
      </c>
      <c r="D41" s="2">
        <v>0.73</v>
      </c>
      <c r="E41" s="2">
        <v>9.1300000000000006E-2</v>
      </c>
      <c r="F41" s="2">
        <v>9.0200000000000002E-2</v>
      </c>
      <c r="G41" s="2">
        <v>1.1000000000000001E-3</v>
      </c>
      <c r="H41" s="2">
        <v>10.51</v>
      </c>
      <c r="I41" s="2">
        <v>10.36</v>
      </c>
      <c r="J41" s="2">
        <v>0.15</v>
      </c>
      <c r="K41" s="2">
        <v>0</v>
      </c>
      <c r="L41" s="2">
        <v>0</v>
      </c>
      <c r="M41" s="2">
        <v>0</v>
      </c>
      <c r="N41" s="2">
        <v>10.51</v>
      </c>
      <c r="O41" s="2">
        <v>10.36</v>
      </c>
      <c r="P41" s="2">
        <v>0.15</v>
      </c>
      <c r="Q41" s="2">
        <v>20</v>
      </c>
      <c r="R41" s="2">
        <v>0</v>
      </c>
      <c r="S41" s="2">
        <v>0</v>
      </c>
      <c r="T41" s="2">
        <v>0</v>
      </c>
      <c r="U41" s="2">
        <f>Table_0__6[[#This Row],[Call Settle]]*10000*Table_0__6[[#This Row],[Open Interest Call]]</f>
        <v>119.99999999999999</v>
      </c>
      <c r="V41" s="2">
        <f>Table_0__6[[#This Row],[Put Settle]]*10000*Table_0__6[[#This Row],[Open Interest Put]]</f>
        <v>0</v>
      </c>
    </row>
    <row r="42" spans="1:22" x14ac:dyDescent="0.25">
      <c r="A42" s="2">
        <v>-1E-4</v>
      </c>
      <c r="B42" s="2">
        <v>5.0000000000000001E-4</v>
      </c>
      <c r="C42" s="2">
        <v>5.0000000000000001E-4</v>
      </c>
      <c r="D42" s="2">
        <v>0.73499999999999999</v>
      </c>
      <c r="E42" s="2">
        <v>9.6100000000000005E-2</v>
      </c>
      <c r="F42" s="2">
        <v>9.5000000000000001E-2</v>
      </c>
      <c r="G42" s="2">
        <v>1.1000000000000001E-3</v>
      </c>
      <c r="H42" s="2">
        <v>10.43</v>
      </c>
      <c r="I42" s="2">
        <v>10.46</v>
      </c>
      <c r="J42" s="2">
        <v>-0.04</v>
      </c>
      <c r="K42" s="2">
        <v>0</v>
      </c>
      <c r="L42" s="2">
        <v>0</v>
      </c>
      <c r="M42" s="2">
        <v>0</v>
      </c>
      <c r="N42" s="2">
        <v>10.43</v>
      </c>
      <c r="O42" s="2">
        <v>10.46</v>
      </c>
      <c r="P42" s="2">
        <v>-0.04</v>
      </c>
      <c r="Q42" s="2">
        <v>9</v>
      </c>
      <c r="R42" s="2">
        <v>0</v>
      </c>
      <c r="S42" s="2">
        <v>0</v>
      </c>
      <c r="T42" s="2">
        <v>0</v>
      </c>
      <c r="U42" s="2">
        <f>Table_0__6[[#This Row],[Call Settle]]*10000*Table_0__6[[#This Row],[Open Interest Call]]</f>
        <v>45</v>
      </c>
      <c r="V42" s="2">
        <f>Table_0__6[[#This Row],[Put Settle]]*10000*Table_0__6[[#This Row],[Open Interest Put]]</f>
        <v>0</v>
      </c>
    </row>
    <row r="43" spans="1:22" x14ac:dyDescent="0.25">
      <c r="A43" s="2">
        <v>0</v>
      </c>
      <c r="B43" s="2">
        <v>4.0000000000000002E-4</v>
      </c>
      <c r="C43" s="2">
        <v>4.0000000000000002E-4</v>
      </c>
      <c r="D43" s="2">
        <v>0.74</v>
      </c>
      <c r="E43" s="2">
        <v>0.1009</v>
      </c>
      <c r="F43" s="2">
        <v>9.98E-2</v>
      </c>
      <c r="G43" s="2">
        <v>1.1000000000000001E-3</v>
      </c>
      <c r="H43" s="2">
        <v>10.64</v>
      </c>
      <c r="I43" s="2">
        <v>10.5</v>
      </c>
      <c r="J43" s="2">
        <v>0.14000000000000001</v>
      </c>
      <c r="K43" s="2">
        <v>0</v>
      </c>
      <c r="L43" s="2">
        <v>0</v>
      </c>
      <c r="M43" s="2">
        <v>0</v>
      </c>
      <c r="N43" s="2">
        <v>10.64</v>
      </c>
      <c r="O43" s="2">
        <v>10.5</v>
      </c>
      <c r="P43" s="2">
        <v>0.14000000000000001</v>
      </c>
      <c r="Q43" s="2">
        <v>5</v>
      </c>
      <c r="R43" s="2">
        <v>0</v>
      </c>
      <c r="S43" s="2">
        <v>0</v>
      </c>
      <c r="T43" s="2">
        <v>0</v>
      </c>
      <c r="U43" s="2">
        <f>Table_0__6[[#This Row],[Call Settle]]*10000*Table_0__6[[#This Row],[Open Interest Call]]</f>
        <v>20</v>
      </c>
      <c r="V43" s="2">
        <f>Table_0__6[[#This Row],[Put Settle]]*10000*Table_0__6[[#This Row],[Open Interest Put]]</f>
        <v>0</v>
      </c>
    </row>
    <row r="44" spans="1:22" x14ac:dyDescent="0.25">
      <c r="A44" s="2">
        <v>0</v>
      </c>
      <c r="B44" s="2">
        <v>2.9999999999999997E-4</v>
      </c>
      <c r="C44" s="2">
        <v>2.9999999999999997E-4</v>
      </c>
      <c r="D44" s="2">
        <v>0.75</v>
      </c>
      <c r="E44" s="2">
        <v>0.1106</v>
      </c>
      <c r="F44" s="2">
        <v>0.1095</v>
      </c>
      <c r="G44" s="2">
        <v>1.1000000000000001E-3</v>
      </c>
      <c r="H44" s="2">
        <v>10.68</v>
      </c>
      <c r="I44" s="2">
        <v>10.54</v>
      </c>
      <c r="J44" s="2">
        <v>0.13</v>
      </c>
      <c r="K44" s="2">
        <v>0</v>
      </c>
      <c r="L44" s="2">
        <v>0</v>
      </c>
      <c r="M44" s="2">
        <v>0</v>
      </c>
      <c r="N44" s="2">
        <v>10.68</v>
      </c>
      <c r="O44" s="2">
        <v>10.54</v>
      </c>
      <c r="P44" s="2">
        <v>0.13</v>
      </c>
      <c r="Q44" s="2">
        <v>22</v>
      </c>
      <c r="R44" s="2">
        <v>0</v>
      </c>
      <c r="S44" s="2">
        <v>0</v>
      </c>
      <c r="T44" s="2">
        <v>0</v>
      </c>
      <c r="U44" s="2">
        <f>Table_0__6[[#This Row],[Call Settle]]*10000*Table_0__6[[#This Row],[Open Interest Call]]</f>
        <v>65.999999999999986</v>
      </c>
      <c r="V44" s="2">
        <f>Table_0__6[[#This Row],[Put Settle]]*10000*Table_0__6[[#This Row],[Open Interest Put]]</f>
        <v>0</v>
      </c>
    </row>
    <row r="45" spans="1:22" x14ac:dyDescent="0.25">
      <c r="A45" s="2">
        <v>0</v>
      </c>
      <c r="B45" s="2">
        <v>2.0000000000000001E-4</v>
      </c>
      <c r="C45" s="2">
        <v>2.0000000000000001E-4</v>
      </c>
      <c r="D45" s="2">
        <v>0.76</v>
      </c>
      <c r="E45" s="2">
        <v>0.1203</v>
      </c>
      <c r="F45" s="2">
        <v>0.1192</v>
      </c>
      <c r="G45" s="2">
        <v>1.1000000000000001E-3</v>
      </c>
      <c r="H45" s="2">
        <v>11.08</v>
      </c>
      <c r="I45" s="2">
        <v>10.95</v>
      </c>
      <c r="J45" s="2">
        <v>0.13</v>
      </c>
      <c r="K45" s="2">
        <v>0</v>
      </c>
      <c r="L45" s="2">
        <v>0</v>
      </c>
      <c r="M45" s="2">
        <v>0</v>
      </c>
      <c r="N45" s="2">
        <v>11.08</v>
      </c>
      <c r="O45" s="2">
        <v>10.95</v>
      </c>
      <c r="P45" s="2">
        <v>0.13</v>
      </c>
      <c r="Q45" s="2">
        <v>9</v>
      </c>
      <c r="R45" s="2">
        <v>0</v>
      </c>
      <c r="S45" s="2">
        <v>0</v>
      </c>
      <c r="T45" s="2">
        <v>0</v>
      </c>
      <c r="U45" s="2">
        <f>Table_0__6[[#This Row],[Call Settle]]*10000*Table_0__6[[#This Row],[Open Interest Call]]</f>
        <v>18</v>
      </c>
      <c r="V45" s="2">
        <f>Table_0__6[[#This Row],[Put Settle]]*10000*Table_0__6[[#This Row],[Open Interest Put]]</f>
        <v>0</v>
      </c>
    </row>
    <row r="46" spans="1:22" x14ac:dyDescent="0.25">
      <c r="A46" s="2">
        <v>0</v>
      </c>
      <c r="B46" s="2">
        <v>2.0000000000000001E-4</v>
      </c>
      <c r="C46" s="2">
        <v>2.0000000000000001E-4</v>
      </c>
      <c r="D46" s="2">
        <v>0.77</v>
      </c>
      <c r="E46" s="2">
        <v>0.13009999999999999</v>
      </c>
      <c r="F46" s="2">
        <v>0.12889999999999999</v>
      </c>
      <c r="G46" s="2">
        <v>1.1999999999999999E-3</v>
      </c>
      <c r="H46" s="2">
        <v>11.37</v>
      </c>
      <c r="I46" s="2">
        <v>11.24</v>
      </c>
      <c r="J46" s="2">
        <v>0.13</v>
      </c>
      <c r="K46" s="2">
        <v>0</v>
      </c>
      <c r="L46" s="2">
        <v>0</v>
      </c>
      <c r="M46" s="2">
        <v>0</v>
      </c>
      <c r="N46" s="2">
        <v>11.37</v>
      </c>
      <c r="O46" s="2">
        <v>11.24</v>
      </c>
      <c r="P46" s="2">
        <v>0.13</v>
      </c>
      <c r="Q46" s="2">
        <v>3</v>
      </c>
      <c r="R46" s="2">
        <v>0</v>
      </c>
      <c r="S46" s="2">
        <v>0</v>
      </c>
      <c r="T46" s="2">
        <v>0</v>
      </c>
      <c r="U46" s="2">
        <f>Table_0__6[[#This Row],[Call Settle]]*10000*Table_0__6[[#This Row],[Open Interest Call]]</f>
        <v>6</v>
      </c>
      <c r="V46" s="2">
        <f>Table_0__6[[#This Row],[Put Settle]]*10000*Table_0__6[[#This Row],[Open Interest Put]]</f>
        <v>0</v>
      </c>
    </row>
    <row r="47" spans="1:22" x14ac:dyDescent="0.25">
      <c r="A47" s="2">
        <v>0</v>
      </c>
      <c r="B47" s="2">
        <v>1E-4</v>
      </c>
      <c r="C47" s="2">
        <v>1E-4</v>
      </c>
      <c r="D47" s="2">
        <v>0.78</v>
      </c>
      <c r="E47" s="2">
        <v>0.13980000000000001</v>
      </c>
      <c r="F47" s="2">
        <v>0.13869999999999999</v>
      </c>
      <c r="G47" s="2">
        <v>1.1000000000000001E-3</v>
      </c>
      <c r="H47" s="2">
        <v>11.48</v>
      </c>
      <c r="I47" s="2">
        <v>11.36</v>
      </c>
      <c r="J47" s="2">
        <v>0.12</v>
      </c>
      <c r="K47" s="2">
        <v>0</v>
      </c>
      <c r="L47" s="2">
        <v>0</v>
      </c>
      <c r="M47" s="2">
        <v>0</v>
      </c>
      <c r="N47" s="2">
        <v>11.48</v>
      </c>
      <c r="O47" s="2">
        <v>11.36</v>
      </c>
      <c r="P47" s="2">
        <v>0.12</v>
      </c>
      <c r="Q47" s="2">
        <v>3</v>
      </c>
      <c r="R47" s="2">
        <v>0</v>
      </c>
      <c r="S47" s="2">
        <v>0</v>
      </c>
      <c r="T47" s="2">
        <v>0</v>
      </c>
      <c r="U47" s="2">
        <f>Table_0__6[[#This Row],[Call Settle]]*10000*Table_0__6[[#This Row],[Open Interest Call]]</f>
        <v>3</v>
      </c>
      <c r="V47" s="2">
        <f>Table_0__6[[#This Row],[Put Settle]]*10000*Table_0__6[[#This Row],[Open Interest Put]]</f>
        <v>0</v>
      </c>
    </row>
    <row r="48" spans="1:22" x14ac:dyDescent="0.25">
      <c r="A48" s="2">
        <v>0</v>
      </c>
      <c r="B48" s="2">
        <v>1E-4</v>
      </c>
      <c r="C48" s="2">
        <v>1E-4</v>
      </c>
      <c r="D48" s="2">
        <v>0.79</v>
      </c>
      <c r="E48" s="2">
        <v>0.14960000000000001</v>
      </c>
      <c r="F48" s="2">
        <v>0.14849999999999999</v>
      </c>
      <c r="G48" s="2">
        <v>1.1000000000000001E-3</v>
      </c>
      <c r="H48" s="2">
        <v>11.27</v>
      </c>
      <c r="I48" s="2">
        <v>11.15</v>
      </c>
      <c r="J48" s="2">
        <v>0.12</v>
      </c>
      <c r="K48" s="2">
        <v>0</v>
      </c>
      <c r="L48" s="2">
        <v>0</v>
      </c>
      <c r="M48" s="2">
        <v>0</v>
      </c>
      <c r="N48" s="2">
        <v>11.27</v>
      </c>
      <c r="O48" s="2">
        <v>11.15</v>
      </c>
      <c r="P48" s="2">
        <v>0.12</v>
      </c>
      <c r="Q48" s="2">
        <v>0</v>
      </c>
      <c r="R48" s="2">
        <v>0</v>
      </c>
      <c r="S48" s="2">
        <v>0</v>
      </c>
      <c r="T48" s="2">
        <v>0</v>
      </c>
      <c r="U48" s="2">
        <f>Table_0__6[[#This Row],[Call Settle]]*10000*Table_0__6[[#This Row],[Open Interest Call]]</f>
        <v>0</v>
      </c>
      <c r="V48" s="2">
        <f>Table_0__6[[#This Row],[Put Settle]]*10000*Table_0__6[[#This Row],[Open Interest Put]]</f>
        <v>0</v>
      </c>
    </row>
    <row r="49" spans="1:22" x14ac:dyDescent="0.25">
      <c r="A49" s="2">
        <v>0</v>
      </c>
      <c r="B49" s="2">
        <v>1E-4</v>
      </c>
      <c r="C49" s="2">
        <v>1E-4</v>
      </c>
      <c r="D49" s="2">
        <v>0.8</v>
      </c>
      <c r="E49" s="2">
        <v>0.15939999999999999</v>
      </c>
      <c r="F49" s="2">
        <v>0.15820000000000001</v>
      </c>
      <c r="G49" s="2">
        <v>1.1999999999999999E-3</v>
      </c>
      <c r="H49" s="2">
        <v>11.85</v>
      </c>
      <c r="I49" s="2">
        <v>11.73</v>
      </c>
      <c r="J49" s="2">
        <v>0.12</v>
      </c>
      <c r="K49" s="2">
        <v>0</v>
      </c>
      <c r="L49" s="2">
        <v>0</v>
      </c>
      <c r="M49" s="2">
        <v>0</v>
      </c>
      <c r="N49" s="2">
        <v>11.85</v>
      </c>
      <c r="O49" s="2">
        <v>11.73</v>
      </c>
      <c r="P49" s="2">
        <v>0.12</v>
      </c>
      <c r="Q49" s="2">
        <v>0</v>
      </c>
      <c r="R49" s="2">
        <v>0</v>
      </c>
      <c r="S49" s="2">
        <v>0</v>
      </c>
      <c r="T49" s="2">
        <v>0</v>
      </c>
      <c r="U49" s="2">
        <f>Table_0__6[[#This Row],[Call Settle]]*10000*Table_0__6[[#This Row],[Open Interest Call]]</f>
        <v>0</v>
      </c>
      <c r="V49" s="2">
        <f>Table_0__6[[#This Row],[Put Settle]]*10000*Table_0__6[[#This Row],[Open Interest Put]]</f>
        <v>0</v>
      </c>
    </row>
    <row r="50" spans="1:22" x14ac:dyDescent="0.25">
      <c r="A50" s="2">
        <v>0</v>
      </c>
      <c r="B50" s="2">
        <v>1E-4</v>
      </c>
      <c r="C50" s="2">
        <v>1E-4</v>
      </c>
      <c r="D50" s="2">
        <v>0.81</v>
      </c>
      <c r="E50" s="2">
        <v>0.1691</v>
      </c>
      <c r="F50" s="2">
        <v>0.16800000000000001</v>
      </c>
      <c r="G50" s="2">
        <v>1.1000000000000001E-3</v>
      </c>
      <c r="H50" s="2">
        <v>12.43</v>
      </c>
      <c r="I50" s="2">
        <v>12.31</v>
      </c>
      <c r="J50" s="2">
        <v>0.12</v>
      </c>
      <c r="K50" s="2">
        <v>0</v>
      </c>
      <c r="L50" s="2">
        <v>0</v>
      </c>
      <c r="M50" s="2">
        <v>0</v>
      </c>
      <c r="N50" s="2">
        <v>12.43</v>
      </c>
      <c r="O50" s="2">
        <v>12.31</v>
      </c>
      <c r="P50" s="2">
        <v>0.12</v>
      </c>
      <c r="Q50" s="2">
        <v>0</v>
      </c>
      <c r="R50" s="2">
        <v>0</v>
      </c>
      <c r="S50" s="2">
        <v>0</v>
      </c>
      <c r="T50" s="2">
        <v>0</v>
      </c>
      <c r="U50" s="2">
        <f>Table_0__6[[#This Row],[Call Settle]]*10000*Table_0__6[[#This Row],[Open Interest Call]]</f>
        <v>0</v>
      </c>
      <c r="V50" s="2">
        <f>Table_0__6[[#This Row],[Put Settle]]*10000*Table_0__6[[#This Row],[Open Interest Put]]</f>
        <v>0</v>
      </c>
    </row>
    <row r="51" spans="1:22" x14ac:dyDescent="0.25">
      <c r="A51" s="2">
        <v>0</v>
      </c>
      <c r="B51" s="2">
        <v>0</v>
      </c>
      <c r="C51" s="2">
        <v>0</v>
      </c>
      <c r="D51" s="2">
        <v>0.82</v>
      </c>
      <c r="E51" s="2">
        <v>0.1789</v>
      </c>
      <c r="F51" s="2">
        <v>0.17780000000000001</v>
      </c>
      <c r="G51" s="2">
        <v>1.1000000000000001E-3</v>
      </c>
      <c r="H51" s="2">
        <v>13</v>
      </c>
      <c r="I51" s="2">
        <v>12.88</v>
      </c>
      <c r="J51" s="2">
        <v>0.12</v>
      </c>
      <c r="K51" s="2">
        <v>0</v>
      </c>
      <c r="L51" s="2">
        <v>0</v>
      </c>
      <c r="M51" s="2">
        <v>0</v>
      </c>
      <c r="N51" s="2">
        <v>13</v>
      </c>
      <c r="O51" s="2">
        <v>12.88</v>
      </c>
      <c r="P51" s="2">
        <v>0.12</v>
      </c>
      <c r="Q51" s="2">
        <v>5</v>
      </c>
      <c r="R51" s="2">
        <v>0</v>
      </c>
      <c r="S51" s="2">
        <v>0</v>
      </c>
      <c r="T51" s="2">
        <v>0</v>
      </c>
      <c r="U51" s="2">
        <f>Table_0__6[[#This Row],[Call Settle]]*10000*Table_0__6[[#This Row],[Open Interest Call]]</f>
        <v>0</v>
      </c>
      <c r="V51" s="2">
        <f>Table_0__6[[#This Row],[Put Settle]]*10000*Table_0__6[[#This Row],[Open Interest Put]]</f>
        <v>0</v>
      </c>
    </row>
    <row r="52" spans="1:22" x14ac:dyDescent="0.25">
      <c r="A52" s="2">
        <v>0</v>
      </c>
      <c r="B52" s="2">
        <v>0</v>
      </c>
      <c r="C52" s="2">
        <v>0</v>
      </c>
      <c r="D52" s="2">
        <v>0.83</v>
      </c>
      <c r="E52" s="2">
        <v>0.18870000000000001</v>
      </c>
      <c r="F52" s="2">
        <v>0.18759999999999999</v>
      </c>
      <c r="G52" s="2">
        <v>1.1000000000000001E-3</v>
      </c>
      <c r="H52" s="2">
        <v>13.58</v>
      </c>
      <c r="I52" s="2">
        <v>13.46</v>
      </c>
      <c r="J52" s="2">
        <v>0.12</v>
      </c>
      <c r="K52" s="2">
        <v>0</v>
      </c>
      <c r="L52" s="2">
        <v>0</v>
      </c>
      <c r="M52" s="2">
        <v>0</v>
      </c>
      <c r="N52" s="2">
        <v>13.58</v>
      </c>
      <c r="O52" s="2">
        <v>13.46</v>
      </c>
      <c r="P52" s="2">
        <v>0.12</v>
      </c>
      <c r="Q52" s="2">
        <v>0</v>
      </c>
      <c r="R52" s="2">
        <v>0</v>
      </c>
      <c r="S52" s="2">
        <v>0</v>
      </c>
      <c r="T52" s="2">
        <v>0</v>
      </c>
      <c r="U52" s="2">
        <f>Table_0__6[[#This Row],[Call Settle]]*10000*Table_0__6[[#This Row],[Open Interest Call]]</f>
        <v>0</v>
      </c>
      <c r="V52" s="2">
        <f>Table_0__6[[#This Row],[Put Settle]]*10000*Table_0__6[[#This Row],[Open Interest Put]]</f>
        <v>0</v>
      </c>
    </row>
    <row r="53" spans="1:22" x14ac:dyDescent="0.25">
      <c r="A53" s="2">
        <v>0</v>
      </c>
      <c r="B53" s="2">
        <v>0</v>
      </c>
      <c r="C53" s="2">
        <v>0</v>
      </c>
      <c r="D53" s="2">
        <v>0.84</v>
      </c>
      <c r="E53" s="2">
        <v>0.19850000000000001</v>
      </c>
      <c r="F53" s="2">
        <v>0.19739999999999999</v>
      </c>
      <c r="G53" s="2">
        <v>1.1000000000000001E-3</v>
      </c>
      <c r="H53" s="2">
        <v>14.15</v>
      </c>
      <c r="I53" s="2">
        <v>14.03</v>
      </c>
      <c r="J53" s="2">
        <v>0.12</v>
      </c>
      <c r="K53" s="2">
        <v>0</v>
      </c>
      <c r="L53" s="2">
        <v>0</v>
      </c>
      <c r="M53" s="2">
        <v>0</v>
      </c>
      <c r="N53" s="2">
        <v>14.15</v>
      </c>
      <c r="O53" s="2">
        <v>14.03</v>
      </c>
      <c r="P53" s="2">
        <v>0.12</v>
      </c>
      <c r="Q53" s="2">
        <v>31</v>
      </c>
      <c r="R53" s="2">
        <v>0</v>
      </c>
      <c r="S53" s="2">
        <v>0</v>
      </c>
      <c r="T53" s="2">
        <v>0</v>
      </c>
      <c r="U53" s="2">
        <f>Table_0__6[[#This Row],[Call Settle]]*10000*Table_0__6[[#This Row],[Open Interest Call]]</f>
        <v>0</v>
      </c>
      <c r="V53" s="2">
        <f>Table_0__6[[#This Row],[Put Settle]]*10000*Table_0__6[[#This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-3.0000000000000001E-3</v>
      </c>
      <c r="B2" s="2">
        <v>0.23619999999999999</v>
      </c>
      <c r="C2" s="2">
        <v>0.23319999999999999</v>
      </c>
      <c r="D2" s="2">
        <v>1.04</v>
      </c>
      <c r="E2" s="2">
        <v>0</v>
      </c>
      <c r="F2" s="2">
        <v>0</v>
      </c>
      <c r="G2" s="2">
        <v>0</v>
      </c>
      <c r="H2" s="2">
        <v>30.33</v>
      </c>
      <c r="I2" s="2">
        <v>29.91</v>
      </c>
      <c r="J2" s="2">
        <v>0.42</v>
      </c>
      <c r="K2" s="2">
        <v>0</v>
      </c>
      <c r="L2" s="2">
        <v>0</v>
      </c>
      <c r="M2" s="2">
        <v>0</v>
      </c>
      <c r="N2" s="2">
        <v>30.33</v>
      </c>
      <c r="O2" s="2">
        <v>29.91</v>
      </c>
      <c r="P2" s="2">
        <v>0.42</v>
      </c>
      <c r="Q2" s="2">
        <v>3</v>
      </c>
      <c r="R2" s="2">
        <v>0</v>
      </c>
      <c r="S2" s="2">
        <v>0</v>
      </c>
      <c r="T2" s="2">
        <v>0</v>
      </c>
      <c r="U2" s="2">
        <f>Table_0__7[[#This Row],[Call Settle]]*10000*Table_0__7[[#This Row],[Open Interest Call]]</f>
        <v>6996</v>
      </c>
      <c r="V2" s="2">
        <f>Table_0__7[[#This Row],[Put Settle]]*10000*Table_0__7[[#This Row],[Open Interest Put]]</f>
        <v>0</v>
      </c>
    </row>
    <row r="3" spans="1:22" x14ac:dyDescent="0.25">
      <c r="A3" s="2">
        <v>-2.8999999999999998E-3</v>
      </c>
      <c r="B3" s="2">
        <v>0.22620000000000001</v>
      </c>
      <c r="C3" s="2">
        <v>0.2233</v>
      </c>
      <c r="D3" s="2">
        <v>1.05</v>
      </c>
      <c r="E3" s="2">
        <v>0</v>
      </c>
      <c r="F3" s="2">
        <v>0</v>
      </c>
      <c r="G3" s="2">
        <v>0</v>
      </c>
      <c r="H3" s="2">
        <v>29.08</v>
      </c>
      <c r="I3" s="2">
        <v>28.69</v>
      </c>
      <c r="J3" s="2">
        <v>0.39</v>
      </c>
      <c r="K3" s="2">
        <v>0</v>
      </c>
      <c r="L3" s="2">
        <v>0</v>
      </c>
      <c r="M3" s="2">
        <v>0</v>
      </c>
      <c r="N3" s="2">
        <v>29.08</v>
      </c>
      <c r="O3" s="2">
        <v>28.69</v>
      </c>
      <c r="P3" s="2">
        <v>0.39</v>
      </c>
      <c r="Q3" s="2">
        <v>1</v>
      </c>
      <c r="R3" s="2">
        <v>0</v>
      </c>
      <c r="S3" s="2">
        <v>0</v>
      </c>
      <c r="T3" s="2">
        <v>0</v>
      </c>
      <c r="U3" s="2">
        <f>Table_0__7[[#This Row],[Call Settle]]*10000*Table_0__7[[#This Row],[Open Interest Call]]</f>
        <v>2233</v>
      </c>
      <c r="V3" s="2">
        <f>Table_0__7[[#This Row],[Put Settle]]*10000*Table_0__7[[#This Row],[Open Interest Put]]</f>
        <v>0</v>
      </c>
    </row>
    <row r="4" spans="1:22" x14ac:dyDescent="0.25">
      <c r="A4" s="2">
        <v>-3.0000000000000001E-3</v>
      </c>
      <c r="B4" s="2">
        <v>0.21629999999999999</v>
      </c>
      <c r="C4" s="2">
        <v>0.21329999999999999</v>
      </c>
      <c r="D4" s="2">
        <v>1.06</v>
      </c>
      <c r="E4" s="2">
        <v>0</v>
      </c>
      <c r="F4" s="2">
        <v>0</v>
      </c>
      <c r="G4" s="2">
        <v>0</v>
      </c>
      <c r="H4" s="2">
        <v>27.82</v>
      </c>
      <c r="I4" s="2">
        <v>27.47</v>
      </c>
      <c r="J4" s="2">
        <v>0.35</v>
      </c>
      <c r="K4" s="2">
        <v>0</v>
      </c>
      <c r="L4" s="2">
        <v>0</v>
      </c>
      <c r="M4" s="2">
        <v>0</v>
      </c>
      <c r="N4" s="2">
        <v>27.82</v>
      </c>
      <c r="O4" s="2">
        <v>27.47</v>
      </c>
      <c r="P4" s="2">
        <v>0.35</v>
      </c>
      <c r="Q4" s="2">
        <v>0</v>
      </c>
      <c r="R4" s="2">
        <v>0</v>
      </c>
      <c r="S4" s="2">
        <v>0</v>
      </c>
      <c r="T4" s="2">
        <v>0</v>
      </c>
      <c r="U4" s="2">
        <f>Table_0__7[[#This Row],[Call Settle]]*10000*Table_0__7[[#This Row],[Open Interest Call]]</f>
        <v>0</v>
      </c>
      <c r="V4" s="2">
        <f>Table_0__7[[#This Row],[Put Settle]]*10000*Table_0__7[[#This Row],[Open Interest Put]]</f>
        <v>0</v>
      </c>
    </row>
    <row r="5" spans="1:22" x14ac:dyDescent="0.25">
      <c r="A5" s="2">
        <v>-3.0000000000000001E-3</v>
      </c>
      <c r="B5" s="2">
        <v>0.20630000000000001</v>
      </c>
      <c r="C5" s="2">
        <v>0.20330000000000001</v>
      </c>
      <c r="D5" s="2">
        <v>1.07</v>
      </c>
      <c r="E5" s="2">
        <v>0</v>
      </c>
      <c r="F5" s="2">
        <v>0</v>
      </c>
      <c r="G5" s="2">
        <v>0</v>
      </c>
      <c r="H5" s="2">
        <v>26.57</v>
      </c>
      <c r="I5" s="2">
        <v>26.25</v>
      </c>
      <c r="J5" s="2">
        <v>0.32</v>
      </c>
      <c r="K5" s="2">
        <v>0</v>
      </c>
      <c r="L5" s="2">
        <v>0</v>
      </c>
      <c r="M5" s="2">
        <v>0</v>
      </c>
      <c r="N5" s="2">
        <v>26.57</v>
      </c>
      <c r="O5" s="2">
        <v>26.25</v>
      </c>
      <c r="P5" s="2">
        <v>0.32</v>
      </c>
      <c r="Q5" s="2">
        <v>0</v>
      </c>
      <c r="R5" s="2">
        <v>0</v>
      </c>
      <c r="S5" s="2">
        <v>0</v>
      </c>
      <c r="T5" s="2">
        <v>0</v>
      </c>
      <c r="U5" s="2">
        <f>Table_0__7[[#This Row],[Call Settle]]*10000*Table_0__7[[#This Row],[Open Interest Call]]</f>
        <v>0</v>
      </c>
      <c r="V5" s="2">
        <f>Table_0__7[[#This Row],[Put Settle]]*10000*Table_0__7[[#This Row],[Open Interest Put]]</f>
        <v>0</v>
      </c>
    </row>
    <row r="6" spans="1:22" x14ac:dyDescent="0.25">
      <c r="A6" s="2">
        <v>-2.8999999999999998E-3</v>
      </c>
      <c r="B6" s="2">
        <v>0.1963</v>
      </c>
      <c r="C6" s="2">
        <v>0.19339999999999999</v>
      </c>
      <c r="D6" s="2">
        <v>1.08</v>
      </c>
      <c r="E6" s="2">
        <v>0</v>
      </c>
      <c r="F6" s="2">
        <v>0</v>
      </c>
      <c r="G6" s="2">
        <v>0</v>
      </c>
      <c r="H6" s="2">
        <v>25.31</v>
      </c>
      <c r="I6" s="2">
        <v>25.03</v>
      </c>
      <c r="J6" s="2">
        <v>0.28999999999999998</v>
      </c>
      <c r="K6" s="2">
        <v>0</v>
      </c>
      <c r="L6" s="2">
        <v>0</v>
      </c>
      <c r="M6" s="2">
        <v>0</v>
      </c>
      <c r="N6" s="2">
        <v>25.31</v>
      </c>
      <c r="O6" s="2">
        <v>25.03</v>
      </c>
      <c r="P6" s="2">
        <v>0.28999999999999998</v>
      </c>
      <c r="Q6" s="2">
        <v>0</v>
      </c>
      <c r="R6" s="2">
        <v>0</v>
      </c>
      <c r="S6" s="2">
        <v>1</v>
      </c>
      <c r="T6" s="2">
        <v>0</v>
      </c>
      <c r="U6" s="2">
        <f>Table_0__7[[#This Row],[Call Settle]]*10000*Table_0__7[[#This Row],[Open Interest Call]]</f>
        <v>0</v>
      </c>
      <c r="V6" s="2">
        <f>Table_0__7[[#This Row],[Put Settle]]*10000*Table_0__7[[#This Row],[Open Interest Put]]</f>
        <v>0</v>
      </c>
    </row>
    <row r="7" spans="1:22" x14ac:dyDescent="0.25">
      <c r="A7" s="2">
        <v>-3.0000000000000001E-3</v>
      </c>
      <c r="B7" s="2">
        <v>0.18640000000000001</v>
      </c>
      <c r="C7" s="2">
        <v>0.18340000000000001</v>
      </c>
      <c r="D7" s="2">
        <v>1.0900000000000001</v>
      </c>
      <c r="E7" s="2">
        <v>0</v>
      </c>
      <c r="F7" s="2">
        <v>0</v>
      </c>
      <c r="G7" s="2">
        <v>0</v>
      </c>
      <c r="H7" s="2">
        <v>24.05</v>
      </c>
      <c r="I7" s="2">
        <v>23.8</v>
      </c>
      <c r="J7" s="2">
        <v>0.25</v>
      </c>
      <c r="K7" s="2">
        <v>0</v>
      </c>
      <c r="L7" s="2">
        <v>0</v>
      </c>
      <c r="M7" s="2">
        <v>0</v>
      </c>
      <c r="N7" s="2">
        <v>24.05</v>
      </c>
      <c r="O7" s="2">
        <v>23.8</v>
      </c>
      <c r="P7" s="2">
        <v>0.25</v>
      </c>
      <c r="Q7" s="2">
        <v>0</v>
      </c>
      <c r="R7" s="2">
        <v>0</v>
      </c>
      <c r="S7" s="2">
        <v>0</v>
      </c>
      <c r="T7" s="2">
        <v>0</v>
      </c>
      <c r="U7" s="2">
        <f>Table_0__7[[#This Row],[Call Settle]]*10000*Table_0__7[[#This Row],[Open Interest Call]]</f>
        <v>0</v>
      </c>
      <c r="V7" s="2">
        <f>Table_0__7[[#This Row],[Put Settle]]*10000*Table_0__7[[#This Row],[Open Interest Put]]</f>
        <v>0</v>
      </c>
    </row>
    <row r="8" spans="1:22" x14ac:dyDescent="0.25">
      <c r="A8" s="2">
        <v>-3.0000000000000001E-3</v>
      </c>
      <c r="B8" s="2">
        <v>0.1764</v>
      </c>
      <c r="C8" s="2">
        <v>0.1734</v>
      </c>
      <c r="D8" s="2">
        <v>1.1000000000000001</v>
      </c>
      <c r="E8" s="2">
        <v>0</v>
      </c>
      <c r="F8" s="2">
        <v>0</v>
      </c>
      <c r="G8" s="2">
        <v>0</v>
      </c>
      <c r="H8" s="2">
        <v>22.8</v>
      </c>
      <c r="I8" s="2">
        <v>22.58</v>
      </c>
      <c r="J8" s="2">
        <v>0.22</v>
      </c>
      <c r="K8" s="2">
        <v>0</v>
      </c>
      <c r="L8" s="2">
        <v>0</v>
      </c>
      <c r="M8" s="2">
        <v>0</v>
      </c>
      <c r="N8" s="2">
        <v>22.8</v>
      </c>
      <c r="O8" s="2">
        <v>22.58</v>
      </c>
      <c r="P8" s="2">
        <v>0.22</v>
      </c>
      <c r="Q8" s="2">
        <v>0</v>
      </c>
      <c r="R8" s="2">
        <v>0</v>
      </c>
      <c r="S8" s="2">
        <v>0</v>
      </c>
      <c r="T8" s="2">
        <v>0</v>
      </c>
      <c r="U8" s="2">
        <f>Table_0__7[[#This Row],[Call Settle]]*10000*Table_0__7[[#This Row],[Open Interest Call]]</f>
        <v>0</v>
      </c>
      <c r="V8" s="2">
        <f>Table_0__7[[#This Row],[Put Settle]]*10000*Table_0__7[[#This Row],[Open Interest Put]]</f>
        <v>0</v>
      </c>
    </row>
    <row r="9" spans="1:22" x14ac:dyDescent="0.25">
      <c r="A9" s="2">
        <v>-3.0000000000000001E-3</v>
      </c>
      <c r="B9" s="2">
        <v>0.16639999999999999</v>
      </c>
      <c r="C9" s="2">
        <v>0.16339999999999999</v>
      </c>
      <c r="D9" s="2">
        <v>1.1100000000000001</v>
      </c>
      <c r="E9" s="2">
        <v>0</v>
      </c>
      <c r="F9" s="2">
        <v>0</v>
      </c>
      <c r="G9" s="2">
        <v>0</v>
      </c>
      <c r="H9" s="2">
        <v>21.54</v>
      </c>
      <c r="I9" s="2">
        <v>21.36</v>
      </c>
      <c r="J9" s="2">
        <v>0.18</v>
      </c>
      <c r="K9" s="2">
        <v>0</v>
      </c>
      <c r="L9" s="2">
        <v>0</v>
      </c>
      <c r="M9" s="2">
        <v>0</v>
      </c>
      <c r="N9" s="2">
        <v>21.54</v>
      </c>
      <c r="O9" s="2">
        <v>21.36</v>
      </c>
      <c r="P9" s="2">
        <v>0.18</v>
      </c>
      <c r="Q9" s="2">
        <v>0</v>
      </c>
      <c r="R9" s="2">
        <v>0</v>
      </c>
      <c r="S9" s="2">
        <v>0</v>
      </c>
      <c r="T9" s="2">
        <v>0</v>
      </c>
      <c r="U9" s="2">
        <f>Table_0__7[[#This Row],[Call Settle]]*10000*Table_0__7[[#This Row],[Open Interest Call]]</f>
        <v>0</v>
      </c>
      <c r="V9" s="2">
        <f>Table_0__7[[#This Row],[Put Settle]]*10000*Table_0__7[[#This Row],[Open Interest Put]]</f>
        <v>0</v>
      </c>
    </row>
    <row r="10" spans="1:22" x14ac:dyDescent="0.25">
      <c r="A10" s="2">
        <v>-2.8999999999999998E-3</v>
      </c>
      <c r="B10" s="2">
        <v>0.15640000000000001</v>
      </c>
      <c r="C10" s="2">
        <v>0.1535</v>
      </c>
      <c r="D10" s="2">
        <v>1.1200000000000001</v>
      </c>
      <c r="E10" s="2">
        <v>0</v>
      </c>
      <c r="F10" s="2">
        <v>0</v>
      </c>
      <c r="G10" s="2">
        <v>0</v>
      </c>
      <c r="H10" s="2">
        <v>20.29</v>
      </c>
      <c r="I10" s="2">
        <v>20.14</v>
      </c>
      <c r="J10" s="2">
        <v>0.15</v>
      </c>
      <c r="K10" s="2">
        <v>0</v>
      </c>
      <c r="L10" s="2">
        <v>0</v>
      </c>
      <c r="M10" s="2">
        <v>0</v>
      </c>
      <c r="N10" s="2">
        <v>20.29</v>
      </c>
      <c r="O10" s="2">
        <v>20.14</v>
      </c>
      <c r="P10" s="2">
        <v>0.15</v>
      </c>
      <c r="Q10" s="2">
        <v>1</v>
      </c>
      <c r="R10" s="2">
        <v>0</v>
      </c>
      <c r="S10" s="2">
        <v>2</v>
      </c>
      <c r="T10" s="2">
        <v>0</v>
      </c>
      <c r="U10" s="2">
        <f>Table_0__7[[#This Row],[Call Settle]]*10000*Table_0__7[[#This Row],[Open Interest Call]]</f>
        <v>1535</v>
      </c>
      <c r="V10" s="2">
        <f>Table_0__7[[#This Row],[Put Settle]]*10000*Table_0__7[[#This Row],[Open Interest Put]]</f>
        <v>0</v>
      </c>
    </row>
    <row r="11" spans="1:22" x14ac:dyDescent="0.25">
      <c r="A11" s="2">
        <v>-3.0000000000000001E-3</v>
      </c>
      <c r="B11" s="2">
        <v>0.14649999999999999</v>
      </c>
      <c r="C11" s="2">
        <v>0.14349999999999999</v>
      </c>
      <c r="D11" s="2">
        <v>1.1299999999999999</v>
      </c>
      <c r="E11" s="2">
        <v>0</v>
      </c>
      <c r="F11" s="2">
        <v>0</v>
      </c>
      <c r="G11" s="2">
        <v>0</v>
      </c>
      <c r="H11" s="2">
        <v>19.03</v>
      </c>
      <c r="I11" s="2">
        <v>18.920000000000002</v>
      </c>
      <c r="J11" s="2">
        <v>0.11</v>
      </c>
      <c r="K11" s="2">
        <v>0</v>
      </c>
      <c r="L11" s="2">
        <v>0</v>
      </c>
      <c r="M11" s="2">
        <v>0</v>
      </c>
      <c r="N11" s="2">
        <v>19.03</v>
      </c>
      <c r="O11" s="2">
        <v>18.920000000000002</v>
      </c>
      <c r="P11" s="2">
        <v>0.11</v>
      </c>
      <c r="Q11" s="2">
        <v>0</v>
      </c>
      <c r="R11" s="2">
        <v>0</v>
      </c>
      <c r="S11" s="2">
        <v>1</v>
      </c>
      <c r="T11" s="2">
        <v>0</v>
      </c>
      <c r="U11" s="2">
        <f>Table_0__7[[#This Row],[Call Settle]]*10000*Table_0__7[[#This Row],[Open Interest Call]]</f>
        <v>0</v>
      </c>
      <c r="V11" s="2">
        <f>Table_0__7[[#This Row],[Put Settle]]*10000*Table_0__7[[#This Row],[Open Interest Put]]</f>
        <v>0</v>
      </c>
    </row>
    <row r="12" spans="1:22" x14ac:dyDescent="0.25">
      <c r="A12" s="2">
        <v>-3.0000000000000001E-3</v>
      </c>
      <c r="B12" s="2">
        <v>0.13650000000000001</v>
      </c>
      <c r="C12" s="2">
        <v>0.13350000000000001</v>
      </c>
      <c r="D12" s="2">
        <v>1.1399999999999999</v>
      </c>
      <c r="E12" s="2">
        <v>0</v>
      </c>
      <c r="F12" s="2">
        <v>0</v>
      </c>
      <c r="G12" s="2">
        <v>0</v>
      </c>
      <c r="H12" s="2">
        <v>17.78</v>
      </c>
      <c r="I12" s="2">
        <v>17.690000000000001</v>
      </c>
      <c r="J12" s="2">
        <v>0.08</v>
      </c>
      <c r="K12" s="2">
        <v>0</v>
      </c>
      <c r="L12" s="2">
        <v>0</v>
      </c>
      <c r="M12" s="2">
        <v>0</v>
      </c>
      <c r="N12" s="2">
        <v>17.78</v>
      </c>
      <c r="O12" s="2">
        <v>17.690000000000001</v>
      </c>
      <c r="P12" s="2">
        <v>0.08</v>
      </c>
      <c r="Q12" s="2">
        <v>0</v>
      </c>
      <c r="R12" s="2">
        <v>0</v>
      </c>
      <c r="S12" s="2">
        <v>0</v>
      </c>
      <c r="T12" s="2">
        <v>0</v>
      </c>
      <c r="U12" s="2">
        <f>Table_0__7[[#This Row],[Call Settle]]*10000*Table_0__7[[#This Row],[Open Interest Call]]</f>
        <v>0</v>
      </c>
      <c r="V12" s="2">
        <f>Table_0__7[[#This Row],[Put Settle]]*10000*Table_0__7[[#This Row],[Open Interest Put]]</f>
        <v>0</v>
      </c>
    </row>
    <row r="13" spans="1:22" x14ac:dyDescent="0.25">
      <c r="A13" s="2">
        <v>-2.8999999999999998E-3</v>
      </c>
      <c r="B13" s="2">
        <v>0.1265</v>
      </c>
      <c r="C13" s="2">
        <v>0.1236</v>
      </c>
      <c r="D13" s="2">
        <v>1.1499999999999999</v>
      </c>
      <c r="E13" s="2">
        <v>0</v>
      </c>
      <c r="F13" s="2">
        <v>0</v>
      </c>
      <c r="G13" s="2">
        <v>0</v>
      </c>
      <c r="H13" s="2">
        <v>16.52</v>
      </c>
      <c r="I13" s="2">
        <v>16.47</v>
      </c>
      <c r="J13" s="2">
        <v>0.05</v>
      </c>
      <c r="K13" s="2">
        <v>0</v>
      </c>
      <c r="L13" s="2">
        <v>0</v>
      </c>
      <c r="M13" s="2">
        <v>0</v>
      </c>
      <c r="N13" s="2">
        <v>16.52</v>
      </c>
      <c r="O13" s="2">
        <v>16.47</v>
      </c>
      <c r="P13" s="2">
        <v>0.05</v>
      </c>
      <c r="Q13" s="2">
        <v>0</v>
      </c>
      <c r="R13" s="2">
        <v>0</v>
      </c>
      <c r="S13" s="2">
        <v>155</v>
      </c>
      <c r="T13" s="2">
        <v>0</v>
      </c>
      <c r="U13" s="2">
        <f>Table_0__7[[#This Row],[Call Settle]]*10000*Table_0__7[[#This Row],[Open Interest Call]]</f>
        <v>0</v>
      </c>
      <c r="V13" s="2">
        <f>Table_0__7[[#This Row],[Put Settle]]*10000*Table_0__7[[#This Row],[Open Interest Put]]</f>
        <v>0</v>
      </c>
    </row>
    <row r="14" spans="1:22" x14ac:dyDescent="0.25">
      <c r="A14" s="2">
        <v>-3.0000000000000001E-3</v>
      </c>
      <c r="B14" s="2">
        <v>0.1166</v>
      </c>
      <c r="C14" s="2">
        <v>0.11360000000000001</v>
      </c>
      <c r="D14" s="2">
        <v>1.1599999999999999</v>
      </c>
      <c r="E14" s="2">
        <v>0</v>
      </c>
      <c r="F14" s="2">
        <v>0</v>
      </c>
      <c r="G14" s="2">
        <v>0</v>
      </c>
      <c r="H14" s="2">
        <v>15.26</v>
      </c>
      <c r="I14" s="2">
        <v>15.25</v>
      </c>
      <c r="J14" s="2">
        <v>0.01</v>
      </c>
      <c r="K14" s="2">
        <v>0</v>
      </c>
      <c r="L14" s="2">
        <v>0</v>
      </c>
      <c r="M14" s="2">
        <v>0</v>
      </c>
      <c r="N14" s="2">
        <v>15.26</v>
      </c>
      <c r="O14" s="2">
        <v>15.25</v>
      </c>
      <c r="P14" s="2">
        <v>0.01</v>
      </c>
      <c r="Q14" s="2">
        <v>0</v>
      </c>
      <c r="R14" s="2">
        <v>0</v>
      </c>
      <c r="S14" s="2">
        <v>2</v>
      </c>
      <c r="T14" s="2">
        <v>0</v>
      </c>
      <c r="U14" s="2">
        <f>Table_0__7[[#This Row],[Call Settle]]*10000*Table_0__7[[#This Row],[Open Interest Call]]</f>
        <v>0</v>
      </c>
      <c r="V14" s="2">
        <f>Table_0__7[[#This Row],[Put Settle]]*10000*Table_0__7[[#This Row],[Open Interest Put]]</f>
        <v>0</v>
      </c>
    </row>
    <row r="15" spans="1:22" x14ac:dyDescent="0.25">
      <c r="A15" s="2">
        <v>-3.0000000000000001E-3</v>
      </c>
      <c r="B15" s="2">
        <v>0.1066</v>
      </c>
      <c r="C15" s="2">
        <v>0.1036</v>
      </c>
      <c r="D15" s="2">
        <v>1.17</v>
      </c>
      <c r="E15" s="2">
        <v>0</v>
      </c>
      <c r="F15" s="2">
        <v>0</v>
      </c>
      <c r="G15" s="2">
        <v>0</v>
      </c>
      <c r="H15" s="2">
        <v>14.01</v>
      </c>
      <c r="I15" s="2">
        <v>14.03</v>
      </c>
      <c r="J15" s="2">
        <v>-0.02</v>
      </c>
      <c r="K15" s="2">
        <v>0</v>
      </c>
      <c r="L15" s="2">
        <v>0</v>
      </c>
      <c r="M15" s="2">
        <v>0</v>
      </c>
      <c r="N15" s="2">
        <v>14.01</v>
      </c>
      <c r="O15" s="2">
        <v>14.03</v>
      </c>
      <c r="P15" s="2">
        <v>-0.02</v>
      </c>
      <c r="Q15" s="2">
        <v>1</v>
      </c>
      <c r="R15" s="2">
        <v>0</v>
      </c>
      <c r="S15" s="2">
        <v>901</v>
      </c>
      <c r="T15" s="2">
        <v>0</v>
      </c>
      <c r="U15" s="2">
        <f>Table_0__7[[#This Row],[Call Settle]]*10000*Table_0__7[[#This Row],[Open Interest Call]]</f>
        <v>1036</v>
      </c>
      <c r="V15" s="2">
        <f>Table_0__7[[#This Row],[Put Settle]]*10000*Table_0__7[[#This Row],[Open Interest Put]]</f>
        <v>0</v>
      </c>
    </row>
    <row r="16" spans="1:22" x14ac:dyDescent="0.25">
      <c r="A16" s="2">
        <v>-3.0000000000000001E-3</v>
      </c>
      <c r="B16" s="2">
        <v>9.6600000000000005E-2</v>
      </c>
      <c r="C16" s="2">
        <v>9.3600000000000003E-2</v>
      </c>
      <c r="D16" s="2">
        <v>1.18</v>
      </c>
      <c r="E16" s="2">
        <v>0</v>
      </c>
      <c r="F16" s="2">
        <v>0</v>
      </c>
      <c r="G16" s="2">
        <v>0</v>
      </c>
      <c r="H16" s="2">
        <v>12.75</v>
      </c>
      <c r="I16" s="2">
        <v>12.81</v>
      </c>
      <c r="J16" s="2">
        <v>-0.06</v>
      </c>
      <c r="K16" s="2">
        <v>0</v>
      </c>
      <c r="L16" s="2">
        <v>0</v>
      </c>
      <c r="M16" s="2">
        <v>0</v>
      </c>
      <c r="N16" s="2">
        <v>12.75</v>
      </c>
      <c r="O16" s="2">
        <v>12.81</v>
      </c>
      <c r="P16" s="2">
        <v>-0.06</v>
      </c>
      <c r="Q16" s="2">
        <v>24</v>
      </c>
      <c r="R16" s="2">
        <v>0</v>
      </c>
      <c r="S16" s="2">
        <v>7</v>
      </c>
      <c r="T16" s="2">
        <v>0</v>
      </c>
      <c r="U16" s="2">
        <f>Table_0__7[[#This Row],[Call Settle]]*10000*Table_0__7[[#This Row],[Open Interest Call]]</f>
        <v>22464</v>
      </c>
      <c r="V16" s="2">
        <f>Table_0__7[[#This Row],[Put Settle]]*10000*Table_0__7[[#This Row],[Open Interest Put]]</f>
        <v>0</v>
      </c>
    </row>
    <row r="17" spans="1:22" x14ac:dyDescent="0.25">
      <c r="A17" s="2">
        <v>-2.8999999999999998E-3</v>
      </c>
      <c r="B17" s="2">
        <v>9.1600000000000001E-2</v>
      </c>
      <c r="C17" s="2">
        <v>8.8700000000000001E-2</v>
      </c>
      <c r="D17" s="2">
        <v>1.1850000000000001</v>
      </c>
      <c r="E17" s="2">
        <v>0</v>
      </c>
      <c r="F17" s="2">
        <v>0</v>
      </c>
      <c r="G17" s="2">
        <v>0</v>
      </c>
      <c r="H17" s="2">
        <v>12.12</v>
      </c>
      <c r="I17" s="2">
        <v>12.2</v>
      </c>
      <c r="J17" s="2">
        <v>-7.0000000000000007E-2</v>
      </c>
      <c r="K17" s="2">
        <v>0</v>
      </c>
      <c r="L17" s="2">
        <v>0</v>
      </c>
      <c r="M17" s="2">
        <v>0</v>
      </c>
      <c r="N17" s="2">
        <v>12.12</v>
      </c>
      <c r="O17" s="2">
        <v>12.2</v>
      </c>
      <c r="P17" s="2">
        <v>-7.0000000000000007E-2</v>
      </c>
      <c r="Q17" s="2">
        <v>0</v>
      </c>
      <c r="R17" s="2">
        <v>0</v>
      </c>
      <c r="S17" s="2">
        <v>0</v>
      </c>
      <c r="T17" s="2">
        <v>0</v>
      </c>
      <c r="U17" s="2">
        <f>Table_0__7[[#This Row],[Call Settle]]*10000*Table_0__7[[#This Row],[Open Interest Call]]</f>
        <v>0</v>
      </c>
      <c r="V17" s="2">
        <f>Table_0__7[[#This Row],[Put Settle]]*10000*Table_0__7[[#This Row],[Open Interest Put]]</f>
        <v>0</v>
      </c>
    </row>
    <row r="18" spans="1:22" x14ac:dyDescent="0.25">
      <c r="A18" s="2">
        <v>-2.8999999999999998E-3</v>
      </c>
      <c r="B18" s="2">
        <v>8.6599999999999996E-2</v>
      </c>
      <c r="C18" s="2">
        <v>8.3699999999999997E-2</v>
      </c>
      <c r="D18" s="2">
        <v>1.19</v>
      </c>
      <c r="E18" s="2">
        <v>0</v>
      </c>
      <c r="F18" s="2">
        <v>0</v>
      </c>
      <c r="G18" s="2">
        <v>0</v>
      </c>
      <c r="H18" s="2">
        <v>11.5</v>
      </c>
      <c r="I18" s="2">
        <v>11.59</v>
      </c>
      <c r="J18" s="2">
        <v>-0.09</v>
      </c>
      <c r="K18" s="2">
        <v>0</v>
      </c>
      <c r="L18" s="2">
        <v>0</v>
      </c>
      <c r="M18" s="2">
        <v>0</v>
      </c>
      <c r="N18" s="2">
        <v>11.5</v>
      </c>
      <c r="O18" s="2">
        <v>11.59</v>
      </c>
      <c r="P18" s="2">
        <v>-0.09</v>
      </c>
      <c r="Q18" s="2">
        <v>4</v>
      </c>
      <c r="R18" s="2">
        <v>0</v>
      </c>
      <c r="S18" s="2">
        <v>8</v>
      </c>
      <c r="T18" s="2">
        <v>0</v>
      </c>
      <c r="U18" s="2">
        <f>Table_0__7[[#This Row],[Call Settle]]*10000*Table_0__7[[#This Row],[Open Interest Call]]</f>
        <v>3348</v>
      </c>
      <c r="V18" s="2">
        <f>Table_0__7[[#This Row],[Put Settle]]*10000*Table_0__7[[#This Row],[Open Interest Put]]</f>
        <v>0</v>
      </c>
    </row>
    <row r="19" spans="1:22" x14ac:dyDescent="0.25">
      <c r="A19" s="2">
        <v>-3.0000000000000001E-3</v>
      </c>
      <c r="B19" s="2">
        <v>8.1699999999999995E-2</v>
      </c>
      <c r="C19" s="2">
        <v>7.8700000000000006E-2</v>
      </c>
      <c r="D19" s="2">
        <v>1.1950000000000001</v>
      </c>
      <c r="E19" s="2">
        <v>0</v>
      </c>
      <c r="F19" s="2">
        <v>1E-4</v>
      </c>
      <c r="G19" s="2">
        <v>-1E-4</v>
      </c>
      <c r="H19" s="2">
        <v>10.87</v>
      </c>
      <c r="I19" s="2">
        <v>10.97</v>
      </c>
      <c r="J19" s="2">
        <v>-0.11</v>
      </c>
      <c r="K19" s="2">
        <v>0</v>
      </c>
      <c r="L19" s="2">
        <v>0</v>
      </c>
      <c r="M19" s="2">
        <v>0</v>
      </c>
      <c r="N19" s="2">
        <v>10.87</v>
      </c>
      <c r="O19" s="2">
        <v>10.97</v>
      </c>
      <c r="P19" s="2">
        <v>-0.11</v>
      </c>
      <c r="Q19" s="2">
        <v>0</v>
      </c>
      <c r="R19" s="2">
        <v>0</v>
      </c>
      <c r="S19" s="2">
        <v>3</v>
      </c>
      <c r="T19" s="2">
        <v>0</v>
      </c>
      <c r="U19" s="2">
        <f>Table_0__7[[#This Row],[Call Settle]]*10000*Table_0__7[[#This Row],[Open Interest Call]]</f>
        <v>0</v>
      </c>
      <c r="V19" s="2">
        <f>Table_0__7[[#This Row],[Put Settle]]*10000*Table_0__7[[#This Row],[Open Interest Put]]</f>
        <v>0</v>
      </c>
    </row>
    <row r="20" spans="1:22" x14ac:dyDescent="0.25">
      <c r="A20" s="2">
        <v>-2.8999999999999998E-3</v>
      </c>
      <c r="B20" s="2">
        <v>7.6700000000000004E-2</v>
      </c>
      <c r="C20" s="2">
        <v>7.3800000000000004E-2</v>
      </c>
      <c r="D20" s="2">
        <v>1.2</v>
      </c>
      <c r="E20" s="2">
        <v>1E-4</v>
      </c>
      <c r="F20" s="2">
        <v>1E-4</v>
      </c>
      <c r="G20" s="2">
        <v>0</v>
      </c>
      <c r="H20" s="2">
        <v>10.24</v>
      </c>
      <c r="I20" s="2">
        <v>10.36</v>
      </c>
      <c r="J20" s="2">
        <v>-0.12</v>
      </c>
      <c r="K20" s="2">
        <v>0</v>
      </c>
      <c r="L20" s="2">
        <v>0</v>
      </c>
      <c r="M20" s="2">
        <v>0</v>
      </c>
      <c r="N20" s="2">
        <v>10.24</v>
      </c>
      <c r="O20" s="2">
        <v>10.36</v>
      </c>
      <c r="P20" s="2">
        <v>-0.12</v>
      </c>
      <c r="Q20" s="2">
        <v>3</v>
      </c>
      <c r="R20" s="2">
        <v>0</v>
      </c>
      <c r="S20" s="2">
        <v>34</v>
      </c>
      <c r="T20" s="2">
        <v>0</v>
      </c>
      <c r="U20" s="2">
        <f>Table_0__7[[#This Row],[Call Settle]]*10000*Table_0__7[[#This Row],[Open Interest Call]]</f>
        <v>2214</v>
      </c>
      <c r="V20" s="2">
        <f>Table_0__7[[#This Row],[Put Settle]]*10000*Table_0__7[[#This Row],[Open Interest Put]]</f>
        <v>34</v>
      </c>
    </row>
    <row r="21" spans="1:22" x14ac:dyDescent="0.25">
      <c r="A21" s="2">
        <v>-3.0000000000000001E-3</v>
      </c>
      <c r="B21" s="2">
        <v>7.1800000000000003E-2</v>
      </c>
      <c r="C21" s="2">
        <v>6.88E-2</v>
      </c>
      <c r="D21" s="2">
        <v>1.2050000000000001</v>
      </c>
      <c r="E21" s="2">
        <v>1E-4</v>
      </c>
      <c r="F21" s="2">
        <v>1E-4</v>
      </c>
      <c r="G21" s="2">
        <v>0</v>
      </c>
      <c r="H21" s="2">
        <v>9.61</v>
      </c>
      <c r="I21" s="2">
        <v>9.75</v>
      </c>
      <c r="J21" s="2">
        <v>-0.14000000000000001</v>
      </c>
      <c r="K21" s="2">
        <v>0</v>
      </c>
      <c r="L21" s="2">
        <v>0</v>
      </c>
      <c r="M21" s="2">
        <v>0</v>
      </c>
      <c r="N21" s="2">
        <v>9.61</v>
      </c>
      <c r="O21" s="2">
        <v>9.75</v>
      </c>
      <c r="P21" s="2">
        <v>-0.14000000000000001</v>
      </c>
      <c r="Q21" s="2">
        <v>0</v>
      </c>
      <c r="R21" s="2">
        <v>0</v>
      </c>
      <c r="S21" s="2">
        <v>4</v>
      </c>
      <c r="T21" s="2">
        <v>0</v>
      </c>
      <c r="U21" s="2">
        <f>Table_0__7[[#This Row],[Call Settle]]*10000*Table_0__7[[#This Row],[Open Interest Call]]</f>
        <v>0</v>
      </c>
      <c r="V21" s="2">
        <f>Table_0__7[[#This Row],[Put Settle]]*10000*Table_0__7[[#This Row],[Open Interest Put]]</f>
        <v>4</v>
      </c>
    </row>
    <row r="22" spans="1:22" x14ac:dyDescent="0.25">
      <c r="A22" s="2">
        <v>-3.0000000000000001E-3</v>
      </c>
      <c r="B22" s="2">
        <v>6.6799999999999998E-2</v>
      </c>
      <c r="C22" s="2">
        <v>6.3799999999999996E-2</v>
      </c>
      <c r="D22" s="2">
        <v>1.21</v>
      </c>
      <c r="E22" s="2">
        <v>1E-4</v>
      </c>
      <c r="F22" s="2">
        <v>1E-4</v>
      </c>
      <c r="G22" s="2">
        <v>0</v>
      </c>
      <c r="H22" s="2">
        <v>8.98</v>
      </c>
      <c r="I22" s="2">
        <v>9.14</v>
      </c>
      <c r="J22" s="2">
        <v>-0.16</v>
      </c>
      <c r="K22" s="2">
        <v>0</v>
      </c>
      <c r="L22" s="2">
        <v>0</v>
      </c>
      <c r="M22" s="2">
        <v>0</v>
      </c>
      <c r="N22" s="2">
        <v>8.98</v>
      </c>
      <c r="O22" s="2">
        <v>9.14</v>
      </c>
      <c r="P22" s="2">
        <v>-0.16</v>
      </c>
      <c r="Q22" s="2">
        <v>3</v>
      </c>
      <c r="R22" s="2">
        <v>0</v>
      </c>
      <c r="S22" s="2">
        <v>31</v>
      </c>
      <c r="T22" s="2">
        <v>0</v>
      </c>
      <c r="U22" s="2">
        <f>Table_0__7[[#This Row],[Call Settle]]*10000*Table_0__7[[#This Row],[Open Interest Call]]</f>
        <v>1914</v>
      </c>
      <c r="V22" s="2">
        <f>Table_0__7[[#This Row],[Put Settle]]*10000*Table_0__7[[#This Row],[Open Interest Put]]</f>
        <v>31</v>
      </c>
    </row>
    <row r="23" spans="1:22" x14ac:dyDescent="0.25">
      <c r="A23" s="2">
        <v>-3.0000000000000001E-3</v>
      </c>
      <c r="B23" s="2">
        <v>6.1899999999999997E-2</v>
      </c>
      <c r="C23" s="2">
        <v>5.8900000000000001E-2</v>
      </c>
      <c r="D23" s="2">
        <v>1.2150000000000001</v>
      </c>
      <c r="E23" s="2">
        <v>1E-4</v>
      </c>
      <c r="F23" s="2">
        <v>1E-4</v>
      </c>
      <c r="G23" s="2">
        <v>0</v>
      </c>
      <c r="H23" s="2">
        <v>8.35</v>
      </c>
      <c r="I23" s="2">
        <v>8.52</v>
      </c>
      <c r="J23" s="2">
        <v>-0.17</v>
      </c>
      <c r="K23" s="2">
        <v>0</v>
      </c>
      <c r="L23" s="2">
        <v>0</v>
      </c>
      <c r="M23" s="2">
        <v>0</v>
      </c>
      <c r="N23" s="2">
        <v>8.35</v>
      </c>
      <c r="O23" s="2">
        <v>8.52</v>
      </c>
      <c r="P23" s="2">
        <v>-0.17</v>
      </c>
      <c r="Q23" s="2">
        <v>0</v>
      </c>
      <c r="R23" s="2">
        <v>0</v>
      </c>
      <c r="S23" s="2">
        <v>77</v>
      </c>
      <c r="T23" s="2">
        <v>-1</v>
      </c>
      <c r="U23" s="2">
        <f>Table_0__7[[#This Row],[Call Settle]]*10000*Table_0__7[[#This Row],[Open Interest Call]]</f>
        <v>0</v>
      </c>
      <c r="V23" s="2">
        <f>Table_0__7[[#This Row],[Put Settle]]*10000*Table_0__7[[#This Row],[Open Interest Put]]</f>
        <v>77</v>
      </c>
    </row>
    <row r="24" spans="1:22" x14ac:dyDescent="0.25">
      <c r="A24" s="2">
        <v>-3.0000000000000001E-3</v>
      </c>
      <c r="B24" s="2">
        <v>5.6899999999999999E-2</v>
      </c>
      <c r="C24" s="2">
        <v>5.3900000000000003E-2</v>
      </c>
      <c r="D24" s="2">
        <v>1.22</v>
      </c>
      <c r="E24" s="2">
        <v>2.0000000000000001E-4</v>
      </c>
      <c r="F24" s="2">
        <v>2.0000000000000001E-4</v>
      </c>
      <c r="G24" s="2">
        <v>0</v>
      </c>
      <c r="H24" s="2">
        <v>8.52</v>
      </c>
      <c r="I24" s="2">
        <v>8.7200000000000006</v>
      </c>
      <c r="J24" s="2">
        <v>-0.2</v>
      </c>
      <c r="K24" s="2">
        <v>0</v>
      </c>
      <c r="L24" s="2">
        <v>0</v>
      </c>
      <c r="M24" s="2">
        <v>0</v>
      </c>
      <c r="N24" s="2">
        <v>8.52</v>
      </c>
      <c r="O24" s="2">
        <v>8.7200000000000006</v>
      </c>
      <c r="P24" s="2">
        <v>-0.2</v>
      </c>
      <c r="Q24" s="2">
        <v>3</v>
      </c>
      <c r="R24" s="2">
        <v>0</v>
      </c>
      <c r="S24" s="2">
        <v>1093</v>
      </c>
      <c r="T24" s="2">
        <v>-1</v>
      </c>
      <c r="U24" s="2">
        <f>Table_0__7[[#This Row],[Call Settle]]*10000*Table_0__7[[#This Row],[Open Interest Call]]</f>
        <v>1617</v>
      </c>
      <c r="V24" s="2">
        <f>Table_0__7[[#This Row],[Put Settle]]*10000*Table_0__7[[#This Row],[Open Interest Put]]</f>
        <v>2186</v>
      </c>
    </row>
    <row r="25" spans="1:22" x14ac:dyDescent="0.25">
      <c r="A25" s="2">
        <v>-3.0000000000000001E-3</v>
      </c>
      <c r="B25" s="2">
        <v>5.1999999999999998E-2</v>
      </c>
      <c r="C25" s="2">
        <v>4.9000000000000002E-2</v>
      </c>
      <c r="D25" s="2">
        <v>1.2250000000000001</v>
      </c>
      <c r="E25" s="2">
        <v>2.0000000000000001E-4</v>
      </c>
      <c r="F25" s="2">
        <v>2.0000000000000001E-4</v>
      </c>
      <c r="G25" s="2">
        <v>0</v>
      </c>
      <c r="H25" s="2">
        <v>7.83</v>
      </c>
      <c r="I25" s="2">
        <v>8.0500000000000007</v>
      </c>
      <c r="J25" s="2">
        <v>-0.22</v>
      </c>
      <c r="K25" s="2">
        <v>0</v>
      </c>
      <c r="L25" s="2">
        <v>0</v>
      </c>
      <c r="M25" s="2">
        <v>0</v>
      </c>
      <c r="N25" s="2">
        <v>7.83</v>
      </c>
      <c r="O25" s="2">
        <v>8.0500000000000007</v>
      </c>
      <c r="P25" s="2">
        <v>-0.22</v>
      </c>
      <c r="Q25" s="2">
        <v>0</v>
      </c>
      <c r="R25" s="2">
        <v>0</v>
      </c>
      <c r="S25" s="2">
        <v>224</v>
      </c>
      <c r="T25" s="2">
        <v>0</v>
      </c>
      <c r="U25" s="2">
        <f>Table_0__7[[#This Row],[Call Settle]]*10000*Table_0__7[[#This Row],[Open Interest Call]]</f>
        <v>0</v>
      </c>
      <c r="V25" s="2">
        <f>Table_0__7[[#This Row],[Put Settle]]*10000*Table_0__7[[#This Row],[Open Interest Put]]</f>
        <v>448</v>
      </c>
    </row>
    <row r="26" spans="1:22" x14ac:dyDescent="0.25">
      <c r="A26" s="2">
        <v>-3.0000000000000001E-3</v>
      </c>
      <c r="B26" s="2">
        <v>4.7100000000000003E-2</v>
      </c>
      <c r="C26" s="2">
        <v>4.41E-2</v>
      </c>
      <c r="D26" s="2">
        <v>1.23</v>
      </c>
      <c r="E26" s="2">
        <v>2.9999999999999997E-4</v>
      </c>
      <c r="F26" s="2">
        <v>2.9999999999999997E-4</v>
      </c>
      <c r="G26" s="2">
        <v>0</v>
      </c>
      <c r="H26" s="2">
        <v>7.63</v>
      </c>
      <c r="I26" s="2">
        <v>7.88</v>
      </c>
      <c r="J26" s="2">
        <v>-0.25</v>
      </c>
      <c r="K26" s="2">
        <v>0</v>
      </c>
      <c r="L26" s="2">
        <v>0</v>
      </c>
      <c r="M26" s="2">
        <v>0</v>
      </c>
      <c r="N26" s="2">
        <v>7.63</v>
      </c>
      <c r="O26" s="2">
        <v>7.88</v>
      </c>
      <c r="P26" s="2">
        <v>-0.25</v>
      </c>
      <c r="Q26" s="2">
        <v>2</v>
      </c>
      <c r="R26" s="2">
        <v>0</v>
      </c>
      <c r="S26" s="2">
        <v>936</v>
      </c>
      <c r="T26" s="2">
        <v>-1</v>
      </c>
      <c r="U26" s="2">
        <f>Table_0__7[[#This Row],[Call Settle]]*10000*Table_0__7[[#This Row],[Open Interest Call]]</f>
        <v>882</v>
      </c>
      <c r="V26" s="2">
        <f>Table_0__7[[#This Row],[Put Settle]]*10000*Table_0__7[[#This Row],[Open Interest Put]]</f>
        <v>2807.9999999999995</v>
      </c>
    </row>
    <row r="27" spans="1:22" x14ac:dyDescent="0.25">
      <c r="A27" s="2">
        <v>-3.0000000000000001E-3</v>
      </c>
      <c r="B27" s="2">
        <v>4.2200000000000001E-2</v>
      </c>
      <c r="C27" s="2">
        <v>3.9199999999999999E-2</v>
      </c>
      <c r="D27" s="2">
        <v>1.2350000000000001</v>
      </c>
      <c r="E27" s="2">
        <v>4.0000000000000002E-4</v>
      </c>
      <c r="F27" s="2">
        <v>4.0000000000000002E-4</v>
      </c>
      <c r="G27" s="2">
        <v>0</v>
      </c>
      <c r="H27" s="2">
        <v>7.27</v>
      </c>
      <c r="I27" s="2">
        <v>7.55</v>
      </c>
      <c r="J27" s="2">
        <v>-0.28000000000000003</v>
      </c>
      <c r="K27" s="2">
        <v>0</v>
      </c>
      <c r="L27" s="2">
        <v>0</v>
      </c>
      <c r="M27" s="2">
        <v>0</v>
      </c>
      <c r="N27" s="2">
        <v>7.27</v>
      </c>
      <c r="O27" s="2">
        <v>7.55</v>
      </c>
      <c r="P27" s="2">
        <v>-0.28000000000000003</v>
      </c>
      <c r="Q27" s="2">
        <v>0</v>
      </c>
      <c r="R27" s="2">
        <v>0</v>
      </c>
      <c r="S27" s="2">
        <v>369</v>
      </c>
      <c r="T27" s="2">
        <v>0</v>
      </c>
      <c r="U27" s="2">
        <f>Table_0__7[[#This Row],[Call Settle]]*10000*Table_0__7[[#This Row],[Open Interest Call]]</f>
        <v>0</v>
      </c>
      <c r="V27" s="2">
        <f>Table_0__7[[#This Row],[Put Settle]]*10000*Table_0__7[[#This Row],[Open Interest Put]]</f>
        <v>1476</v>
      </c>
    </row>
    <row r="28" spans="1:22" x14ac:dyDescent="0.25">
      <c r="A28" s="2">
        <v>-2.8999999999999998E-3</v>
      </c>
      <c r="B28" s="2">
        <v>3.7400000000000003E-2</v>
      </c>
      <c r="C28" s="2">
        <v>3.4500000000000003E-2</v>
      </c>
      <c r="D28" s="2">
        <v>1.24</v>
      </c>
      <c r="E28" s="2">
        <v>6.9999999999999999E-4</v>
      </c>
      <c r="F28" s="2">
        <v>5.9999999999999995E-4</v>
      </c>
      <c r="G28" s="2">
        <v>1E-4</v>
      </c>
      <c r="H28" s="2">
        <v>7.32</v>
      </c>
      <c r="I28" s="2">
        <v>7.39</v>
      </c>
      <c r="J28" s="2">
        <v>-7.0000000000000007E-2</v>
      </c>
      <c r="K28" s="2">
        <v>0</v>
      </c>
      <c r="L28" s="2">
        <v>0</v>
      </c>
      <c r="M28" s="2">
        <v>0</v>
      </c>
      <c r="N28" s="2">
        <v>7.32</v>
      </c>
      <c r="O28" s="2">
        <v>7.39</v>
      </c>
      <c r="P28" s="2">
        <v>-7.0000000000000007E-2</v>
      </c>
      <c r="Q28" s="2">
        <v>6</v>
      </c>
      <c r="R28" s="2">
        <v>0</v>
      </c>
      <c r="S28" s="2">
        <v>418</v>
      </c>
      <c r="T28" s="2">
        <v>-4</v>
      </c>
      <c r="U28" s="2">
        <f>Table_0__7[[#This Row],[Call Settle]]*10000*Table_0__7[[#This Row],[Open Interest Call]]</f>
        <v>2070.0000000000005</v>
      </c>
      <c r="V28" s="2">
        <f>Table_0__7[[#This Row],[Put Settle]]*10000*Table_0__7[[#This Row],[Open Interest Put]]</f>
        <v>2926</v>
      </c>
    </row>
    <row r="29" spans="1:22" x14ac:dyDescent="0.25">
      <c r="A29" s="2">
        <v>-2.8999999999999998E-3</v>
      </c>
      <c r="B29" s="2">
        <v>3.2800000000000003E-2</v>
      </c>
      <c r="C29" s="2">
        <v>2.9899999999999999E-2</v>
      </c>
      <c r="D29" s="2">
        <v>1.2450000000000001</v>
      </c>
      <c r="E29" s="2">
        <v>1E-3</v>
      </c>
      <c r="F29" s="2">
        <v>1E-3</v>
      </c>
      <c r="G29" s="2">
        <v>0</v>
      </c>
      <c r="H29" s="2">
        <v>7.08</v>
      </c>
      <c r="I29" s="2">
        <v>7.44</v>
      </c>
      <c r="J29" s="2">
        <v>-0.36</v>
      </c>
      <c r="K29" s="2">
        <v>0</v>
      </c>
      <c r="L29" s="2">
        <v>0</v>
      </c>
      <c r="M29" s="2">
        <v>0</v>
      </c>
      <c r="N29" s="2">
        <v>7.08</v>
      </c>
      <c r="O29" s="2">
        <v>7.44</v>
      </c>
      <c r="P29" s="2">
        <v>-0.36</v>
      </c>
      <c r="Q29" s="2">
        <v>4</v>
      </c>
      <c r="R29" s="2">
        <v>0</v>
      </c>
      <c r="S29" s="2">
        <v>477</v>
      </c>
      <c r="T29" s="2">
        <v>20</v>
      </c>
      <c r="U29" s="2">
        <f>Table_0__7[[#This Row],[Call Settle]]*10000*Table_0__7[[#This Row],[Open Interest Call]]</f>
        <v>1196</v>
      </c>
      <c r="V29" s="2">
        <f>Table_0__7[[#This Row],[Put Settle]]*10000*Table_0__7[[#This Row],[Open Interest Put]]</f>
        <v>4770</v>
      </c>
    </row>
    <row r="30" spans="1:22" x14ac:dyDescent="0.25">
      <c r="A30" s="2">
        <v>-2.8999999999999998E-3</v>
      </c>
      <c r="B30" s="2">
        <v>2.8299999999999999E-2</v>
      </c>
      <c r="C30" s="2">
        <v>2.5399999999999999E-2</v>
      </c>
      <c r="D30" s="2">
        <v>1.25</v>
      </c>
      <c r="E30" s="2">
        <v>1.6000000000000001E-3</v>
      </c>
      <c r="F30" s="2">
        <v>1.5E-3</v>
      </c>
      <c r="G30" s="2">
        <v>1E-4</v>
      </c>
      <c r="H30" s="2">
        <v>7.08</v>
      </c>
      <c r="I30" s="2">
        <v>7.36</v>
      </c>
      <c r="J30" s="2">
        <v>-0.28000000000000003</v>
      </c>
      <c r="K30" s="2">
        <v>0</v>
      </c>
      <c r="L30" s="2">
        <v>0</v>
      </c>
      <c r="M30" s="2">
        <v>0</v>
      </c>
      <c r="N30" s="2">
        <v>7.08</v>
      </c>
      <c r="O30" s="2">
        <v>7.36</v>
      </c>
      <c r="P30" s="2">
        <v>-0.28000000000000003</v>
      </c>
      <c r="Q30" s="2">
        <v>7</v>
      </c>
      <c r="R30" s="2">
        <v>0</v>
      </c>
      <c r="S30" s="2">
        <v>556</v>
      </c>
      <c r="T30" s="2">
        <v>1</v>
      </c>
      <c r="U30" s="2">
        <f>Table_0__7[[#This Row],[Call Settle]]*10000*Table_0__7[[#This Row],[Open Interest Call]]</f>
        <v>1778</v>
      </c>
      <c r="V30" s="2">
        <f>Table_0__7[[#This Row],[Put Settle]]*10000*Table_0__7[[#This Row],[Open Interest Put]]</f>
        <v>8896</v>
      </c>
    </row>
    <row r="31" spans="1:22" x14ac:dyDescent="0.25">
      <c r="A31" s="2">
        <v>-2.8E-3</v>
      </c>
      <c r="B31" s="2">
        <v>2.6100000000000002E-2</v>
      </c>
      <c r="C31" s="2">
        <v>2.3300000000000001E-2</v>
      </c>
      <c r="D31" s="2">
        <v>1.2524999999999999</v>
      </c>
      <c r="E31" s="2">
        <v>2E-3</v>
      </c>
      <c r="F31" s="2">
        <v>1.8E-3</v>
      </c>
      <c r="G31" s="2">
        <v>2.0000000000000001E-4</v>
      </c>
      <c r="H31" s="2">
        <v>7.09</v>
      </c>
      <c r="I31" s="2">
        <v>7.29</v>
      </c>
      <c r="J31" s="2">
        <v>-0.19</v>
      </c>
      <c r="K31" s="2">
        <v>0</v>
      </c>
      <c r="L31" s="2">
        <v>0</v>
      </c>
      <c r="M31" s="2">
        <v>0</v>
      </c>
      <c r="N31" s="2">
        <v>7.09</v>
      </c>
      <c r="O31" s="2">
        <v>7.29</v>
      </c>
      <c r="P31" s="2">
        <v>-0.19</v>
      </c>
      <c r="Q31" s="2">
        <v>0</v>
      </c>
      <c r="R31" s="2">
        <v>0</v>
      </c>
      <c r="S31" s="2">
        <v>30</v>
      </c>
      <c r="T31" s="2">
        <v>30</v>
      </c>
      <c r="U31" s="2">
        <f>Table_0__7[[#This Row],[Call Settle]]*10000*Table_0__7[[#This Row],[Open Interest Call]]</f>
        <v>0</v>
      </c>
      <c r="V31" s="2">
        <f>Table_0__7[[#This Row],[Put Settle]]*10000*Table_0__7[[#This Row],[Open Interest Put]]</f>
        <v>600</v>
      </c>
    </row>
    <row r="32" spans="1:22" x14ac:dyDescent="0.25">
      <c r="A32" s="2">
        <v>-2.8E-3</v>
      </c>
      <c r="B32" s="2">
        <v>2.4E-2</v>
      </c>
      <c r="C32" s="2">
        <v>2.12E-2</v>
      </c>
      <c r="D32" s="2">
        <v>1.2549999999999999</v>
      </c>
      <c r="E32" s="2">
        <v>2.3999999999999998E-3</v>
      </c>
      <c r="F32" s="2">
        <v>2.0999999999999999E-3</v>
      </c>
      <c r="G32" s="2">
        <v>2.9999999999999997E-4</v>
      </c>
      <c r="H32" s="2">
        <v>7.02</v>
      </c>
      <c r="I32" s="2">
        <v>7.15</v>
      </c>
      <c r="J32" s="2">
        <v>-0.13</v>
      </c>
      <c r="K32" s="2">
        <v>0</v>
      </c>
      <c r="L32" s="2">
        <v>0</v>
      </c>
      <c r="M32" s="2">
        <v>0</v>
      </c>
      <c r="N32" s="2">
        <v>7.02</v>
      </c>
      <c r="O32" s="2">
        <v>7.15</v>
      </c>
      <c r="P32" s="2">
        <v>-0.13</v>
      </c>
      <c r="Q32" s="2">
        <v>3</v>
      </c>
      <c r="R32" s="2">
        <v>0</v>
      </c>
      <c r="S32" s="2">
        <v>446</v>
      </c>
      <c r="T32" s="2">
        <v>28</v>
      </c>
      <c r="U32" s="2">
        <f>Table_0__7[[#This Row],[Call Settle]]*10000*Table_0__7[[#This Row],[Open Interest Call]]</f>
        <v>636</v>
      </c>
      <c r="V32" s="2">
        <f>Table_0__7[[#This Row],[Put Settle]]*10000*Table_0__7[[#This Row],[Open Interest Put]]</f>
        <v>10703.999999999998</v>
      </c>
    </row>
    <row r="33" spans="1:22" x14ac:dyDescent="0.25">
      <c r="A33" s="2">
        <v>-2.7000000000000001E-3</v>
      </c>
      <c r="B33" s="2">
        <v>2.1899999999999999E-2</v>
      </c>
      <c r="C33" s="2">
        <v>1.9199999999999998E-2</v>
      </c>
      <c r="D33" s="2">
        <v>1.2575000000000001</v>
      </c>
      <c r="E33" s="2">
        <v>2.8999999999999998E-3</v>
      </c>
      <c r="F33" s="2">
        <v>2.5999999999999999E-3</v>
      </c>
      <c r="G33" s="2">
        <v>2.9999999999999997E-4</v>
      </c>
      <c r="H33" s="2">
        <v>6.98</v>
      </c>
      <c r="I33" s="2">
        <v>7.19</v>
      </c>
      <c r="J33" s="2">
        <v>-0.21</v>
      </c>
      <c r="K33" s="2">
        <v>0</v>
      </c>
      <c r="L33" s="2">
        <v>0</v>
      </c>
      <c r="M33" s="2">
        <v>0</v>
      </c>
      <c r="N33" s="2">
        <v>6.98</v>
      </c>
      <c r="O33" s="2">
        <v>7.19</v>
      </c>
      <c r="P33" s="2">
        <v>-0.21</v>
      </c>
      <c r="Q33" s="2">
        <v>0</v>
      </c>
      <c r="R33" s="2">
        <v>0</v>
      </c>
      <c r="S33" s="2">
        <v>25</v>
      </c>
      <c r="T33" s="2">
        <v>24</v>
      </c>
      <c r="U33" s="2">
        <f>Table_0__7[[#This Row],[Call Settle]]*10000*Table_0__7[[#This Row],[Open Interest Call]]</f>
        <v>0</v>
      </c>
      <c r="V33" s="2">
        <f>Table_0__7[[#This Row],[Put Settle]]*10000*Table_0__7[[#This Row],[Open Interest Put]]</f>
        <v>724.99999999999989</v>
      </c>
    </row>
    <row r="34" spans="1:22" x14ac:dyDescent="0.25">
      <c r="A34" s="2">
        <v>-2.5999999999999999E-3</v>
      </c>
      <c r="B34" s="2">
        <v>1.9900000000000001E-2</v>
      </c>
      <c r="C34" s="2">
        <v>1.7299999999999999E-2</v>
      </c>
      <c r="D34" s="2">
        <v>1.26</v>
      </c>
      <c r="E34" s="2">
        <v>3.5000000000000001E-3</v>
      </c>
      <c r="F34" s="2">
        <v>3.0999999999999999E-3</v>
      </c>
      <c r="G34" s="2">
        <v>4.0000000000000002E-4</v>
      </c>
      <c r="H34" s="2">
        <v>6.96</v>
      </c>
      <c r="I34" s="2">
        <v>7.14</v>
      </c>
      <c r="J34" s="2">
        <v>-0.18</v>
      </c>
      <c r="K34" s="2">
        <v>0</v>
      </c>
      <c r="L34" s="2">
        <v>0</v>
      </c>
      <c r="M34" s="2">
        <v>0</v>
      </c>
      <c r="N34" s="2">
        <v>6.96</v>
      </c>
      <c r="O34" s="2">
        <v>7.14</v>
      </c>
      <c r="P34" s="2">
        <v>-0.18</v>
      </c>
      <c r="Q34" s="2">
        <v>10</v>
      </c>
      <c r="R34" s="2">
        <v>0</v>
      </c>
      <c r="S34" s="2">
        <v>841</v>
      </c>
      <c r="T34" s="2">
        <v>224</v>
      </c>
      <c r="U34" s="2">
        <f>Table_0__7[[#This Row],[Call Settle]]*10000*Table_0__7[[#This Row],[Open Interest Call]]</f>
        <v>1730</v>
      </c>
      <c r="V34" s="2">
        <f>Table_0__7[[#This Row],[Put Settle]]*10000*Table_0__7[[#This Row],[Open Interest Put]]</f>
        <v>29435</v>
      </c>
    </row>
    <row r="35" spans="1:22" x14ac:dyDescent="0.25">
      <c r="A35" s="2">
        <v>-2.5000000000000001E-3</v>
      </c>
      <c r="B35" s="2">
        <v>1.7999999999999999E-2</v>
      </c>
      <c r="C35" s="2">
        <v>1.55E-2</v>
      </c>
      <c r="D35" s="2">
        <v>1.2625</v>
      </c>
      <c r="E35" s="2">
        <v>4.1000000000000003E-3</v>
      </c>
      <c r="F35" s="2">
        <v>3.7000000000000002E-3</v>
      </c>
      <c r="G35" s="2">
        <v>4.0000000000000002E-4</v>
      </c>
      <c r="H35" s="2">
        <v>6.86</v>
      </c>
      <c r="I35" s="2">
        <v>7.12</v>
      </c>
      <c r="J35" s="2">
        <v>-0.25</v>
      </c>
      <c r="K35" s="2">
        <v>0</v>
      </c>
      <c r="L35" s="2">
        <v>0</v>
      </c>
      <c r="M35" s="2">
        <v>0</v>
      </c>
      <c r="N35" s="2">
        <v>6.86</v>
      </c>
      <c r="O35" s="2">
        <v>7.12</v>
      </c>
      <c r="P35" s="2">
        <v>-0.25</v>
      </c>
      <c r="Q35" s="2">
        <v>0</v>
      </c>
      <c r="R35" s="2">
        <v>0</v>
      </c>
      <c r="S35" s="2">
        <v>288</v>
      </c>
      <c r="T35" s="2">
        <v>0</v>
      </c>
      <c r="U35" s="2">
        <f>Table_0__7[[#This Row],[Call Settle]]*10000*Table_0__7[[#This Row],[Open Interest Call]]</f>
        <v>0</v>
      </c>
      <c r="V35" s="2">
        <f>Table_0__7[[#This Row],[Put Settle]]*10000*Table_0__7[[#This Row],[Open Interest Put]]</f>
        <v>11808</v>
      </c>
    </row>
    <row r="36" spans="1:22" x14ac:dyDescent="0.25">
      <c r="A36" s="2">
        <v>-2.5000000000000001E-3</v>
      </c>
      <c r="B36" s="2">
        <v>1.6199999999999999E-2</v>
      </c>
      <c r="C36" s="2">
        <v>1.37E-2</v>
      </c>
      <c r="D36" s="2">
        <v>1.2649999999999999</v>
      </c>
      <c r="E36" s="2">
        <v>4.8999999999999998E-3</v>
      </c>
      <c r="F36" s="2">
        <v>4.3E-3</v>
      </c>
      <c r="G36" s="2">
        <v>5.9999999999999995E-4</v>
      </c>
      <c r="H36" s="2">
        <v>6.86</v>
      </c>
      <c r="I36" s="2">
        <v>7.01</v>
      </c>
      <c r="J36" s="2">
        <v>-0.15</v>
      </c>
      <c r="K36" s="2">
        <v>0</v>
      </c>
      <c r="L36" s="2">
        <v>0</v>
      </c>
      <c r="M36" s="2">
        <v>0</v>
      </c>
      <c r="N36" s="2">
        <v>6.86</v>
      </c>
      <c r="O36" s="2">
        <v>7.01</v>
      </c>
      <c r="P36" s="2">
        <v>-0.15</v>
      </c>
      <c r="Q36" s="2">
        <v>30</v>
      </c>
      <c r="R36" s="2">
        <v>0</v>
      </c>
      <c r="S36" s="2">
        <v>898</v>
      </c>
      <c r="T36" s="2">
        <v>2</v>
      </c>
      <c r="U36" s="2">
        <f>Table_0__7[[#This Row],[Call Settle]]*10000*Table_0__7[[#This Row],[Open Interest Call]]</f>
        <v>4110</v>
      </c>
      <c r="V36" s="2">
        <f>Table_0__7[[#This Row],[Put Settle]]*10000*Table_0__7[[#This Row],[Open Interest Put]]</f>
        <v>44002</v>
      </c>
    </row>
    <row r="37" spans="1:22" x14ac:dyDescent="0.25">
      <c r="A37" s="2">
        <v>-2.3E-3</v>
      </c>
      <c r="B37" s="2">
        <v>1.44E-2</v>
      </c>
      <c r="C37" s="2">
        <v>1.21E-2</v>
      </c>
      <c r="D37" s="2">
        <v>1.2675000000000001</v>
      </c>
      <c r="E37" s="2">
        <v>5.7000000000000002E-3</v>
      </c>
      <c r="F37" s="2">
        <v>5.1000000000000004E-3</v>
      </c>
      <c r="G37" s="2">
        <v>5.9999999999999995E-4</v>
      </c>
      <c r="H37" s="2">
        <v>6.77</v>
      </c>
      <c r="I37" s="2">
        <v>7.01</v>
      </c>
      <c r="J37" s="2">
        <v>-0.24</v>
      </c>
      <c r="K37" s="2">
        <v>0</v>
      </c>
      <c r="L37" s="2">
        <v>0</v>
      </c>
      <c r="M37" s="2">
        <v>0</v>
      </c>
      <c r="N37" s="2">
        <v>6.77</v>
      </c>
      <c r="O37" s="2">
        <v>7.01</v>
      </c>
      <c r="P37" s="2">
        <v>-0.24</v>
      </c>
      <c r="Q37" s="2">
        <v>0</v>
      </c>
      <c r="R37" s="2">
        <v>0</v>
      </c>
      <c r="S37" s="2">
        <v>0</v>
      </c>
      <c r="T37" s="2">
        <v>0</v>
      </c>
      <c r="U37" s="2">
        <f>Table_0__7[[#This Row],[Call Settle]]*10000*Table_0__7[[#This Row],[Open Interest Call]]</f>
        <v>0</v>
      </c>
      <c r="V37" s="2">
        <f>Table_0__7[[#This Row],[Put Settle]]*10000*Table_0__7[[#This Row],[Open Interest Put]]</f>
        <v>0</v>
      </c>
    </row>
    <row r="38" spans="1:22" x14ac:dyDescent="0.25">
      <c r="A38" s="2">
        <v>-2.3E-3</v>
      </c>
      <c r="B38" s="2">
        <v>1.2800000000000001E-2</v>
      </c>
      <c r="C38" s="2">
        <v>1.0500000000000001E-2</v>
      </c>
      <c r="D38" s="2">
        <v>1.27</v>
      </c>
      <c r="E38" s="2">
        <v>6.6E-3</v>
      </c>
      <c r="F38" s="2">
        <v>5.8999999999999999E-3</v>
      </c>
      <c r="G38" s="2">
        <v>6.9999999999999999E-4</v>
      </c>
      <c r="H38" s="2">
        <v>6.67</v>
      </c>
      <c r="I38" s="2">
        <v>6.93</v>
      </c>
      <c r="J38" s="2">
        <v>-0.25</v>
      </c>
      <c r="K38" s="2">
        <v>0</v>
      </c>
      <c r="L38" s="2">
        <v>0</v>
      </c>
      <c r="M38" s="2">
        <v>0</v>
      </c>
      <c r="N38" s="2">
        <v>6.67</v>
      </c>
      <c r="O38" s="2">
        <v>6.93</v>
      </c>
      <c r="P38" s="2">
        <v>-0.25</v>
      </c>
      <c r="Q38" s="2">
        <v>73</v>
      </c>
      <c r="R38" s="2">
        <v>0</v>
      </c>
      <c r="S38" s="2">
        <v>250</v>
      </c>
      <c r="T38" s="2">
        <v>-3</v>
      </c>
      <c r="U38" s="2">
        <f>Table_0__7[[#This Row],[Call Settle]]*10000*Table_0__7[[#This Row],[Open Interest Call]]</f>
        <v>7665</v>
      </c>
      <c r="V38" s="2">
        <f>Table_0__7[[#This Row],[Put Settle]]*10000*Table_0__7[[#This Row],[Open Interest Put]]</f>
        <v>16500</v>
      </c>
    </row>
    <row r="39" spans="1:22" x14ac:dyDescent="0.25">
      <c r="A39" s="2">
        <v>-2.2000000000000001E-3</v>
      </c>
      <c r="B39" s="2">
        <v>1.1299999999999999E-2</v>
      </c>
      <c r="C39" s="2">
        <v>9.1000000000000004E-3</v>
      </c>
      <c r="D39" s="2">
        <v>1.2725</v>
      </c>
      <c r="E39" s="2">
        <v>7.7000000000000002E-3</v>
      </c>
      <c r="F39" s="2">
        <v>6.8999999999999999E-3</v>
      </c>
      <c r="G39" s="2">
        <v>8.0000000000000004E-4</v>
      </c>
      <c r="H39" s="2">
        <v>6.65</v>
      </c>
      <c r="I39" s="2">
        <v>6.92</v>
      </c>
      <c r="J39" s="2">
        <v>-0.27</v>
      </c>
      <c r="K39" s="2">
        <v>0</v>
      </c>
      <c r="L39" s="2">
        <v>0</v>
      </c>
      <c r="M39" s="2">
        <v>0</v>
      </c>
      <c r="N39" s="2">
        <v>6.65</v>
      </c>
      <c r="O39" s="2">
        <v>6.92</v>
      </c>
      <c r="P39" s="2">
        <v>-0.27</v>
      </c>
      <c r="Q39" s="2">
        <v>0</v>
      </c>
      <c r="R39" s="2">
        <v>0</v>
      </c>
      <c r="S39" s="2">
        <v>0</v>
      </c>
      <c r="T39" s="2">
        <v>0</v>
      </c>
      <c r="U39" s="2">
        <f>Table_0__7[[#This Row],[Call Settle]]*10000*Table_0__7[[#This Row],[Open Interest Call]]</f>
        <v>0</v>
      </c>
      <c r="V39" s="2">
        <f>Table_0__7[[#This Row],[Put Settle]]*10000*Table_0__7[[#This Row],[Open Interest Put]]</f>
        <v>0</v>
      </c>
    </row>
    <row r="40" spans="1:22" x14ac:dyDescent="0.25">
      <c r="A40" s="2">
        <v>-2.0999999999999999E-3</v>
      </c>
      <c r="B40" s="2">
        <v>9.7999999999999997E-3</v>
      </c>
      <c r="C40" s="2">
        <v>7.7000000000000002E-3</v>
      </c>
      <c r="D40" s="2">
        <v>1.2749999999999999</v>
      </c>
      <c r="E40" s="2">
        <v>8.8000000000000005E-3</v>
      </c>
      <c r="F40" s="2">
        <v>7.9000000000000008E-3</v>
      </c>
      <c r="G40" s="2">
        <v>8.9999999999999998E-4</v>
      </c>
      <c r="H40" s="2">
        <v>6.53</v>
      </c>
      <c r="I40" s="2">
        <v>6.83</v>
      </c>
      <c r="J40" s="2">
        <v>-0.3</v>
      </c>
      <c r="K40" s="2">
        <v>0</v>
      </c>
      <c r="L40" s="2">
        <v>0</v>
      </c>
      <c r="M40" s="2">
        <v>0</v>
      </c>
      <c r="N40" s="2">
        <v>6.53</v>
      </c>
      <c r="O40" s="2">
        <v>6.83</v>
      </c>
      <c r="P40" s="2">
        <v>-0.3</v>
      </c>
      <c r="Q40" s="2">
        <v>178</v>
      </c>
      <c r="R40" s="2">
        <v>0</v>
      </c>
      <c r="S40" s="2">
        <v>51</v>
      </c>
      <c r="T40" s="2">
        <v>0</v>
      </c>
      <c r="U40" s="2">
        <f>Table_0__7[[#This Row],[Call Settle]]*10000*Table_0__7[[#This Row],[Open Interest Call]]</f>
        <v>13706</v>
      </c>
      <c r="V40" s="2">
        <f>Table_0__7[[#This Row],[Put Settle]]*10000*Table_0__7[[#This Row],[Open Interest Put]]</f>
        <v>4488</v>
      </c>
    </row>
    <row r="41" spans="1:22" x14ac:dyDescent="0.25">
      <c r="A41" s="2">
        <v>-1.9E-3</v>
      </c>
      <c r="B41" s="2">
        <v>8.5000000000000006E-3</v>
      </c>
      <c r="C41" s="2">
        <v>6.6E-3</v>
      </c>
      <c r="D41" s="2">
        <v>1.2775000000000001</v>
      </c>
      <c r="E41" s="2">
        <v>1.0200000000000001E-2</v>
      </c>
      <c r="F41" s="2">
        <v>9.1000000000000004E-3</v>
      </c>
      <c r="G41" s="2">
        <v>1.1000000000000001E-3</v>
      </c>
      <c r="H41" s="2">
        <v>6.55</v>
      </c>
      <c r="I41" s="2">
        <v>6.81</v>
      </c>
      <c r="J41" s="2">
        <v>-0.26</v>
      </c>
      <c r="K41" s="2">
        <v>0</v>
      </c>
      <c r="L41" s="2">
        <v>0</v>
      </c>
      <c r="M41" s="2">
        <v>0</v>
      </c>
      <c r="N41" s="2">
        <v>6.55</v>
      </c>
      <c r="O41" s="2">
        <v>6.81</v>
      </c>
      <c r="P41" s="2">
        <v>-0.26</v>
      </c>
      <c r="Q41" s="2">
        <v>0</v>
      </c>
      <c r="R41" s="2">
        <v>0</v>
      </c>
      <c r="S41" s="2">
        <v>9</v>
      </c>
      <c r="T41" s="2">
        <v>0</v>
      </c>
      <c r="U41" s="2">
        <f>Table_0__7[[#This Row],[Call Settle]]*10000*Table_0__7[[#This Row],[Open Interest Call]]</f>
        <v>0</v>
      </c>
      <c r="V41" s="2">
        <f>Table_0__7[[#This Row],[Put Settle]]*10000*Table_0__7[[#This Row],[Open Interest Put]]</f>
        <v>918.00000000000011</v>
      </c>
    </row>
    <row r="42" spans="1:22" x14ac:dyDescent="0.25">
      <c r="A42" s="2">
        <v>-1.8E-3</v>
      </c>
      <c r="B42" s="2">
        <v>7.3000000000000001E-3</v>
      </c>
      <c r="C42" s="2">
        <v>5.4999999999999997E-3</v>
      </c>
      <c r="D42" s="2">
        <v>1.28</v>
      </c>
      <c r="E42" s="2">
        <v>1.1599999999999999E-2</v>
      </c>
      <c r="F42" s="2">
        <v>1.04E-2</v>
      </c>
      <c r="G42" s="2">
        <v>1.1999999999999999E-3</v>
      </c>
      <c r="H42" s="2">
        <v>6.48</v>
      </c>
      <c r="I42" s="2">
        <v>6.77</v>
      </c>
      <c r="J42" s="2">
        <v>-0.3</v>
      </c>
      <c r="K42" s="2">
        <v>0</v>
      </c>
      <c r="L42" s="2">
        <v>0</v>
      </c>
      <c r="M42" s="2">
        <v>0</v>
      </c>
      <c r="N42" s="2">
        <v>6.48</v>
      </c>
      <c r="O42" s="2">
        <v>6.77</v>
      </c>
      <c r="P42" s="2">
        <v>-0.3</v>
      </c>
      <c r="Q42" s="2">
        <v>536</v>
      </c>
      <c r="R42" s="2">
        <v>0</v>
      </c>
      <c r="S42" s="2">
        <v>197</v>
      </c>
      <c r="T42" s="2">
        <v>0</v>
      </c>
      <c r="U42" s="2">
        <f>Table_0__7[[#This Row],[Call Settle]]*10000*Table_0__7[[#This Row],[Open Interest Call]]</f>
        <v>29480</v>
      </c>
      <c r="V42" s="2">
        <f>Table_0__7[[#This Row],[Put Settle]]*10000*Table_0__7[[#This Row],[Open Interest Put]]</f>
        <v>22851.999999999996</v>
      </c>
    </row>
    <row r="43" spans="1:22" x14ac:dyDescent="0.25">
      <c r="A43" s="2">
        <v>-1.6000000000000001E-3</v>
      </c>
      <c r="B43" s="2">
        <v>6.1999999999999998E-3</v>
      </c>
      <c r="C43" s="2">
        <v>4.5999999999999999E-3</v>
      </c>
      <c r="D43" s="2">
        <v>1.2825</v>
      </c>
      <c r="E43" s="2">
        <v>1.32E-2</v>
      </c>
      <c r="F43" s="2">
        <v>1.18E-2</v>
      </c>
      <c r="G43" s="2">
        <v>1.4E-3</v>
      </c>
      <c r="H43" s="2">
        <v>6.47</v>
      </c>
      <c r="I43" s="2">
        <v>6.73</v>
      </c>
      <c r="J43" s="2">
        <v>-0.26</v>
      </c>
      <c r="K43" s="2">
        <v>0</v>
      </c>
      <c r="L43" s="2">
        <v>0</v>
      </c>
      <c r="M43" s="2">
        <v>0</v>
      </c>
      <c r="N43" s="2">
        <v>6.47</v>
      </c>
      <c r="O43" s="2">
        <v>6.73</v>
      </c>
      <c r="P43" s="2">
        <v>-0.26</v>
      </c>
      <c r="Q43" s="2">
        <v>235</v>
      </c>
      <c r="R43" s="2">
        <v>234</v>
      </c>
      <c r="S43" s="2">
        <v>0</v>
      </c>
      <c r="T43" s="2">
        <v>0</v>
      </c>
      <c r="U43" s="2">
        <f>Table_0__7[[#This Row],[Call Settle]]*10000*Table_0__7[[#This Row],[Open Interest Call]]</f>
        <v>10810</v>
      </c>
      <c r="V43" s="2">
        <f>Table_0__7[[#This Row],[Put Settle]]*10000*Table_0__7[[#This Row],[Open Interest Put]]</f>
        <v>0</v>
      </c>
    </row>
    <row r="44" spans="1:22" x14ac:dyDescent="0.25">
      <c r="A44" s="2">
        <v>-1.4E-3</v>
      </c>
      <c r="B44" s="2">
        <v>5.1999999999999998E-3</v>
      </c>
      <c r="C44" s="2">
        <v>3.8E-3</v>
      </c>
      <c r="D44" s="2">
        <v>1.2849999999999999</v>
      </c>
      <c r="E44" s="2">
        <v>1.49E-2</v>
      </c>
      <c r="F44" s="2">
        <v>1.3299999999999999E-2</v>
      </c>
      <c r="G44" s="2">
        <v>1.6000000000000001E-3</v>
      </c>
      <c r="H44" s="2">
        <v>6.45</v>
      </c>
      <c r="I44" s="2">
        <v>6.67</v>
      </c>
      <c r="J44" s="2">
        <v>-0.22</v>
      </c>
      <c r="K44" s="2">
        <v>0</v>
      </c>
      <c r="L44" s="2">
        <v>0</v>
      </c>
      <c r="M44" s="2">
        <v>0</v>
      </c>
      <c r="N44" s="2">
        <v>6.45</v>
      </c>
      <c r="O44" s="2">
        <v>6.67</v>
      </c>
      <c r="P44" s="2">
        <v>-0.22</v>
      </c>
      <c r="Q44" s="2">
        <v>524</v>
      </c>
      <c r="R44" s="2">
        <v>0</v>
      </c>
      <c r="S44" s="2">
        <v>706</v>
      </c>
      <c r="T44" s="2">
        <v>0</v>
      </c>
      <c r="U44" s="2">
        <f>Table_0__7[[#This Row],[Call Settle]]*10000*Table_0__7[[#This Row],[Open Interest Call]]</f>
        <v>19912</v>
      </c>
      <c r="V44" s="2">
        <f>Table_0__7[[#This Row],[Put Settle]]*10000*Table_0__7[[#This Row],[Open Interest Put]]</f>
        <v>105194</v>
      </c>
    </row>
    <row r="45" spans="1:22" x14ac:dyDescent="0.25">
      <c r="A45" s="2">
        <v>-1.1000000000000001E-3</v>
      </c>
      <c r="B45" s="2">
        <v>4.3E-3</v>
      </c>
      <c r="C45" s="2">
        <v>3.2000000000000002E-3</v>
      </c>
      <c r="D45" s="2">
        <v>1.2875000000000001</v>
      </c>
      <c r="E45" s="2">
        <v>1.67E-2</v>
      </c>
      <c r="F45" s="2">
        <v>1.49E-2</v>
      </c>
      <c r="G45" s="2">
        <v>1.8E-3</v>
      </c>
      <c r="H45" s="2">
        <v>6.52</v>
      </c>
      <c r="I45" s="2">
        <v>6.61</v>
      </c>
      <c r="J45" s="2">
        <v>-0.08</v>
      </c>
      <c r="K45" s="2">
        <v>0</v>
      </c>
      <c r="L45" s="2">
        <v>0</v>
      </c>
      <c r="M45" s="2">
        <v>0</v>
      </c>
      <c r="N45" s="2">
        <v>6.52</v>
      </c>
      <c r="O45" s="2">
        <v>6.61</v>
      </c>
      <c r="P45" s="2">
        <v>-0.08</v>
      </c>
      <c r="Q45" s="2">
        <v>271</v>
      </c>
      <c r="R45" s="2">
        <v>-1</v>
      </c>
      <c r="S45" s="2">
        <v>0</v>
      </c>
      <c r="T45" s="2">
        <v>0</v>
      </c>
      <c r="U45" s="2">
        <f>Table_0__7[[#This Row],[Call Settle]]*10000*Table_0__7[[#This Row],[Open Interest Call]]</f>
        <v>8672</v>
      </c>
      <c r="V45" s="2">
        <f>Table_0__7[[#This Row],[Put Settle]]*10000*Table_0__7[[#This Row],[Open Interest Put]]</f>
        <v>0</v>
      </c>
    </row>
    <row r="46" spans="1:22" x14ac:dyDescent="0.25">
      <c r="A46" s="2">
        <v>-1E-3</v>
      </c>
      <c r="B46" s="2">
        <v>3.5999999999999999E-3</v>
      </c>
      <c r="C46" s="2">
        <v>2.5999999999999999E-3</v>
      </c>
      <c r="D46" s="2">
        <v>1.29</v>
      </c>
      <c r="E46" s="2">
        <v>1.8700000000000001E-2</v>
      </c>
      <c r="F46" s="2">
        <v>1.67E-2</v>
      </c>
      <c r="G46" s="2">
        <v>2E-3</v>
      </c>
      <c r="H46" s="2">
        <v>6.51</v>
      </c>
      <c r="I46" s="2">
        <v>6.62</v>
      </c>
      <c r="J46" s="2">
        <v>-0.11</v>
      </c>
      <c r="K46" s="2">
        <v>0</v>
      </c>
      <c r="L46" s="2">
        <v>0</v>
      </c>
      <c r="M46" s="2">
        <v>0</v>
      </c>
      <c r="N46" s="2">
        <v>6.51</v>
      </c>
      <c r="O46" s="2">
        <v>6.62</v>
      </c>
      <c r="P46" s="2">
        <v>-0.11</v>
      </c>
      <c r="Q46" s="2">
        <v>260</v>
      </c>
      <c r="R46" s="2">
        <v>14</v>
      </c>
      <c r="S46" s="2">
        <v>275</v>
      </c>
      <c r="T46" s="2">
        <v>0</v>
      </c>
      <c r="U46" s="2">
        <f>Table_0__7[[#This Row],[Call Settle]]*10000*Table_0__7[[#This Row],[Open Interest Call]]</f>
        <v>6760</v>
      </c>
      <c r="V46" s="2">
        <f>Table_0__7[[#This Row],[Put Settle]]*10000*Table_0__7[[#This Row],[Open Interest Put]]</f>
        <v>51425</v>
      </c>
    </row>
    <row r="47" spans="1:22" x14ac:dyDescent="0.25">
      <c r="A47" s="2">
        <v>-8.9999999999999998E-4</v>
      </c>
      <c r="B47" s="2">
        <v>3.0000000000000001E-3</v>
      </c>
      <c r="C47" s="2">
        <v>2.0999999999999999E-3</v>
      </c>
      <c r="D47" s="2">
        <v>1.2925</v>
      </c>
      <c r="E47" s="2">
        <v>2.07E-2</v>
      </c>
      <c r="F47" s="2">
        <v>1.8499999999999999E-2</v>
      </c>
      <c r="G47" s="2">
        <v>2.2000000000000001E-3</v>
      </c>
      <c r="H47" s="2">
        <v>6.51</v>
      </c>
      <c r="I47" s="2">
        <v>6.65</v>
      </c>
      <c r="J47" s="2">
        <v>-0.14000000000000001</v>
      </c>
      <c r="K47" s="2">
        <v>0</v>
      </c>
      <c r="L47" s="2">
        <v>0</v>
      </c>
      <c r="M47" s="2">
        <v>0</v>
      </c>
      <c r="N47" s="2">
        <v>6.51</v>
      </c>
      <c r="O47" s="2">
        <v>6.65</v>
      </c>
      <c r="P47" s="2">
        <v>-0.14000000000000001</v>
      </c>
      <c r="Q47" s="2">
        <v>0</v>
      </c>
      <c r="R47" s="2">
        <v>0</v>
      </c>
      <c r="S47" s="2">
        <v>0</v>
      </c>
      <c r="T47" s="2">
        <v>0</v>
      </c>
      <c r="U47" s="2">
        <f>Table_0__7[[#This Row],[Call Settle]]*10000*Table_0__7[[#This Row],[Open Interest Call]]</f>
        <v>0</v>
      </c>
      <c r="V47" s="2">
        <f>Table_0__7[[#This Row],[Put Settle]]*10000*Table_0__7[[#This Row],[Open Interest Put]]</f>
        <v>0</v>
      </c>
    </row>
    <row r="48" spans="1:22" x14ac:dyDescent="0.25">
      <c r="A48" s="2">
        <v>-6.9999999999999999E-4</v>
      </c>
      <c r="B48" s="2">
        <v>2.3999999999999998E-3</v>
      </c>
      <c r="C48" s="2">
        <v>1.6999999999999999E-3</v>
      </c>
      <c r="D48" s="2">
        <v>1.2949999999999999</v>
      </c>
      <c r="E48" s="2">
        <v>2.2700000000000001E-2</v>
      </c>
      <c r="F48" s="2">
        <v>2.0500000000000001E-2</v>
      </c>
      <c r="G48" s="2">
        <v>2.2000000000000001E-3</v>
      </c>
      <c r="H48" s="2">
        <v>6.53</v>
      </c>
      <c r="I48" s="2">
        <v>6.58</v>
      </c>
      <c r="J48" s="2">
        <v>-0.05</v>
      </c>
      <c r="K48" s="2">
        <v>0</v>
      </c>
      <c r="L48" s="2">
        <v>0</v>
      </c>
      <c r="M48" s="2">
        <v>0</v>
      </c>
      <c r="N48" s="2">
        <v>6.53</v>
      </c>
      <c r="O48" s="2">
        <v>6.58</v>
      </c>
      <c r="P48" s="2">
        <v>-0.05</v>
      </c>
      <c r="Q48" s="2">
        <v>520</v>
      </c>
      <c r="R48" s="2">
        <v>65</v>
      </c>
      <c r="S48" s="2">
        <v>103</v>
      </c>
      <c r="T48" s="2">
        <v>0</v>
      </c>
      <c r="U48" s="2">
        <f>Table_0__7[[#This Row],[Call Settle]]*10000*Table_0__7[[#This Row],[Open Interest Call]]</f>
        <v>8840</v>
      </c>
      <c r="V48" s="2">
        <f>Table_0__7[[#This Row],[Put Settle]]*10000*Table_0__7[[#This Row],[Open Interest Put]]</f>
        <v>23381.000000000004</v>
      </c>
    </row>
    <row r="49" spans="1:22" x14ac:dyDescent="0.25">
      <c r="A49" s="2">
        <v>1.4E-3</v>
      </c>
      <c r="B49" s="2">
        <v>0</v>
      </c>
      <c r="C49" s="2">
        <v>1.4E-3</v>
      </c>
      <c r="D49" s="2">
        <v>1.2975000000000001</v>
      </c>
      <c r="E49" s="2">
        <v>2.4899999999999999E-2</v>
      </c>
      <c r="F49" s="2">
        <v>0</v>
      </c>
      <c r="G49" s="2">
        <v>2.4899999999999999E-2</v>
      </c>
      <c r="H49" s="2">
        <v>6.61</v>
      </c>
      <c r="I49" s="2">
        <v>0</v>
      </c>
      <c r="J49" s="2">
        <v>6.61</v>
      </c>
      <c r="K49" s="2">
        <v>0</v>
      </c>
      <c r="L49" s="2">
        <v>0</v>
      </c>
      <c r="M49" s="2">
        <v>0</v>
      </c>
      <c r="N49" s="2">
        <v>6.61</v>
      </c>
      <c r="O49" s="2">
        <v>0</v>
      </c>
      <c r="P49" s="2">
        <v>6.61</v>
      </c>
      <c r="Q49" s="2">
        <v>0</v>
      </c>
      <c r="R49" s="2">
        <v>0</v>
      </c>
      <c r="S49" s="2">
        <v>0</v>
      </c>
      <c r="T49" s="2">
        <v>0</v>
      </c>
      <c r="U49" s="2">
        <f>Table_0__7[[#This Row],[Call Settle]]*10000*Table_0__7[[#This Row],[Open Interest Call]]</f>
        <v>0</v>
      </c>
      <c r="V49" s="2">
        <f>Table_0__7[[#This Row],[Put Settle]]*10000*Table_0__7[[#This Row],[Open Interest Put]]</f>
        <v>0</v>
      </c>
    </row>
    <row r="50" spans="1:22" x14ac:dyDescent="0.25">
      <c r="A50" s="2">
        <v>-5.0000000000000001E-4</v>
      </c>
      <c r="B50" s="2">
        <v>1.6000000000000001E-3</v>
      </c>
      <c r="C50" s="2">
        <v>1.1000000000000001E-3</v>
      </c>
      <c r="D50" s="2">
        <v>1.3</v>
      </c>
      <c r="E50" s="2">
        <v>2.7099999999999999E-2</v>
      </c>
      <c r="F50" s="2">
        <v>2.46E-2</v>
      </c>
      <c r="G50" s="2">
        <v>2.5000000000000001E-3</v>
      </c>
      <c r="H50" s="2">
        <v>6.6</v>
      </c>
      <c r="I50" s="2">
        <v>6.63</v>
      </c>
      <c r="J50" s="2">
        <v>-0.03</v>
      </c>
      <c r="K50" s="2">
        <v>0</v>
      </c>
      <c r="L50" s="2">
        <v>0</v>
      </c>
      <c r="M50" s="2">
        <v>0</v>
      </c>
      <c r="N50" s="2">
        <v>6.6</v>
      </c>
      <c r="O50" s="2">
        <v>6.63</v>
      </c>
      <c r="P50" s="2">
        <v>-0.03</v>
      </c>
      <c r="Q50" s="2">
        <v>131</v>
      </c>
      <c r="R50" s="2">
        <v>-1</v>
      </c>
      <c r="S50" s="2">
        <v>73</v>
      </c>
      <c r="T50" s="2">
        <v>0</v>
      </c>
      <c r="U50" s="2">
        <f>Table_0__7[[#This Row],[Call Settle]]*10000*Table_0__7[[#This Row],[Open Interest Call]]</f>
        <v>1441</v>
      </c>
      <c r="V50" s="2">
        <f>Table_0__7[[#This Row],[Put Settle]]*10000*Table_0__7[[#This Row],[Open Interest Put]]</f>
        <v>19783</v>
      </c>
    </row>
    <row r="51" spans="1:22" x14ac:dyDescent="0.25">
      <c r="A51" s="2">
        <v>-2.9999999999999997E-4</v>
      </c>
      <c r="B51" s="2">
        <v>1E-3</v>
      </c>
      <c r="C51" s="2">
        <v>6.9999999999999999E-4</v>
      </c>
      <c r="D51" s="2">
        <v>1.3049999999999999</v>
      </c>
      <c r="E51" s="2">
        <v>3.1699999999999999E-2</v>
      </c>
      <c r="F51" s="2">
        <v>2.9000000000000001E-2</v>
      </c>
      <c r="G51" s="2">
        <v>2.7000000000000001E-3</v>
      </c>
      <c r="H51" s="2">
        <v>6.68</v>
      </c>
      <c r="I51" s="2">
        <v>6.62</v>
      </c>
      <c r="J51" s="2">
        <v>0.06</v>
      </c>
      <c r="K51" s="2">
        <v>0</v>
      </c>
      <c r="L51" s="2">
        <v>0</v>
      </c>
      <c r="M51" s="2">
        <v>0</v>
      </c>
      <c r="N51" s="2">
        <v>6.68</v>
      </c>
      <c r="O51" s="2">
        <v>6.62</v>
      </c>
      <c r="P51" s="2">
        <v>0.06</v>
      </c>
      <c r="Q51" s="2">
        <v>89</v>
      </c>
      <c r="R51" s="2">
        <v>0</v>
      </c>
      <c r="S51" s="2">
        <v>360</v>
      </c>
      <c r="T51" s="2">
        <v>0</v>
      </c>
      <c r="U51" s="2">
        <f>Table_0__7[[#This Row],[Call Settle]]*10000*Table_0__7[[#This Row],[Open Interest Call]]</f>
        <v>623</v>
      </c>
      <c r="V51" s="2">
        <f>Table_0__7[[#This Row],[Put Settle]]*10000*Table_0__7[[#This Row],[Open Interest Put]]</f>
        <v>114120</v>
      </c>
    </row>
    <row r="52" spans="1:22" x14ac:dyDescent="0.25">
      <c r="A52" s="2">
        <v>-2.0000000000000001E-4</v>
      </c>
      <c r="B52" s="2">
        <v>5.9999999999999995E-4</v>
      </c>
      <c r="C52" s="2">
        <v>4.0000000000000002E-4</v>
      </c>
      <c r="D52" s="2">
        <v>1.31</v>
      </c>
      <c r="E52" s="2">
        <v>3.6400000000000002E-2</v>
      </c>
      <c r="F52" s="2">
        <v>3.3599999999999998E-2</v>
      </c>
      <c r="G52" s="2">
        <v>2.8E-3</v>
      </c>
      <c r="H52" s="2">
        <v>6.65</v>
      </c>
      <c r="I52" s="2">
        <v>6.6</v>
      </c>
      <c r="J52" s="2">
        <v>0.05</v>
      </c>
      <c r="K52" s="2">
        <v>0</v>
      </c>
      <c r="L52" s="2">
        <v>0</v>
      </c>
      <c r="M52" s="2">
        <v>0</v>
      </c>
      <c r="N52" s="2">
        <v>6.65</v>
      </c>
      <c r="O52" s="2">
        <v>6.6</v>
      </c>
      <c r="P52" s="2">
        <v>0.05</v>
      </c>
      <c r="Q52" s="2">
        <v>431</v>
      </c>
      <c r="R52" s="2">
        <v>0</v>
      </c>
      <c r="S52" s="2">
        <v>103</v>
      </c>
      <c r="T52" s="2">
        <v>0</v>
      </c>
      <c r="U52" s="2">
        <f>Table_0__7[[#This Row],[Call Settle]]*10000*Table_0__7[[#This Row],[Open Interest Call]]</f>
        <v>1724</v>
      </c>
      <c r="V52" s="2">
        <f>Table_0__7[[#This Row],[Put Settle]]*10000*Table_0__7[[#This Row],[Open Interest Put]]</f>
        <v>37492</v>
      </c>
    </row>
    <row r="53" spans="1:22" x14ac:dyDescent="0.25">
      <c r="A53" s="2">
        <v>-1E-4</v>
      </c>
      <c r="B53" s="2">
        <v>4.0000000000000002E-4</v>
      </c>
      <c r="C53" s="2">
        <v>2.9999999999999997E-4</v>
      </c>
      <c r="D53" s="2">
        <v>1.3149999999999999</v>
      </c>
      <c r="E53" s="2">
        <v>4.1200000000000001E-2</v>
      </c>
      <c r="F53" s="2">
        <v>3.8399999999999997E-2</v>
      </c>
      <c r="G53" s="2">
        <v>2.8E-3</v>
      </c>
      <c r="H53" s="2">
        <v>6.99</v>
      </c>
      <c r="I53" s="2">
        <v>6.78</v>
      </c>
      <c r="J53" s="2">
        <v>0.22</v>
      </c>
      <c r="K53" s="2">
        <v>0</v>
      </c>
      <c r="L53" s="2">
        <v>0</v>
      </c>
      <c r="M53" s="2">
        <v>0</v>
      </c>
      <c r="N53" s="2">
        <v>6.99</v>
      </c>
      <c r="O53" s="2">
        <v>6.78</v>
      </c>
      <c r="P53" s="2">
        <v>0.22</v>
      </c>
      <c r="Q53" s="2">
        <v>359</v>
      </c>
      <c r="R53" s="2">
        <v>0</v>
      </c>
      <c r="S53" s="2">
        <v>106</v>
      </c>
      <c r="T53" s="2">
        <v>0</v>
      </c>
      <c r="U53" s="2">
        <f>Table_0__7[[#This Row],[Call Settle]]*10000*Table_0__7[[#This Row],[Open Interest Call]]</f>
        <v>1076.9999999999998</v>
      </c>
      <c r="V53" s="2">
        <f>Table_0__7[[#This Row],[Put Settle]]*10000*Table_0__7[[#This Row],[Open Interest Put]]</f>
        <v>43672</v>
      </c>
    </row>
    <row r="54" spans="1:22" x14ac:dyDescent="0.25">
      <c r="A54" s="2">
        <v>-1E-4</v>
      </c>
      <c r="B54" s="2">
        <v>2.9999999999999997E-4</v>
      </c>
      <c r="C54" s="2">
        <v>2.0000000000000001E-4</v>
      </c>
      <c r="D54" s="2">
        <v>1.32</v>
      </c>
      <c r="E54" s="2">
        <v>4.6100000000000002E-2</v>
      </c>
      <c r="F54" s="2">
        <v>4.3299999999999998E-2</v>
      </c>
      <c r="G54" s="2">
        <v>2.8E-3</v>
      </c>
      <c r="H54" s="2">
        <v>7.17</v>
      </c>
      <c r="I54" s="2">
        <v>7.09</v>
      </c>
      <c r="J54" s="2">
        <v>0.08</v>
      </c>
      <c r="K54" s="2">
        <v>0</v>
      </c>
      <c r="L54" s="2">
        <v>0</v>
      </c>
      <c r="M54" s="2">
        <v>0</v>
      </c>
      <c r="N54" s="2">
        <v>7.17</v>
      </c>
      <c r="O54" s="2">
        <v>7.09</v>
      </c>
      <c r="P54" s="2">
        <v>0.08</v>
      </c>
      <c r="Q54" s="2">
        <v>2165</v>
      </c>
      <c r="R54" s="2">
        <v>0</v>
      </c>
      <c r="S54" s="2">
        <v>1</v>
      </c>
      <c r="T54" s="2">
        <v>0</v>
      </c>
      <c r="U54" s="2">
        <f>Table_0__7[[#This Row],[Call Settle]]*10000*Table_0__7[[#This Row],[Open Interest Call]]</f>
        <v>4330</v>
      </c>
      <c r="V54" s="2">
        <f>Table_0__7[[#This Row],[Put Settle]]*10000*Table_0__7[[#This Row],[Open Interest Put]]</f>
        <v>461</v>
      </c>
    </row>
    <row r="55" spans="1:22" x14ac:dyDescent="0.25">
      <c r="A55" s="2">
        <v>-1E-4</v>
      </c>
      <c r="B55" s="2">
        <v>2.0000000000000001E-4</v>
      </c>
      <c r="C55" s="2">
        <v>1E-4</v>
      </c>
      <c r="D55" s="2">
        <v>1.325</v>
      </c>
      <c r="E55" s="2">
        <v>5.11E-2</v>
      </c>
      <c r="F55" s="2">
        <v>4.82E-2</v>
      </c>
      <c r="G55" s="2">
        <v>2.8999999999999998E-3</v>
      </c>
      <c r="H55" s="2">
        <v>7.07</v>
      </c>
      <c r="I55" s="2">
        <v>7.25</v>
      </c>
      <c r="J55" s="2">
        <v>-0.19</v>
      </c>
      <c r="K55" s="2">
        <v>0</v>
      </c>
      <c r="L55" s="2">
        <v>0</v>
      </c>
      <c r="M55" s="2">
        <v>0</v>
      </c>
      <c r="N55" s="2">
        <v>7.07</v>
      </c>
      <c r="O55" s="2">
        <v>7.25</v>
      </c>
      <c r="P55" s="2">
        <v>-0.19</v>
      </c>
      <c r="Q55" s="2">
        <v>184</v>
      </c>
      <c r="R55" s="2">
        <v>0</v>
      </c>
      <c r="S55" s="2">
        <v>66</v>
      </c>
      <c r="T55" s="2">
        <v>0</v>
      </c>
      <c r="U55" s="2">
        <f>Table_0__7[[#This Row],[Call Settle]]*10000*Table_0__7[[#This Row],[Open Interest Call]]</f>
        <v>184</v>
      </c>
      <c r="V55" s="2">
        <f>Table_0__7[[#This Row],[Put Settle]]*10000*Table_0__7[[#This Row],[Open Interest Put]]</f>
        <v>33726</v>
      </c>
    </row>
    <row r="56" spans="1:22" x14ac:dyDescent="0.25">
      <c r="A56" s="2">
        <v>-1E-4</v>
      </c>
      <c r="B56" s="2">
        <v>2.0000000000000001E-4</v>
      </c>
      <c r="C56" s="2">
        <v>1E-4</v>
      </c>
      <c r="D56" s="2">
        <v>1.33</v>
      </c>
      <c r="E56" s="2">
        <v>5.6099999999999997E-2</v>
      </c>
      <c r="F56" s="2">
        <v>5.3100000000000001E-2</v>
      </c>
      <c r="G56" s="2">
        <v>3.0000000000000001E-3</v>
      </c>
      <c r="H56" s="2">
        <v>7.65</v>
      </c>
      <c r="I56" s="2">
        <v>7.87</v>
      </c>
      <c r="J56" s="2">
        <v>-0.22</v>
      </c>
      <c r="K56" s="2">
        <v>0</v>
      </c>
      <c r="L56" s="2">
        <v>0</v>
      </c>
      <c r="M56" s="2">
        <v>0</v>
      </c>
      <c r="N56" s="2">
        <v>7.65</v>
      </c>
      <c r="O56" s="2">
        <v>7.87</v>
      </c>
      <c r="P56" s="2">
        <v>-0.22</v>
      </c>
      <c r="Q56" s="2">
        <v>251</v>
      </c>
      <c r="R56" s="2">
        <v>0</v>
      </c>
      <c r="S56" s="2">
        <v>1</v>
      </c>
      <c r="T56" s="2">
        <v>0</v>
      </c>
      <c r="U56" s="2">
        <f>Table_0__7[[#This Row],[Call Settle]]*10000*Table_0__7[[#This Row],[Open Interest Call]]</f>
        <v>251</v>
      </c>
      <c r="V56" s="2">
        <f>Table_0__7[[#This Row],[Put Settle]]*10000*Table_0__7[[#This Row],[Open Interest Put]]</f>
        <v>561</v>
      </c>
    </row>
    <row r="57" spans="1:22" x14ac:dyDescent="0.25">
      <c r="A57" s="2">
        <v>-1E-4</v>
      </c>
      <c r="B57" s="2">
        <v>2.0000000000000001E-4</v>
      </c>
      <c r="C57" s="2">
        <v>1E-4</v>
      </c>
      <c r="D57" s="2">
        <v>1.335</v>
      </c>
      <c r="E57" s="2">
        <v>6.0999999999999999E-2</v>
      </c>
      <c r="F57" s="2">
        <v>5.8099999999999999E-2</v>
      </c>
      <c r="G57" s="2">
        <v>2.8999999999999998E-3</v>
      </c>
      <c r="H57" s="2">
        <v>8.2200000000000006</v>
      </c>
      <c r="I57" s="2">
        <v>8.48</v>
      </c>
      <c r="J57" s="2">
        <v>-0.26</v>
      </c>
      <c r="K57" s="2">
        <v>0</v>
      </c>
      <c r="L57" s="2">
        <v>0</v>
      </c>
      <c r="M57" s="2">
        <v>0</v>
      </c>
      <c r="N57" s="2">
        <v>8.2200000000000006</v>
      </c>
      <c r="O57" s="2">
        <v>8.48</v>
      </c>
      <c r="P57" s="2">
        <v>-0.26</v>
      </c>
      <c r="Q57" s="2">
        <v>11</v>
      </c>
      <c r="R57" s="2">
        <v>0</v>
      </c>
      <c r="S57" s="2">
        <v>0</v>
      </c>
      <c r="T57" s="2">
        <v>0</v>
      </c>
      <c r="U57" s="2">
        <f>Table_0__7[[#This Row],[Call Settle]]*10000*Table_0__7[[#This Row],[Open Interest Call]]</f>
        <v>11</v>
      </c>
      <c r="V57" s="2">
        <f>Table_0__7[[#This Row],[Put Settle]]*10000*Table_0__7[[#This Row],[Open Interest Put]]</f>
        <v>0</v>
      </c>
    </row>
    <row r="58" spans="1:22" x14ac:dyDescent="0.25">
      <c r="A58" s="2">
        <v>-1E-4</v>
      </c>
      <c r="B58" s="2">
        <v>2.0000000000000001E-4</v>
      </c>
      <c r="C58" s="2">
        <v>1E-4</v>
      </c>
      <c r="D58" s="2">
        <v>1.34</v>
      </c>
      <c r="E58" s="2">
        <v>6.6000000000000003E-2</v>
      </c>
      <c r="F58" s="2">
        <v>6.3100000000000003E-2</v>
      </c>
      <c r="G58" s="2">
        <v>2.8999999999999998E-3</v>
      </c>
      <c r="H58" s="2">
        <v>8.7899999999999991</v>
      </c>
      <c r="I58" s="2">
        <v>9.08</v>
      </c>
      <c r="J58" s="2">
        <v>-0.28999999999999998</v>
      </c>
      <c r="K58" s="2">
        <v>0</v>
      </c>
      <c r="L58" s="2">
        <v>0</v>
      </c>
      <c r="M58" s="2">
        <v>0</v>
      </c>
      <c r="N58" s="2">
        <v>8.7899999999999991</v>
      </c>
      <c r="O58" s="2">
        <v>9.08</v>
      </c>
      <c r="P58" s="2">
        <v>-0.28999999999999998</v>
      </c>
      <c r="Q58" s="2">
        <v>17</v>
      </c>
      <c r="R58" s="2">
        <v>1</v>
      </c>
      <c r="S58" s="2">
        <v>20</v>
      </c>
      <c r="T58" s="2">
        <v>0</v>
      </c>
      <c r="U58" s="2">
        <f>Table_0__7[[#This Row],[Call Settle]]*10000*Table_0__7[[#This Row],[Open Interest Call]]</f>
        <v>17</v>
      </c>
      <c r="V58" s="2">
        <f>Table_0__7[[#This Row],[Put Settle]]*10000*Table_0__7[[#This Row],[Open Interest Put]]</f>
        <v>13200</v>
      </c>
    </row>
    <row r="59" spans="1:22" x14ac:dyDescent="0.25">
      <c r="A59" s="2">
        <v>0</v>
      </c>
      <c r="B59" s="2">
        <v>1E-4</v>
      </c>
      <c r="C59" s="2">
        <v>1E-4</v>
      </c>
      <c r="D59" s="2">
        <v>1.345</v>
      </c>
      <c r="E59" s="2">
        <v>7.0999999999999994E-2</v>
      </c>
      <c r="F59" s="2">
        <v>6.8000000000000005E-2</v>
      </c>
      <c r="G59" s="2">
        <v>3.0000000000000001E-3</v>
      </c>
      <c r="H59" s="2">
        <v>9.35</v>
      </c>
      <c r="I59" s="2">
        <v>8.8000000000000007</v>
      </c>
      <c r="J59" s="2">
        <v>0.55000000000000004</v>
      </c>
      <c r="K59" s="2">
        <v>0</v>
      </c>
      <c r="L59" s="2">
        <v>0</v>
      </c>
      <c r="M59" s="2">
        <v>0</v>
      </c>
      <c r="N59" s="2">
        <v>9.35</v>
      </c>
      <c r="O59" s="2">
        <v>8.8000000000000007</v>
      </c>
      <c r="P59" s="2">
        <v>0.55000000000000004</v>
      </c>
      <c r="Q59" s="2">
        <v>11</v>
      </c>
      <c r="R59" s="2">
        <v>0</v>
      </c>
      <c r="S59" s="2">
        <v>0</v>
      </c>
      <c r="T59" s="2">
        <v>0</v>
      </c>
      <c r="U59" s="2">
        <f>Table_0__7[[#This Row],[Call Settle]]*10000*Table_0__7[[#This Row],[Open Interest Call]]</f>
        <v>11</v>
      </c>
      <c r="V59" s="2">
        <f>Table_0__7[[#This Row],[Put Settle]]*10000*Table_0__7[[#This Row],[Open Interest Put]]</f>
        <v>0</v>
      </c>
    </row>
    <row r="60" spans="1:22" x14ac:dyDescent="0.25">
      <c r="A60" s="2">
        <v>0</v>
      </c>
      <c r="B60" s="2">
        <v>1E-4</v>
      </c>
      <c r="C60" s="2">
        <v>1E-4</v>
      </c>
      <c r="D60" s="2">
        <v>1.35</v>
      </c>
      <c r="E60" s="2">
        <v>7.5899999999999995E-2</v>
      </c>
      <c r="F60" s="2">
        <v>7.2999999999999995E-2</v>
      </c>
      <c r="G60" s="2">
        <v>2.8999999999999998E-3</v>
      </c>
      <c r="H60" s="2">
        <v>9.91</v>
      </c>
      <c r="I60" s="2">
        <v>9.35</v>
      </c>
      <c r="J60" s="2">
        <v>0.56000000000000005</v>
      </c>
      <c r="K60" s="2">
        <v>0</v>
      </c>
      <c r="L60" s="2">
        <v>0</v>
      </c>
      <c r="M60" s="2">
        <v>0</v>
      </c>
      <c r="N60" s="2">
        <v>9.91</v>
      </c>
      <c r="O60" s="2">
        <v>9.35</v>
      </c>
      <c r="P60" s="2">
        <v>0.56000000000000005</v>
      </c>
      <c r="Q60" s="2">
        <v>14</v>
      </c>
      <c r="R60" s="2">
        <v>0</v>
      </c>
      <c r="S60" s="2">
        <v>20</v>
      </c>
      <c r="T60" s="2">
        <v>0</v>
      </c>
      <c r="U60" s="2">
        <f>Table_0__7[[#This Row],[Call Settle]]*10000*Table_0__7[[#This Row],[Open Interest Call]]</f>
        <v>14</v>
      </c>
      <c r="V60" s="2">
        <f>Table_0__7[[#This Row],[Put Settle]]*10000*Table_0__7[[#This Row],[Open Interest Put]]</f>
        <v>15180</v>
      </c>
    </row>
    <row r="61" spans="1:22" x14ac:dyDescent="0.25">
      <c r="A61" s="2">
        <v>-1E-4</v>
      </c>
      <c r="B61" s="2">
        <v>1E-4</v>
      </c>
      <c r="C61" s="2">
        <v>0</v>
      </c>
      <c r="D61" s="2">
        <v>1.355</v>
      </c>
      <c r="E61" s="2">
        <v>8.09E-2</v>
      </c>
      <c r="F61" s="2">
        <v>7.7899999999999997E-2</v>
      </c>
      <c r="G61" s="2">
        <v>3.0000000000000001E-3</v>
      </c>
      <c r="H61" s="2">
        <v>10.46</v>
      </c>
      <c r="I61" s="2">
        <v>9.89</v>
      </c>
      <c r="J61" s="2">
        <v>0.56999999999999995</v>
      </c>
      <c r="K61" s="2">
        <v>0</v>
      </c>
      <c r="L61" s="2">
        <v>0</v>
      </c>
      <c r="M61" s="2">
        <v>0</v>
      </c>
      <c r="N61" s="2">
        <v>10.46</v>
      </c>
      <c r="O61" s="2">
        <v>9.89</v>
      </c>
      <c r="P61" s="2">
        <v>0.56999999999999995</v>
      </c>
      <c r="Q61" s="2">
        <v>115</v>
      </c>
      <c r="R61" s="2">
        <v>0</v>
      </c>
      <c r="S61" s="2">
        <v>0</v>
      </c>
      <c r="T61" s="2">
        <v>0</v>
      </c>
      <c r="U61" s="2">
        <f>Table_0__7[[#This Row],[Call Settle]]*10000*Table_0__7[[#This Row],[Open Interest Call]]</f>
        <v>0</v>
      </c>
      <c r="V61" s="2">
        <f>Table_0__7[[#This Row],[Put Settle]]*10000*Table_0__7[[#This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1.36</v>
      </c>
      <c r="E62" s="2">
        <v>8.5900000000000004E-2</v>
      </c>
      <c r="F62" s="2">
        <v>8.2900000000000001E-2</v>
      </c>
      <c r="G62" s="2">
        <v>3.0000000000000001E-3</v>
      </c>
      <c r="H62" s="2">
        <v>11.01</v>
      </c>
      <c r="I62" s="2">
        <v>10.43</v>
      </c>
      <c r="J62" s="2">
        <v>0.59</v>
      </c>
      <c r="K62" s="2">
        <v>0</v>
      </c>
      <c r="L62" s="2">
        <v>0</v>
      </c>
      <c r="M62" s="2">
        <v>0</v>
      </c>
      <c r="N62" s="2">
        <v>11.01</v>
      </c>
      <c r="O62" s="2">
        <v>10.43</v>
      </c>
      <c r="P62" s="2">
        <v>0.59</v>
      </c>
      <c r="Q62" s="2">
        <v>126</v>
      </c>
      <c r="R62" s="2">
        <v>0</v>
      </c>
      <c r="S62" s="2">
        <v>40</v>
      </c>
      <c r="T62" s="2">
        <v>0</v>
      </c>
      <c r="U62" s="2">
        <f>Table_0__7[[#This Row],[Call Settle]]*10000*Table_0__7[[#This Row],[Open Interest Call]]</f>
        <v>0</v>
      </c>
      <c r="V62" s="2">
        <f>Table_0__7[[#This Row],[Put Settle]]*10000*Table_0__7[[#This Row],[Open Interest Put]]</f>
        <v>34360</v>
      </c>
    </row>
    <row r="63" spans="1:22" x14ac:dyDescent="0.25">
      <c r="A63" s="2">
        <v>0</v>
      </c>
      <c r="B63" s="2">
        <v>0</v>
      </c>
      <c r="C63" s="2">
        <v>0</v>
      </c>
      <c r="D63" s="2">
        <v>1.365</v>
      </c>
      <c r="E63" s="2">
        <v>9.0800000000000006E-2</v>
      </c>
      <c r="F63" s="2">
        <v>8.7800000000000003E-2</v>
      </c>
      <c r="G63" s="2">
        <v>3.0000000000000001E-3</v>
      </c>
      <c r="H63" s="2">
        <v>11.57</v>
      </c>
      <c r="I63" s="2">
        <v>10.96</v>
      </c>
      <c r="J63" s="2">
        <v>0.6</v>
      </c>
      <c r="K63" s="2">
        <v>0</v>
      </c>
      <c r="L63" s="2">
        <v>0</v>
      </c>
      <c r="M63" s="2">
        <v>0</v>
      </c>
      <c r="N63" s="2">
        <v>11.57</v>
      </c>
      <c r="O63" s="2">
        <v>10.96</v>
      </c>
      <c r="P63" s="2">
        <v>0.6</v>
      </c>
      <c r="Q63" s="2">
        <v>11</v>
      </c>
      <c r="R63" s="2">
        <v>1</v>
      </c>
      <c r="S63" s="2">
        <v>0</v>
      </c>
      <c r="T63" s="2">
        <v>0</v>
      </c>
      <c r="U63" s="2">
        <f>Table_0__7[[#This Row],[Call Settle]]*10000*Table_0__7[[#This Row],[Open Interest Call]]</f>
        <v>0</v>
      </c>
      <c r="V63" s="2">
        <f>Table_0__7[[#This Row],[Put Settle]]*10000*Table_0__7[[#This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1.37</v>
      </c>
      <c r="E64" s="2">
        <v>9.5799999999999996E-2</v>
      </c>
      <c r="F64" s="2">
        <v>9.2799999999999994E-2</v>
      </c>
      <c r="G64" s="2">
        <v>3.0000000000000001E-3</v>
      </c>
      <c r="H64" s="2">
        <v>12.12</v>
      </c>
      <c r="I64" s="2">
        <v>11.5</v>
      </c>
      <c r="J64" s="2">
        <v>0.62</v>
      </c>
      <c r="K64" s="2">
        <v>0</v>
      </c>
      <c r="L64" s="2">
        <v>0</v>
      </c>
      <c r="M64" s="2">
        <v>0</v>
      </c>
      <c r="N64" s="2">
        <v>12.12</v>
      </c>
      <c r="O64" s="2">
        <v>11.5</v>
      </c>
      <c r="P64" s="2">
        <v>0.62</v>
      </c>
      <c r="Q64" s="2">
        <v>903</v>
      </c>
      <c r="R64" s="2">
        <v>0</v>
      </c>
      <c r="S64" s="2">
        <v>1</v>
      </c>
      <c r="T64" s="2">
        <v>0</v>
      </c>
      <c r="U64" s="2">
        <f>Table_0__7[[#This Row],[Call Settle]]*10000*Table_0__7[[#This Row],[Open Interest Call]]</f>
        <v>0</v>
      </c>
      <c r="V64" s="2">
        <f>Table_0__7[[#This Row],[Put Settle]]*10000*Table_0__7[[#This Row],[Open Interest Put]]</f>
        <v>958</v>
      </c>
    </row>
    <row r="65" spans="1:22" x14ac:dyDescent="0.25">
      <c r="A65" s="2">
        <v>0</v>
      </c>
      <c r="B65" s="2">
        <v>0</v>
      </c>
      <c r="C65" s="2">
        <v>0</v>
      </c>
      <c r="D65" s="2">
        <v>1.375</v>
      </c>
      <c r="E65" s="2">
        <v>0.1008</v>
      </c>
      <c r="F65" s="2">
        <v>9.7799999999999998E-2</v>
      </c>
      <c r="G65" s="2">
        <v>3.0000000000000001E-3</v>
      </c>
      <c r="H65" s="2">
        <v>12.68</v>
      </c>
      <c r="I65" s="2">
        <v>12.04</v>
      </c>
      <c r="J65" s="2">
        <v>0.63</v>
      </c>
      <c r="K65" s="2">
        <v>0</v>
      </c>
      <c r="L65" s="2">
        <v>0</v>
      </c>
      <c r="M65" s="2">
        <v>0</v>
      </c>
      <c r="N65" s="2">
        <v>12.68</v>
      </c>
      <c r="O65" s="2">
        <v>12.04</v>
      </c>
      <c r="P65" s="2">
        <v>0.63</v>
      </c>
      <c r="Q65" s="2">
        <v>8</v>
      </c>
      <c r="R65" s="2">
        <v>0</v>
      </c>
      <c r="S65" s="2">
        <v>0</v>
      </c>
      <c r="T65" s="2">
        <v>0</v>
      </c>
      <c r="U65" s="2">
        <f>Table_0__7[[#This Row],[Call Settle]]*10000*Table_0__7[[#This Row],[Open Interest Call]]</f>
        <v>0</v>
      </c>
      <c r="V65" s="2">
        <f>Table_0__7[[#This Row],[Put Settle]]*10000*Table_0__7[[#This Row],[Open Interest Put]]</f>
        <v>0</v>
      </c>
    </row>
    <row r="66" spans="1:22" x14ac:dyDescent="0.25">
      <c r="A66" s="2">
        <v>0</v>
      </c>
      <c r="B66" s="2">
        <v>0</v>
      </c>
      <c r="C66" s="2">
        <v>0</v>
      </c>
      <c r="D66" s="2">
        <v>1.38</v>
      </c>
      <c r="E66" s="2">
        <v>0.10580000000000001</v>
      </c>
      <c r="F66" s="2">
        <v>0.1028</v>
      </c>
      <c r="G66" s="2">
        <v>3.0000000000000001E-3</v>
      </c>
      <c r="H66" s="2">
        <v>13.23</v>
      </c>
      <c r="I66" s="2">
        <v>12.58</v>
      </c>
      <c r="J66" s="2">
        <v>0.65</v>
      </c>
      <c r="K66" s="2">
        <v>0</v>
      </c>
      <c r="L66" s="2">
        <v>0</v>
      </c>
      <c r="M66" s="2">
        <v>0</v>
      </c>
      <c r="N66" s="2">
        <v>13.23</v>
      </c>
      <c r="O66" s="2">
        <v>12.58</v>
      </c>
      <c r="P66" s="2">
        <v>0.65</v>
      </c>
      <c r="Q66" s="2">
        <v>47</v>
      </c>
      <c r="R66" s="2">
        <v>0</v>
      </c>
      <c r="S66" s="2">
        <v>0</v>
      </c>
      <c r="T66" s="2">
        <v>0</v>
      </c>
      <c r="U66" s="2">
        <f>Table_0__7[[#This Row],[Call Settle]]*10000*Table_0__7[[#This Row],[Open Interest Call]]</f>
        <v>0</v>
      </c>
      <c r="V66" s="2">
        <f>Table_0__7[[#This Row],[Put Settle]]*10000*Table_0__7[[#This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1.385</v>
      </c>
      <c r="E67" s="2">
        <v>0.1108</v>
      </c>
      <c r="F67" s="2">
        <v>0.10780000000000001</v>
      </c>
      <c r="G67" s="2">
        <v>3.0000000000000001E-3</v>
      </c>
      <c r="H67" s="2">
        <v>13.78</v>
      </c>
      <c r="I67" s="2">
        <v>13.12</v>
      </c>
      <c r="J67" s="2">
        <v>0.66</v>
      </c>
      <c r="K67" s="2">
        <v>0</v>
      </c>
      <c r="L67" s="2">
        <v>0</v>
      </c>
      <c r="M67" s="2">
        <v>0</v>
      </c>
      <c r="N67" s="2">
        <v>13.78</v>
      </c>
      <c r="O67" s="2">
        <v>13.12</v>
      </c>
      <c r="P67" s="2">
        <v>0.66</v>
      </c>
      <c r="Q67" s="2">
        <v>2</v>
      </c>
      <c r="R67" s="2">
        <v>0</v>
      </c>
      <c r="S67" s="2">
        <v>0</v>
      </c>
      <c r="T67" s="2">
        <v>0</v>
      </c>
      <c r="U67" s="2">
        <f>Table_0__7[[#This Row],[Call Settle]]*10000*Table_0__7[[#This Row],[Open Interest Call]]</f>
        <v>0</v>
      </c>
      <c r="V67" s="2">
        <f>Table_0__7[[#This Row],[Put Settle]]*10000*Table_0__7[[#This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1.39</v>
      </c>
      <c r="E68" s="2">
        <v>0.1158</v>
      </c>
      <c r="F68" s="2">
        <v>0.1128</v>
      </c>
      <c r="G68" s="2">
        <v>3.0000000000000001E-3</v>
      </c>
      <c r="H68" s="2">
        <v>14.34</v>
      </c>
      <c r="I68" s="2">
        <v>13.66</v>
      </c>
      <c r="J68" s="2">
        <v>0.68</v>
      </c>
      <c r="K68" s="2">
        <v>0</v>
      </c>
      <c r="L68" s="2">
        <v>0</v>
      </c>
      <c r="M68" s="2">
        <v>0</v>
      </c>
      <c r="N68" s="2">
        <v>14.34</v>
      </c>
      <c r="O68" s="2">
        <v>13.66</v>
      </c>
      <c r="P68" s="2">
        <v>0.68</v>
      </c>
      <c r="Q68" s="2">
        <v>8</v>
      </c>
      <c r="R68" s="2">
        <v>0</v>
      </c>
      <c r="S68" s="2">
        <v>0</v>
      </c>
      <c r="T68" s="2">
        <v>0</v>
      </c>
      <c r="U68" s="2">
        <f>Table_0__7[[#This Row],[Call Settle]]*10000*Table_0__7[[#This Row],[Open Interest Call]]</f>
        <v>0</v>
      </c>
      <c r="V68" s="2">
        <f>Table_0__7[[#This Row],[Put Settle]]*10000*Table_0__7[[#This Row],[Open Interest Put]]</f>
        <v>0</v>
      </c>
    </row>
    <row r="69" spans="1:22" x14ac:dyDescent="0.25">
      <c r="A69" s="2">
        <v>0</v>
      </c>
      <c r="B69" s="2">
        <v>0</v>
      </c>
      <c r="C69" s="2">
        <v>0</v>
      </c>
      <c r="D69" s="2">
        <v>1.4</v>
      </c>
      <c r="E69" s="2">
        <v>0.12570000000000001</v>
      </c>
      <c r="F69" s="2">
        <v>0.1227</v>
      </c>
      <c r="G69" s="2">
        <v>3.0000000000000001E-3</v>
      </c>
      <c r="H69" s="2">
        <v>15.45</v>
      </c>
      <c r="I69" s="2">
        <v>14.74</v>
      </c>
      <c r="J69" s="2">
        <v>0.71</v>
      </c>
      <c r="K69" s="2">
        <v>0</v>
      </c>
      <c r="L69" s="2">
        <v>0</v>
      </c>
      <c r="M69" s="2">
        <v>0</v>
      </c>
      <c r="N69" s="2">
        <v>15.45</v>
      </c>
      <c r="O69" s="2">
        <v>14.74</v>
      </c>
      <c r="P69" s="2">
        <v>0.71</v>
      </c>
      <c r="Q69" s="2">
        <v>10</v>
      </c>
      <c r="R69" s="2">
        <v>0</v>
      </c>
      <c r="S69" s="2">
        <v>0</v>
      </c>
      <c r="T69" s="2">
        <v>0</v>
      </c>
      <c r="U69" s="2">
        <f>Table_0__7[[#This Row],[Call Settle]]*10000*Table_0__7[[#This Row],[Open Interest Call]]</f>
        <v>0</v>
      </c>
      <c r="V69" s="2">
        <f>Table_0__7[[#This Row],[Put Settle]]*10000*Table_0__7[[#This Row],[Open Interest Put]]</f>
        <v>0</v>
      </c>
    </row>
    <row r="70" spans="1:22" x14ac:dyDescent="0.25">
      <c r="A70" s="2">
        <v>0</v>
      </c>
      <c r="B70" s="2">
        <v>0</v>
      </c>
      <c r="C70" s="2">
        <v>0</v>
      </c>
      <c r="D70" s="2">
        <v>1.41</v>
      </c>
      <c r="E70" s="2">
        <v>0.13569999999999999</v>
      </c>
      <c r="F70" s="2">
        <v>0.13270000000000001</v>
      </c>
      <c r="G70" s="2">
        <v>3.0000000000000001E-3</v>
      </c>
      <c r="H70" s="2">
        <v>16.559999999999999</v>
      </c>
      <c r="I70" s="2">
        <v>15.81</v>
      </c>
      <c r="J70" s="2">
        <v>0.74</v>
      </c>
      <c r="K70" s="2">
        <v>0</v>
      </c>
      <c r="L70" s="2">
        <v>0</v>
      </c>
      <c r="M70" s="2">
        <v>0</v>
      </c>
      <c r="N70" s="2">
        <v>16.559999999999999</v>
      </c>
      <c r="O70" s="2">
        <v>15.81</v>
      </c>
      <c r="P70" s="2">
        <v>0.74</v>
      </c>
      <c r="Q70" s="2">
        <v>5</v>
      </c>
      <c r="R70" s="2">
        <v>0</v>
      </c>
      <c r="S70" s="2">
        <v>0</v>
      </c>
      <c r="T70" s="2">
        <v>0</v>
      </c>
      <c r="U70" s="2">
        <f>Table_0__7[[#This Row],[Call Settle]]*10000*Table_0__7[[#This Row],[Open Interest Call]]</f>
        <v>0</v>
      </c>
      <c r="V70" s="2">
        <f>Table_0__7[[#This Row],[Put Settle]]*10000*Table_0__7[[#This Row],[Open Interest Put]]</f>
        <v>0</v>
      </c>
    </row>
    <row r="71" spans="1:22" x14ac:dyDescent="0.25">
      <c r="A71" s="2">
        <v>0</v>
      </c>
      <c r="B71" s="2">
        <v>0</v>
      </c>
      <c r="C71" s="2">
        <v>0</v>
      </c>
      <c r="D71" s="2">
        <v>1.42</v>
      </c>
      <c r="E71" s="2">
        <v>0.1457</v>
      </c>
      <c r="F71" s="2">
        <v>0.14269999999999999</v>
      </c>
      <c r="G71" s="2">
        <v>3.0000000000000001E-3</v>
      </c>
      <c r="H71" s="2">
        <v>17.66</v>
      </c>
      <c r="I71" s="2">
        <v>16.89</v>
      </c>
      <c r="J71" s="2">
        <v>0.77</v>
      </c>
      <c r="K71" s="2">
        <v>0</v>
      </c>
      <c r="L71" s="2">
        <v>0</v>
      </c>
      <c r="M71" s="2">
        <v>0</v>
      </c>
      <c r="N71" s="2">
        <v>17.66</v>
      </c>
      <c r="O71" s="2">
        <v>16.89</v>
      </c>
      <c r="P71" s="2">
        <v>0.77</v>
      </c>
      <c r="Q71" s="2">
        <v>21</v>
      </c>
      <c r="R71" s="2">
        <v>0</v>
      </c>
      <c r="S71" s="2">
        <v>0</v>
      </c>
      <c r="T71" s="2">
        <v>0</v>
      </c>
      <c r="U71" s="2">
        <f>Table_0__7[[#This Row],[Call Settle]]*10000*Table_0__7[[#This Row],[Open Interest Call]]</f>
        <v>0</v>
      </c>
      <c r="V71" s="2">
        <f>Table_0__7[[#This Row],[Put Settle]]*10000*Table_0__7[[#This Row],[Open Interest Put]]</f>
        <v>0</v>
      </c>
    </row>
    <row r="72" spans="1:22" x14ac:dyDescent="0.25">
      <c r="A72" s="2">
        <v>0</v>
      </c>
      <c r="B72" s="2">
        <v>0</v>
      </c>
      <c r="C72" s="2">
        <v>0</v>
      </c>
      <c r="D72" s="2">
        <v>1.43</v>
      </c>
      <c r="E72" s="2">
        <v>0.15570000000000001</v>
      </c>
      <c r="F72" s="2">
        <v>0.1527</v>
      </c>
      <c r="G72" s="2">
        <v>3.0000000000000001E-3</v>
      </c>
      <c r="H72" s="2">
        <v>18.77</v>
      </c>
      <c r="I72" s="2">
        <v>17.97</v>
      </c>
      <c r="J72" s="2">
        <v>0.8</v>
      </c>
      <c r="K72" s="2">
        <v>0</v>
      </c>
      <c r="L72" s="2">
        <v>0</v>
      </c>
      <c r="M72" s="2">
        <v>0</v>
      </c>
      <c r="N72" s="2">
        <v>18.77</v>
      </c>
      <c r="O72" s="2">
        <v>17.97</v>
      </c>
      <c r="P72" s="2">
        <v>0.8</v>
      </c>
      <c r="Q72" s="2">
        <v>10</v>
      </c>
      <c r="R72" s="2">
        <v>0</v>
      </c>
      <c r="S72" s="2">
        <v>1</v>
      </c>
      <c r="T72" s="2">
        <v>0</v>
      </c>
      <c r="U72" s="2">
        <f>Table_0__7[[#This Row],[Call Settle]]*10000*Table_0__7[[#This Row],[Open Interest Call]]</f>
        <v>0</v>
      </c>
      <c r="V72" s="2">
        <f>Table_0__7[[#This Row],[Put Settle]]*10000*Table_0__7[[#This Row],[Open Interest Put]]</f>
        <v>1557</v>
      </c>
    </row>
    <row r="73" spans="1:22" x14ac:dyDescent="0.25">
      <c r="A73" s="2">
        <v>0</v>
      </c>
      <c r="B73" s="2">
        <v>0</v>
      </c>
      <c r="C73" s="2">
        <v>0</v>
      </c>
      <c r="D73" s="2">
        <v>1.44</v>
      </c>
      <c r="E73" s="2">
        <v>0.1656</v>
      </c>
      <c r="F73" s="2">
        <v>0.16259999999999999</v>
      </c>
      <c r="G73" s="2">
        <v>3.0000000000000001E-3</v>
      </c>
      <c r="H73" s="2">
        <v>19.88</v>
      </c>
      <c r="I73" s="2">
        <v>19.05</v>
      </c>
      <c r="J73" s="2">
        <v>0.83</v>
      </c>
      <c r="K73" s="2">
        <v>0</v>
      </c>
      <c r="L73" s="2">
        <v>0</v>
      </c>
      <c r="M73" s="2">
        <v>0</v>
      </c>
      <c r="N73" s="2">
        <v>19.88</v>
      </c>
      <c r="O73" s="2">
        <v>19.05</v>
      </c>
      <c r="P73" s="2">
        <v>0.83</v>
      </c>
      <c r="Q73" s="2">
        <v>0</v>
      </c>
      <c r="R73" s="2">
        <v>0</v>
      </c>
      <c r="S73" s="2">
        <v>0</v>
      </c>
      <c r="T73" s="2">
        <v>0</v>
      </c>
      <c r="U73" s="2">
        <f>Table_0__7[[#This Row],[Call Settle]]*10000*Table_0__7[[#This Row],[Open Interest Call]]</f>
        <v>0</v>
      </c>
      <c r="V73" s="2">
        <f>Table_0__7[[#This Row],[Put Settle]]*10000*Table_0__7[[#This Row],[Open Interest Put]]</f>
        <v>0</v>
      </c>
    </row>
    <row r="74" spans="1:22" x14ac:dyDescent="0.25">
      <c r="A74" s="2">
        <v>0</v>
      </c>
      <c r="B74" s="2">
        <v>0</v>
      </c>
      <c r="C74" s="2">
        <v>0</v>
      </c>
      <c r="D74" s="2">
        <v>1.45</v>
      </c>
      <c r="E74" s="2">
        <v>0.17560000000000001</v>
      </c>
      <c r="F74" s="2">
        <v>0.1726</v>
      </c>
      <c r="G74" s="2">
        <v>3.0000000000000001E-3</v>
      </c>
      <c r="H74" s="2">
        <v>20.99</v>
      </c>
      <c r="I74" s="2">
        <v>20.12</v>
      </c>
      <c r="J74" s="2">
        <v>0.86</v>
      </c>
      <c r="K74" s="2">
        <v>0</v>
      </c>
      <c r="L74" s="2">
        <v>0</v>
      </c>
      <c r="M74" s="2">
        <v>0</v>
      </c>
      <c r="N74" s="2">
        <v>20.99</v>
      </c>
      <c r="O74" s="2">
        <v>20.12</v>
      </c>
      <c r="P74" s="2">
        <v>0.86</v>
      </c>
      <c r="Q74" s="2">
        <v>2</v>
      </c>
      <c r="R74" s="2">
        <v>0</v>
      </c>
      <c r="S74" s="2">
        <v>0</v>
      </c>
      <c r="T74" s="2">
        <v>0</v>
      </c>
      <c r="U74" s="2">
        <f>Table_0__7[[#This Row],[Call Settle]]*10000*Table_0__7[[#This Row],[Open Interest Call]]</f>
        <v>0</v>
      </c>
      <c r="V74" s="2">
        <f>Table_0__7[[#This Row],[Put Settle]]*10000*Table_0__7[[#This Row],[Open Interest Put]]</f>
        <v>0</v>
      </c>
    </row>
    <row r="75" spans="1:22" x14ac:dyDescent="0.25">
      <c r="A75" s="2">
        <v>0</v>
      </c>
      <c r="B75" s="2">
        <v>0</v>
      </c>
      <c r="C75" s="2">
        <v>0</v>
      </c>
      <c r="D75" s="2">
        <v>1.46</v>
      </c>
      <c r="E75" s="2">
        <v>0.18559999999999999</v>
      </c>
      <c r="F75" s="2">
        <v>0.18260000000000001</v>
      </c>
      <c r="G75" s="2">
        <v>3.0000000000000001E-3</v>
      </c>
      <c r="H75" s="2">
        <v>22.1</v>
      </c>
      <c r="I75" s="2">
        <v>21.2</v>
      </c>
      <c r="J75" s="2">
        <v>0.89</v>
      </c>
      <c r="K75" s="2">
        <v>0</v>
      </c>
      <c r="L75" s="2">
        <v>0</v>
      </c>
      <c r="M75" s="2">
        <v>0</v>
      </c>
      <c r="N75" s="2">
        <v>22.1</v>
      </c>
      <c r="O75" s="2">
        <v>21.2</v>
      </c>
      <c r="P75" s="2">
        <v>0.89</v>
      </c>
      <c r="Q75" s="2">
        <v>0</v>
      </c>
      <c r="R75" s="2">
        <v>0</v>
      </c>
      <c r="S75" s="2">
        <v>0</v>
      </c>
      <c r="T75" s="2">
        <v>0</v>
      </c>
      <c r="U75" s="2">
        <f>Table_0__7[[#This Row],[Call Settle]]*10000*Table_0__7[[#This Row],[Open Interest Call]]</f>
        <v>0</v>
      </c>
      <c r="V75" s="2">
        <f>Table_0__7[[#This Row],[Put Settle]]*10000*Table_0__7[[#This Row],[Open Interest Put]]</f>
        <v>0</v>
      </c>
    </row>
    <row r="76" spans="1:22" x14ac:dyDescent="0.25">
      <c r="A76" s="2">
        <v>0</v>
      </c>
      <c r="B76" s="2">
        <v>0</v>
      </c>
      <c r="C76" s="2">
        <v>0</v>
      </c>
      <c r="D76" s="2">
        <v>1.47</v>
      </c>
      <c r="E76" s="2">
        <v>0.19550000000000001</v>
      </c>
      <c r="F76" s="2">
        <v>0.1925</v>
      </c>
      <c r="G76" s="2">
        <v>3.0000000000000001E-3</v>
      </c>
      <c r="H76" s="2">
        <v>23.2</v>
      </c>
      <c r="I76" s="2">
        <v>22.28</v>
      </c>
      <c r="J76" s="2">
        <v>0.93</v>
      </c>
      <c r="K76" s="2">
        <v>0</v>
      </c>
      <c r="L76" s="2">
        <v>0</v>
      </c>
      <c r="M76" s="2">
        <v>0</v>
      </c>
      <c r="N76" s="2">
        <v>23.2</v>
      </c>
      <c r="O76" s="2">
        <v>22.28</v>
      </c>
      <c r="P76" s="2">
        <v>0.93</v>
      </c>
      <c r="Q76" s="2">
        <v>0</v>
      </c>
      <c r="R76" s="2">
        <v>0</v>
      </c>
      <c r="S76" s="2">
        <v>0</v>
      </c>
      <c r="T76" s="2">
        <v>0</v>
      </c>
      <c r="U76" s="2">
        <f>Table_0__7[[#This Row],[Call Settle]]*10000*Table_0__7[[#This Row],[Open Interest Call]]</f>
        <v>0</v>
      </c>
      <c r="V76" s="2">
        <f>Table_0__7[[#This Row],[Put Settle]]*10000*Table_0__7[[#This Row],[Open Interest Put]]</f>
        <v>0</v>
      </c>
    </row>
    <row r="77" spans="1:22" x14ac:dyDescent="0.25">
      <c r="A77" s="2">
        <v>0</v>
      </c>
      <c r="B77" s="2">
        <v>0</v>
      </c>
      <c r="C77" s="2">
        <v>0</v>
      </c>
      <c r="D77" s="2">
        <v>1.48</v>
      </c>
      <c r="E77" s="2">
        <v>0.20549999999999999</v>
      </c>
      <c r="F77" s="2">
        <v>0.20250000000000001</v>
      </c>
      <c r="G77" s="2">
        <v>3.0000000000000001E-3</v>
      </c>
      <c r="H77" s="2">
        <v>24.31</v>
      </c>
      <c r="I77" s="2">
        <v>23.36</v>
      </c>
      <c r="J77" s="2">
        <v>0.96</v>
      </c>
      <c r="K77" s="2">
        <v>0</v>
      </c>
      <c r="L77" s="2">
        <v>0</v>
      </c>
      <c r="M77" s="2">
        <v>0</v>
      </c>
      <c r="N77" s="2">
        <v>24.31</v>
      </c>
      <c r="O77" s="2">
        <v>23.36</v>
      </c>
      <c r="P77" s="2">
        <v>0.96</v>
      </c>
      <c r="Q77" s="2">
        <v>7</v>
      </c>
      <c r="R77" s="2">
        <v>0</v>
      </c>
      <c r="S77" s="2">
        <v>1</v>
      </c>
      <c r="T77" s="2">
        <v>0</v>
      </c>
      <c r="U77" s="2">
        <f>Table_0__7[[#This Row],[Call Settle]]*10000*Table_0__7[[#This Row],[Open Interest Call]]</f>
        <v>0</v>
      </c>
      <c r="V77" s="2">
        <f>Table_0__7[[#This Row],[Put Settle]]*10000*Table_0__7[[#This Row],[Open Interest Put]]</f>
        <v>2055</v>
      </c>
    </row>
    <row r="78" spans="1:22" x14ac:dyDescent="0.25">
      <c r="A78" s="2">
        <v>0</v>
      </c>
      <c r="B78" s="2">
        <v>0</v>
      </c>
      <c r="C78" s="2">
        <v>0</v>
      </c>
      <c r="D78" s="2">
        <v>1.49</v>
      </c>
      <c r="E78" s="2">
        <v>0.2155</v>
      </c>
      <c r="F78" s="2">
        <v>0.21249999999999999</v>
      </c>
      <c r="G78" s="2">
        <v>3.0000000000000001E-3</v>
      </c>
      <c r="H78" s="2">
        <v>25.42</v>
      </c>
      <c r="I78" s="2">
        <v>24.43</v>
      </c>
      <c r="J78" s="2">
        <v>0.99</v>
      </c>
      <c r="K78" s="2">
        <v>0</v>
      </c>
      <c r="L78" s="2">
        <v>0</v>
      </c>
      <c r="M78" s="2">
        <v>0</v>
      </c>
      <c r="N78" s="2">
        <v>25.42</v>
      </c>
      <c r="O78" s="2">
        <v>24.43</v>
      </c>
      <c r="P78" s="2">
        <v>0.99</v>
      </c>
      <c r="Q78" s="2">
        <v>0</v>
      </c>
      <c r="R78" s="2">
        <v>0</v>
      </c>
      <c r="S78" s="2">
        <v>2</v>
      </c>
      <c r="T78" s="2">
        <v>0</v>
      </c>
      <c r="U78" s="2">
        <f>Table_0__7[[#This Row],[Call Settle]]*10000*Table_0__7[[#This Row],[Open Interest Call]]</f>
        <v>0</v>
      </c>
      <c r="V78" s="2">
        <f>Table_0__7[[#This Row],[Put Settle]]*10000*Table_0__7[[#This Row],[Open Interest Put]]</f>
        <v>4310</v>
      </c>
    </row>
    <row r="79" spans="1:22" x14ac:dyDescent="0.25">
      <c r="A79" s="2">
        <v>0</v>
      </c>
      <c r="B79" s="2">
        <v>0</v>
      </c>
      <c r="C79" s="2">
        <v>0</v>
      </c>
      <c r="D79" s="2">
        <v>1.5</v>
      </c>
      <c r="E79" s="2">
        <v>0.22550000000000001</v>
      </c>
      <c r="F79" s="2">
        <v>0.22239999999999999</v>
      </c>
      <c r="G79" s="2">
        <v>3.0999999999999999E-3</v>
      </c>
      <c r="H79" s="2">
        <v>26.53</v>
      </c>
      <c r="I79" s="2">
        <v>25.51</v>
      </c>
      <c r="J79" s="2">
        <v>1.02</v>
      </c>
      <c r="K79" s="2">
        <v>0</v>
      </c>
      <c r="L79" s="2">
        <v>0</v>
      </c>
      <c r="M79" s="2">
        <v>0</v>
      </c>
      <c r="N79" s="2">
        <v>26.53</v>
      </c>
      <c r="O79" s="2">
        <v>25.51</v>
      </c>
      <c r="P79" s="2">
        <v>1.02</v>
      </c>
      <c r="Q79" s="2">
        <v>0</v>
      </c>
      <c r="R79" s="2">
        <v>0</v>
      </c>
      <c r="S79" s="2">
        <v>1</v>
      </c>
      <c r="T79" s="2">
        <v>0</v>
      </c>
      <c r="U79" s="2">
        <f>Table_0__7[[#This Row],[Call Settle]]*10000*Table_0__7[[#This Row],[Open Interest Call]]</f>
        <v>0</v>
      </c>
      <c r="V79" s="2">
        <f>Table_0__7[[#This Row],[Put Settle]]*10000*Table_0__7[[#This Row],[Open Interest Put]]</f>
        <v>2255</v>
      </c>
    </row>
    <row r="80" spans="1:22" x14ac:dyDescent="0.25">
      <c r="A80" s="2">
        <v>0</v>
      </c>
      <c r="B80" s="2">
        <v>0</v>
      </c>
      <c r="C80" s="2">
        <v>0</v>
      </c>
      <c r="D80" s="2">
        <v>1.51</v>
      </c>
      <c r="E80" s="2">
        <v>0.2354</v>
      </c>
      <c r="F80" s="2">
        <v>0.2324</v>
      </c>
      <c r="G80" s="2">
        <v>3.0000000000000001E-3</v>
      </c>
      <c r="H80" s="2">
        <v>27.64</v>
      </c>
      <c r="I80" s="2">
        <v>26.59</v>
      </c>
      <c r="J80" s="2">
        <v>1.05</v>
      </c>
      <c r="K80" s="2">
        <v>0</v>
      </c>
      <c r="L80" s="2">
        <v>0</v>
      </c>
      <c r="M80" s="2">
        <v>0</v>
      </c>
      <c r="N80" s="2">
        <v>27.64</v>
      </c>
      <c r="O80" s="2">
        <v>26.59</v>
      </c>
      <c r="P80" s="2">
        <v>1.05</v>
      </c>
      <c r="Q80" s="2">
        <v>0</v>
      </c>
      <c r="R80" s="2">
        <v>0</v>
      </c>
      <c r="S80" s="2">
        <v>0</v>
      </c>
      <c r="T80" s="2">
        <v>0</v>
      </c>
      <c r="U80" s="2">
        <f>Table_0__7[[#This Row],[Call Settle]]*10000*Table_0__7[[#This Row],[Open Interest Call]]</f>
        <v>0</v>
      </c>
      <c r="V80" s="2">
        <f>Table_0__7[[#This Row],[Put Settle]]*10000*Table_0__7[[#This Row],[Open Interest Put]]</f>
        <v>0</v>
      </c>
    </row>
    <row r="81" spans="1:22" x14ac:dyDescent="0.25">
      <c r="A81" s="2">
        <v>0</v>
      </c>
      <c r="B81" s="2">
        <v>0</v>
      </c>
      <c r="C81" s="2">
        <v>0</v>
      </c>
      <c r="D81" s="2">
        <v>1.52</v>
      </c>
      <c r="E81" s="2">
        <v>0.24540000000000001</v>
      </c>
      <c r="F81" s="2">
        <v>0.2424</v>
      </c>
      <c r="G81" s="2">
        <v>3.0000000000000001E-3</v>
      </c>
      <c r="H81" s="2">
        <v>28.75</v>
      </c>
      <c r="I81" s="2">
        <v>27.67</v>
      </c>
      <c r="J81" s="2">
        <v>1.08</v>
      </c>
      <c r="K81" s="2">
        <v>0</v>
      </c>
      <c r="L81" s="2">
        <v>0</v>
      </c>
      <c r="M81" s="2">
        <v>0</v>
      </c>
      <c r="N81" s="2">
        <v>28.75</v>
      </c>
      <c r="O81" s="2">
        <v>27.67</v>
      </c>
      <c r="P81" s="2">
        <v>1.08</v>
      </c>
      <c r="Q81" s="2">
        <v>0</v>
      </c>
      <c r="R81" s="2">
        <v>0</v>
      </c>
      <c r="S81" s="2">
        <v>5</v>
      </c>
      <c r="T81" s="2">
        <v>0</v>
      </c>
      <c r="U81" s="2">
        <f>Table_0__7[[#This Row],[Call Settle]]*10000*Table_0__7[[#This Row],[Open Interest Call]]</f>
        <v>0</v>
      </c>
      <c r="V81" s="2">
        <f>Table_0__7[[#This Row],[Put Settle]]*10000*Table_0__7[[#This Row],[Open Interest Put]]</f>
        <v>12270</v>
      </c>
    </row>
    <row r="82" spans="1:22" x14ac:dyDescent="0.25">
      <c r="A82" s="2">
        <v>0</v>
      </c>
      <c r="B82" s="2">
        <v>0</v>
      </c>
      <c r="C82" s="2">
        <v>0</v>
      </c>
      <c r="D82" s="2">
        <v>1.53</v>
      </c>
      <c r="E82" s="2">
        <v>0.25540000000000002</v>
      </c>
      <c r="F82" s="2">
        <v>0.25240000000000001</v>
      </c>
      <c r="G82" s="2">
        <v>3.0000000000000001E-3</v>
      </c>
      <c r="H82" s="2">
        <v>29.85</v>
      </c>
      <c r="I82" s="2">
        <v>28.75</v>
      </c>
      <c r="J82" s="2">
        <v>1.1100000000000001</v>
      </c>
      <c r="K82" s="2">
        <v>0</v>
      </c>
      <c r="L82" s="2">
        <v>0</v>
      </c>
      <c r="M82" s="2">
        <v>0</v>
      </c>
      <c r="N82" s="2">
        <v>29.85</v>
      </c>
      <c r="O82" s="2">
        <v>28.75</v>
      </c>
      <c r="P82" s="2">
        <v>1.1100000000000001</v>
      </c>
      <c r="Q82" s="2">
        <v>0</v>
      </c>
      <c r="R82" s="2">
        <v>0</v>
      </c>
      <c r="S82" s="2">
        <v>4</v>
      </c>
      <c r="T82" s="2">
        <v>0</v>
      </c>
      <c r="U82" s="2">
        <f>Table_0__7[[#This Row],[Call Settle]]*10000*Table_0__7[[#This Row],[Open Interest Call]]</f>
        <v>0</v>
      </c>
      <c r="V82" s="2">
        <f>Table_0__7[[#This Row],[Put Settle]]*10000*Table_0__7[[#This Row],[Open Interest Put]]</f>
        <v>10216</v>
      </c>
    </row>
    <row r="83" spans="1:22" x14ac:dyDescent="0.25">
      <c r="A83" s="2">
        <v>0</v>
      </c>
      <c r="B83" s="2">
        <v>0</v>
      </c>
      <c r="C83" s="2">
        <v>0</v>
      </c>
      <c r="D83" s="2">
        <v>1.54</v>
      </c>
      <c r="E83" s="2">
        <v>0.26540000000000002</v>
      </c>
      <c r="F83" s="2">
        <v>0.26229999999999998</v>
      </c>
      <c r="G83" s="2">
        <v>3.0999999999999999E-3</v>
      </c>
      <c r="H83" s="2">
        <v>30.96</v>
      </c>
      <c r="I83" s="2">
        <v>29.82</v>
      </c>
      <c r="J83" s="2">
        <v>1.1399999999999999</v>
      </c>
      <c r="K83" s="2">
        <v>0</v>
      </c>
      <c r="L83" s="2">
        <v>0</v>
      </c>
      <c r="M83" s="2">
        <v>0</v>
      </c>
      <c r="N83" s="2">
        <v>30.96</v>
      </c>
      <c r="O83" s="2">
        <v>29.82</v>
      </c>
      <c r="P83" s="2">
        <v>1.1399999999999999</v>
      </c>
      <c r="Q83" s="2">
        <v>0</v>
      </c>
      <c r="R83" s="2">
        <v>0</v>
      </c>
      <c r="S83" s="2">
        <v>3</v>
      </c>
      <c r="T83" s="2">
        <v>0</v>
      </c>
      <c r="U83" s="2">
        <f>Table_0__7[[#This Row],[Call Settle]]*10000*Table_0__7[[#This Row],[Open Interest Call]]</f>
        <v>0</v>
      </c>
      <c r="V83" s="2">
        <f>Table_0__7[[#This Row],[Put Settle]]*10000*Table_0__7[[#This Row],[Open Interest Put]]</f>
        <v>7962.0000000000018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workbookViewId="0">
      <selection activeCell="V1" sqref="V1:V1048576"/>
    </sheetView>
  </sheetViews>
  <sheetFormatPr defaultRowHeight="15" x14ac:dyDescent="0.25"/>
  <cols>
    <col min="1" max="20" width="8.7109375" customWidth="1"/>
    <col min="21" max="21" width="11.28515625" bestFit="1" customWidth="1"/>
    <col min="22" max="22" width="12.28515625" bestFit="1" customWidth="1"/>
    <col min="23" max="23" width="8.42578125" bestFit="1" customWidth="1"/>
    <col min="24" max="24" width="12" bestFit="1" customWidth="1"/>
    <col min="25" max="25" width="11" bestFit="1" customWidth="1"/>
    <col min="26" max="26" width="10" bestFit="1" customWidth="1"/>
    <col min="27" max="27" width="17.28515625" bestFit="1" customWidth="1"/>
    <col min="28" max="28" width="16.28515625" bestFit="1" customWidth="1"/>
    <col min="29" max="29" width="15.140625" bestFit="1" customWidth="1"/>
    <col min="30" max="30" width="27.5703125" bestFit="1" customWidth="1"/>
    <col min="31" max="31" width="26.5703125" bestFit="1" customWidth="1"/>
    <col min="32" max="32" width="25.5703125" bestFit="1" customWidth="1"/>
    <col min="33" max="33" width="30.140625" bestFit="1" customWidth="1"/>
    <col min="34" max="34" width="29.140625" bestFit="1" customWidth="1"/>
    <col min="35" max="35" width="28.140625" bestFit="1" customWidth="1"/>
    <col min="36" max="36" width="19.5703125" bestFit="1" customWidth="1"/>
    <col min="37" max="37" width="23.28515625" bestFit="1" customWidth="1"/>
    <col min="38" max="38" width="19.140625" bestFit="1" customWidth="1"/>
    <col min="39" max="39" width="23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2" t="s">
        <v>20</v>
      </c>
      <c r="V1" s="2" t="s">
        <v>21</v>
      </c>
    </row>
    <row r="2" spans="1:22" x14ac:dyDescent="0.25">
      <c r="A2" s="2">
        <v>-2.8999999999999998E-3</v>
      </c>
      <c r="B2" s="2">
        <v>0.23519999999999999</v>
      </c>
      <c r="C2" s="2">
        <v>0.23230000000000001</v>
      </c>
      <c r="D2" s="2">
        <v>1.04</v>
      </c>
      <c r="E2" s="2">
        <v>0</v>
      </c>
      <c r="F2" s="2">
        <v>0</v>
      </c>
      <c r="G2" s="2">
        <v>0</v>
      </c>
      <c r="H2" s="2">
        <v>18.97</v>
      </c>
      <c r="I2" s="2">
        <v>18.989999999999998</v>
      </c>
      <c r="J2" s="2">
        <v>-0.03</v>
      </c>
      <c r="K2" s="2">
        <v>0</v>
      </c>
      <c r="L2" s="2">
        <v>0</v>
      </c>
      <c r="M2" s="2">
        <v>0</v>
      </c>
      <c r="N2" s="2">
        <v>18.97</v>
      </c>
      <c r="O2" s="2">
        <v>18.989999999999998</v>
      </c>
      <c r="P2" s="2">
        <v>-0.03</v>
      </c>
      <c r="Q2" s="2">
        <v>73</v>
      </c>
      <c r="R2" s="2">
        <v>0</v>
      </c>
      <c r="S2" s="2">
        <v>0</v>
      </c>
      <c r="T2" s="2">
        <v>0</v>
      </c>
      <c r="U2" s="2">
        <f>Table_0__8[[#This Row],[Call Settle]]*10000*Table_0__8[[#This Row],[Open Interest Call]]</f>
        <v>169579</v>
      </c>
      <c r="V2" s="2">
        <f>Table_0__8[[#This Row],[Put Settle]]*10000*Table_0__8[[#This Row],[Open Interest Put]]</f>
        <v>0</v>
      </c>
    </row>
    <row r="3" spans="1:22" x14ac:dyDescent="0.25">
      <c r="A3" s="2">
        <v>-3.0000000000000001E-3</v>
      </c>
      <c r="B3" s="2">
        <v>0.2253</v>
      </c>
      <c r="C3" s="2">
        <v>0.2223</v>
      </c>
      <c r="D3" s="2">
        <v>1.05</v>
      </c>
      <c r="E3" s="2">
        <v>0</v>
      </c>
      <c r="F3" s="2">
        <v>0</v>
      </c>
      <c r="G3" s="2">
        <v>0</v>
      </c>
      <c r="H3" s="2">
        <v>18.18</v>
      </c>
      <c r="I3" s="2">
        <v>18.22</v>
      </c>
      <c r="J3" s="2">
        <v>-0.04</v>
      </c>
      <c r="K3" s="2">
        <v>0</v>
      </c>
      <c r="L3" s="2">
        <v>0</v>
      </c>
      <c r="M3" s="2">
        <v>0</v>
      </c>
      <c r="N3" s="2">
        <v>18.18</v>
      </c>
      <c r="O3" s="2">
        <v>18.22</v>
      </c>
      <c r="P3" s="2">
        <v>-0.04</v>
      </c>
      <c r="Q3" s="2">
        <v>0</v>
      </c>
      <c r="R3" s="2">
        <v>0</v>
      </c>
      <c r="S3" s="2">
        <v>0</v>
      </c>
      <c r="T3" s="2">
        <v>0</v>
      </c>
      <c r="U3" s="2">
        <f>Table_0__8[[#This Row],[Call Settle]]*10000*Table_0__8[[#This Row],[Open Interest Call]]</f>
        <v>0</v>
      </c>
      <c r="V3" s="2">
        <f>Table_0__8[[#This Row],[Put Settle]]*10000*Table_0__8[[#This Row],[Open Interest Put]]</f>
        <v>0</v>
      </c>
    </row>
    <row r="4" spans="1:22" x14ac:dyDescent="0.25">
      <c r="A4" s="2">
        <v>-3.0000000000000001E-3</v>
      </c>
      <c r="B4" s="2">
        <v>0.21540000000000001</v>
      </c>
      <c r="C4" s="2">
        <v>0.21240000000000001</v>
      </c>
      <c r="D4" s="2">
        <v>1.06</v>
      </c>
      <c r="E4" s="2">
        <v>0</v>
      </c>
      <c r="F4" s="2">
        <v>0</v>
      </c>
      <c r="G4" s="2">
        <v>0</v>
      </c>
      <c r="H4" s="2">
        <v>17.39</v>
      </c>
      <c r="I4" s="2">
        <v>17.440000000000001</v>
      </c>
      <c r="J4" s="2">
        <v>-0.05</v>
      </c>
      <c r="K4" s="2">
        <v>0</v>
      </c>
      <c r="L4" s="2">
        <v>0</v>
      </c>
      <c r="M4" s="2">
        <v>0</v>
      </c>
      <c r="N4" s="2">
        <v>17.39</v>
      </c>
      <c r="O4" s="2">
        <v>17.440000000000001</v>
      </c>
      <c r="P4" s="2">
        <v>-0.05</v>
      </c>
      <c r="Q4" s="2">
        <v>0</v>
      </c>
      <c r="R4" s="2">
        <v>0</v>
      </c>
      <c r="S4" s="2">
        <v>0</v>
      </c>
      <c r="T4" s="2">
        <v>0</v>
      </c>
      <c r="U4" s="2">
        <f>Table_0__8[[#This Row],[Call Settle]]*10000*Table_0__8[[#This Row],[Open Interest Call]]</f>
        <v>0</v>
      </c>
      <c r="V4" s="2">
        <f>Table_0__8[[#This Row],[Put Settle]]*10000*Table_0__8[[#This Row],[Open Interest Put]]</f>
        <v>0</v>
      </c>
    </row>
    <row r="5" spans="1:22" x14ac:dyDescent="0.25">
      <c r="A5" s="2">
        <v>-2.8999999999999998E-3</v>
      </c>
      <c r="B5" s="2">
        <v>0.2054</v>
      </c>
      <c r="C5" s="2">
        <v>0.20250000000000001</v>
      </c>
      <c r="D5" s="2">
        <v>1.07</v>
      </c>
      <c r="E5" s="2">
        <v>0</v>
      </c>
      <c r="F5" s="2">
        <v>0</v>
      </c>
      <c r="G5" s="2">
        <v>0</v>
      </c>
      <c r="H5" s="2">
        <v>16.61</v>
      </c>
      <c r="I5" s="2">
        <v>16.66</v>
      </c>
      <c r="J5" s="2">
        <v>-0.05</v>
      </c>
      <c r="K5" s="2">
        <v>0</v>
      </c>
      <c r="L5" s="2">
        <v>0</v>
      </c>
      <c r="M5" s="2">
        <v>0</v>
      </c>
      <c r="N5" s="2">
        <v>16.61</v>
      </c>
      <c r="O5" s="2">
        <v>16.66</v>
      </c>
      <c r="P5" s="2">
        <v>-0.05</v>
      </c>
      <c r="Q5" s="2">
        <v>0</v>
      </c>
      <c r="R5" s="2">
        <v>0</v>
      </c>
      <c r="S5" s="2">
        <v>0</v>
      </c>
      <c r="T5" s="2">
        <v>0</v>
      </c>
      <c r="U5" s="2">
        <f>Table_0__8[[#This Row],[Call Settle]]*10000*Table_0__8[[#This Row],[Open Interest Call]]</f>
        <v>0</v>
      </c>
      <c r="V5" s="2">
        <f>Table_0__8[[#This Row],[Put Settle]]*10000*Table_0__8[[#This Row],[Open Interest Put]]</f>
        <v>0</v>
      </c>
    </row>
    <row r="6" spans="1:22" x14ac:dyDescent="0.25">
      <c r="A6" s="2">
        <v>-3.0000000000000001E-3</v>
      </c>
      <c r="B6" s="2">
        <v>0.19550000000000001</v>
      </c>
      <c r="C6" s="2">
        <v>0.1925</v>
      </c>
      <c r="D6" s="2">
        <v>1.08</v>
      </c>
      <c r="E6" s="2">
        <v>0</v>
      </c>
      <c r="F6" s="2">
        <v>0</v>
      </c>
      <c r="G6" s="2">
        <v>0</v>
      </c>
      <c r="H6" s="2">
        <v>15.82</v>
      </c>
      <c r="I6" s="2">
        <v>15.89</v>
      </c>
      <c r="J6" s="2">
        <v>-0.06</v>
      </c>
      <c r="K6" s="2">
        <v>0</v>
      </c>
      <c r="L6" s="2">
        <v>0</v>
      </c>
      <c r="M6" s="2">
        <v>0</v>
      </c>
      <c r="N6" s="2">
        <v>15.82</v>
      </c>
      <c r="O6" s="2">
        <v>15.89</v>
      </c>
      <c r="P6" s="2">
        <v>-0.06</v>
      </c>
      <c r="Q6" s="2">
        <v>9</v>
      </c>
      <c r="R6" s="2">
        <v>0</v>
      </c>
      <c r="S6" s="2">
        <v>0</v>
      </c>
      <c r="T6" s="2">
        <v>0</v>
      </c>
      <c r="U6" s="2">
        <f>Table_0__8[[#This Row],[Call Settle]]*10000*Table_0__8[[#This Row],[Open Interest Call]]</f>
        <v>17325</v>
      </c>
      <c r="V6" s="2">
        <f>Table_0__8[[#This Row],[Put Settle]]*10000*Table_0__8[[#This Row],[Open Interest Put]]</f>
        <v>0</v>
      </c>
    </row>
    <row r="7" spans="1:22" x14ac:dyDescent="0.25">
      <c r="A7" s="2">
        <v>-3.0000000000000001E-3</v>
      </c>
      <c r="B7" s="2">
        <v>0.18559999999999999</v>
      </c>
      <c r="C7" s="2">
        <v>0.18260000000000001</v>
      </c>
      <c r="D7" s="2">
        <v>1.0900000000000001</v>
      </c>
      <c r="E7" s="2">
        <v>0</v>
      </c>
      <c r="F7" s="2">
        <v>0</v>
      </c>
      <c r="G7" s="2">
        <v>0</v>
      </c>
      <c r="H7" s="2">
        <v>15.04</v>
      </c>
      <c r="I7" s="2">
        <v>15.11</v>
      </c>
      <c r="J7" s="2">
        <v>-7.0000000000000007E-2</v>
      </c>
      <c r="K7" s="2">
        <v>0</v>
      </c>
      <c r="L7" s="2">
        <v>0</v>
      </c>
      <c r="M7" s="2">
        <v>0</v>
      </c>
      <c r="N7" s="2">
        <v>15.04</v>
      </c>
      <c r="O7" s="2">
        <v>15.11</v>
      </c>
      <c r="P7" s="2">
        <v>-7.0000000000000007E-2</v>
      </c>
      <c r="Q7" s="2">
        <v>0</v>
      </c>
      <c r="R7" s="2">
        <v>0</v>
      </c>
      <c r="S7" s="2">
        <v>0</v>
      </c>
      <c r="T7" s="2">
        <v>0</v>
      </c>
      <c r="U7" s="2">
        <f>Table_0__8[[#This Row],[Call Settle]]*10000*Table_0__8[[#This Row],[Open Interest Call]]</f>
        <v>0</v>
      </c>
      <c r="V7" s="2">
        <f>Table_0__8[[#This Row],[Put Settle]]*10000*Table_0__8[[#This Row],[Open Interest Put]]</f>
        <v>0</v>
      </c>
    </row>
    <row r="8" spans="1:22" x14ac:dyDescent="0.25">
      <c r="A8" s="2">
        <v>-2.8999999999999998E-3</v>
      </c>
      <c r="B8" s="2">
        <v>0.17560000000000001</v>
      </c>
      <c r="C8" s="2">
        <v>0.17269999999999999</v>
      </c>
      <c r="D8" s="2">
        <v>1.1000000000000001</v>
      </c>
      <c r="E8" s="2">
        <v>0</v>
      </c>
      <c r="F8" s="2">
        <v>0</v>
      </c>
      <c r="G8" s="2">
        <v>0</v>
      </c>
      <c r="H8" s="2">
        <v>14.25</v>
      </c>
      <c r="I8" s="2">
        <v>14.33</v>
      </c>
      <c r="J8" s="2">
        <v>-0.08</v>
      </c>
      <c r="K8" s="2">
        <v>0</v>
      </c>
      <c r="L8" s="2">
        <v>0</v>
      </c>
      <c r="M8" s="2">
        <v>0</v>
      </c>
      <c r="N8" s="2">
        <v>14.25</v>
      </c>
      <c r="O8" s="2">
        <v>14.33</v>
      </c>
      <c r="P8" s="2">
        <v>-0.08</v>
      </c>
      <c r="Q8" s="2">
        <v>0</v>
      </c>
      <c r="R8" s="2">
        <v>0</v>
      </c>
      <c r="S8" s="2">
        <v>0</v>
      </c>
      <c r="T8" s="2">
        <v>0</v>
      </c>
      <c r="U8" s="2">
        <f>Table_0__8[[#This Row],[Call Settle]]*10000*Table_0__8[[#This Row],[Open Interest Call]]</f>
        <v>0</v>
      </c>
      <c r="V8" s="2">
        <f>Table_0__8[[#This Row],[Put Settle]]*10000*Table_0__8[[#This Row],[Open Interest Put]]</f>
        <v>0</v>
      </c>
    </row>
    <row r="9" spans="1:22" x14ac:dyDescent="0.25">
      <c r="A9" s="2">
        <v>-2.8999999999999998E-3</v>
      </c>
      <c r="B9" s="2">
        <v>0.16569999999999999</v>
      </c>
      <c r="C9" s="2">
        <v>0.1628</v>
      </c>
      <c r="D9" s="2">
        <v>1.1100000000000001</v>
      </c>
      <c r="E9" s="2">
        <v>0</v>
      </c>
      <c r="F9" s="2">
        <v>0</v>
      </c>
      <c r="G9" s="2">
        <v>0</v>
      </c>
      <c r="H9" s="2">
        <v>13.47</v>
      </c>
      <c r="I9" s="2">
        <v>13.55</v>
      </c>
      <c r="J9" s="2">
        <v>-0.09</v>
      </c>
      <c r="K9" s="2">
        <v>0</v>
      </c>
      <c r="L9" s="2">
        <v>0</v>
      </c>
      <c r="M9" s="2">
        <v>0</v>
      </c>
      <c r="N9" s="2">
        <v>13.47</v>
      </c>
      <c r="O9" s="2">
        <v>13.55</v>
      </c>
      <c r="P9" s="2">
        <v>-0.09</v>
      </c>
      <c r="Q9" s="2">
        <v>0</v>
      </c>
      <c r="R9" s="2">
        <v>0</v>
      </c>
      <c r="S9" s="2">
        <v>0</v>
      </c>
      <c r="T9" s="2">
        <v>0</v>
      </c>
      <c r="U9" s="2">
        <f>Table_0__8[[#This Row],[Call Settle]]*10000*Table_0__8[[#This Row],[Open Interest Call]]</f>
        <v>0</v>
      </c>
      <c r="V9" s="2">
        <f>Table_0__8[[#This Row],[Put Settle]]*10000*Table_0__8[[#This Row],[Open Interest Put]]</f>
        <v>0</v>
      </c>
    </row>
    <row r="10" spans="1:22" x14ac:dyDescent="0.25">
      <c r="A10" s="2">
        <v>-3.0000000000000001E-3</v>
      </c>
      <c r="B10" s="2">
        <v>0.15579999999999999</v>
      </c>
      <c r="C10" s="2">
        <v>0.15279999999999999</v>
      </c>
      <c r="D10" s="2">
        <v>1.1200000000000001</v>
      </c>
      <c r="E10" s="2">
        <v>0</v>
      </c>
      <c r="F10" s="2">
        <v>0</v>
      </c>
      <c r="G10" s="2">
        <v>0</v>
      </c>
      <c r="H10" s="2">
        <v>12.68</v>
      </c>
      <c r="I10" s="2">
        <v>12.78</v>
      </c>
      <c r="J10" s="2">
        <v>-0.09</v>
      </c>
      <c r="K10" s="2">
        <v>0</v>
      </c>
      <c r="L10" s="2">
        <v>0</v>
      </c>
      <c r="M10" s="2">
        <v>0</v>
      </c>
      <c r="N10" s="2">
        <v>12.68</v>
      </c>
      <c r="O10" s="2">
        <v>12.78</v>
      </c>
      <c r="P10" s="2">
        <v>-0.09</v>
      </c>
      <c r="Q10" s="2">
        <v>0</v>
      </c>
      <c r="R10" s="2">
        <v>0</v>
      </c>
      <c r="S10" s="2">
        <v>0</v>
      </c>
      <c r="T10" s="2">
        <v>0</v>
      </c>
      <c r="U10" s="2">
        <f>Table_0__8[[#This Row],[Call Settle]]*10000*Table_0__8[[#This Row],[Open Interest Call]]</f>
        <v>0</v>
      </c>
      <c r="V10" s="2">
        <f>Table_0__8[[#This Row],[Put Settle]]*10000*Table_0__8[[#This Row],[Open Interest Put]]</f>
        <v>0</v>
      </c>
    </row>
    <row r="11" spans="1:22" x14ac:dyDescent="0.25">
      <c r="A11" s="2">
        <v>-2.8999999999999998E-3</v>
      </c>
      <c r="B11" s="2">
        <v>0.1459</v>
      </c>
      <c r="C11" s="2">
        <v>0.14299999999999999</v>
      </c>
      <c r="D11" s="2">
        <v>1.1299999999999999</v>
      </c>
      <c r="E11" s="2">
        <v>1E-4</v>
      </c>
      <c r="F11" s="2">
        <v>1E-4</v>
      </c>
      <c r="G11" s="2">
        <v>0</v>
      </c>
      <c r="H11" s="2">
        <v>11.9</v>
      </c>
      <c r="I11" s="2">
        <v>12</v>
      </c>
      <c r="J11" s="2">
        <v>-0.1</v>
      </c>
      <c r="K11" s="2">
        <v>0</v>
      </c>
      <c r="L11" s="2">
        <v>0</v>
      </c>
      <c r="M11" s="2">
        <v>0</v>
      </c>
      <c r="N11" s="2">
        <v>11.9</v>
      </c>
      <c r="O11" s="2">
        <v>12</v>
      </c>
      <c r="P11" s="2">
        <v>-0.1</v>
      </c>
      <c r="Q11" s="2">
        <v>0</v>
      </c>
      <c r="R11" s="2">
        <v>0</v>
      </c>
      <c r="S11" s="2">
        <v>0</v>
      </c>
      <c r="T11" s="2">
        <v>0</v>
      </c>
      <c r="U11" s="2">
        <f>Table_0__8[[#This Row],[Call Settle]]*10000*Table_0__8[[#This Row],[Open Interest Call]]</f>
        <v>0</v>
      </c>
      <c r="V11" s="2">
        <f>Table_0__8[[#This Row],[Put Settle]]*10000*Table_0__8[[#This Row],[Open Interest Put]]</f>
        <v>0</v>
      </c>
    </row>
    <row r="12" spans="1:22" x14ac:dyDescent="0.25">
      <c r="A12" s="2">
        <v>-3.0000000000000001E-3</v>
      </c>
      <c r="B12" s="2">
        <v>0.13600000000000001</v>
      </c>
      <c r="C12" s="2">
        <v>0.13300000000000001</v>
      </c>
      <c r="D12" s="2">
        <v>1.1399999999999999</v>
      </c>
      <c r="E12" s="2">
        <v>1E-4</v>
      </c>
      <c r="F12" s="2">
        <v>1E-4</v>
      </c>
      <c r="G12" s="2">
        <v>0</v>
      </c>
      <c r="H12" s="2">
        <v>11.11</v>
      </c>
      <c r="I12" s="2">
        <v>11.22</v>
      </c>
      <c r="J12" s="2">
        <v>-0.11</v>
      </c>
      <c r="K12" s="2">
        <v>0</v>
      </c>
      <c r="L12" s="2">
        <v>0</v>
      </c>
      <c r="M12" s="2">
        <v>0</v>
      </c>
      <c r="N12" s="2">
        <v>11.11</v>
      </c>
      <c r="O12" s="2">
        <v>11.22</v>
      </c>
      <c r="P12" s="2">
        <v>-0.11</v>
      </c>
      <c r="Q12" s="2">
        <v>0</v>
      </c>
      <c r="R12" s="2">
        <v>0</v>
      </c>
      <c r="S12" s="2">
        <v>0</v>
      </c>
      <c r="T12" s="2">
        <v>0</v>
      </c>
      <c r="U12" s="2">
        <f>Table_0__8[[#This Row],[Call Settle]]*10000*Table_0__8[[#This Row],[Open Interest Call]]</f>
        <v>0</v>
      </c>
      <c r="V12" s="2">
        <f>Table_0__8[[#This Row],[Put Settle]]*10000*Table_0__8[[#This Row],[Open Interest Put]]</f>
        <v>0</v>
      </c>
    </row>
    <row r="13" spans="1:22" x14ac:dyDescent="0.25">
      <c r="A13" s="2">
        <v>-2.8999999999999998E-3</v>
      </c>
      <c r="B13" s="2">
        <v>0.12609999999999999</v>
      </c>
      <c r="C13" s="2">
        <v>0.1232</v>
      </c>
      <c r="D13" s="2">
        <v>1.1499999999999999</v>
      </c>
      <c r="E13" s="2">
        <v>1E-4</v>
      </c>
      <c r="F13" s="2">
        <v>1E-4</v>
      </c>
      <c r="G13" s="2">
        <v>0</v>
      </c>
      <c r="H13" s="2">
        <v>10.33</v>
      </c>
      <c r="I13" s="2">
        <v>10.45</v>
      </c>
      <c r="J13" s="2">
        <v>-0.12</v>
      </c>
      <c r="K13" s="2">
        <v>0</v>
      </c>
      <c r="L13" s="2">
        <v>0</v>
      </c>
      <c r="M13" s="2">
        <v>0</v>
      </c>
      <c r="N13" s="2">
        <v>10.33</v>
      </c>
      <c r="O13" s="2">
        <v>10.45</v>
      </c>
      <c r="P13" s="2">
        <v>-0.12</v>
      </c>
      <c r="Q13" s="2">
        <v>0</v>
      </c>
      <c r="R13" s="2">
        <v>0</v>
      </c>
      <c r="S13" s="2">
        <v>2</v>
      </c>
      <c r="T13" s="2">
        <v>0</v>
      </c>
      <c r="U13" s="2">
        <f>Table_0__8[[#This Row],[Call Settle]]*10000*Table_0__8[[#This Row],[Open Interest Call]]</f>
        <v>0</v>
      </c>
      <c r="V13" s="2">
        <f>Table_0__8[[#This Row],[Put Settle]]*10000*Table_0__8[[#This Row],[Open Interest Put]]</f>
        <v>2</v>
      </c>
    </row>
    <row r="14" spans="1:22" x14ac:dyDescent="0.25">
      <c r="A14" s="2">
        <v>-2.8999999999999998E-3</v>
      </c>
      <c r="B14" s="2">
        <v>0.1162</v>
      </c>
      <c r="C14" s="2">
        <v>0.1133</v>
      </c>
      <c r="D14" s="2">
        <v>1.1599999999999999</v>
      </c>
      <c r="E14" s="2">
        <v>2.0000000000000001E-4</v>
      </c>
      <c r="F14" s="2">
        <v>2.0000000000000001E-4</v>
      </c>
      <c r="G14" s="2">
        <v>0</v>
      </c>
      <c r="H14" s="2">
        <v>10.4</v>
      </c>
      <c r="I14" s="2">
        <v>10.54</v>
      </c>
      <c r="J14" s="2">
        <v>-0.13</v>
      </c>
      <c r="K14" s="2">
        <v>0</v>
      </c>
      <c r="L14" s="2">
        <v>0</v>
      </c>
      <c r="M14" s="2">
        <v>0</v>
      </c>
      <c r="N14" s="2">
        <v>10.4</v>
      </c>
      <c r="O14" s="2">
        <v>10.54</v>
      </c>
      <c r="P14" s="2">
        <v>-0.13</v>
      </c>
      <c r="Q14" s="2">
        <v>0</v>
      </c>
      <c r="R14" s="2">
        <v>0</v>
      </c>
      <c r="S14" s="2">
        <v>5</v>
      </c>
      <c r="T14" s="2">
        <v>0</v>
      </c>
      <c r="U14" s="2">
        <f>Table_0__8[[#This Row],[Call Settle]]*10000*Table_0__8[[#This Row],[Open Interest Call]]</f>
        <v>0</v>
      </c>
      <c r="V14" s="2">
        <f>Table_0__8[[#This Row],[Put Settle]]*10000*Table_0__8[[#This Row],[Open Interest Put]]</f>
        <v>10</v>
      </c>
    </row>
    <row r="15" spans="1:22" x14ac:dyDescent="0.25">
      <c r="A15" s="2">
        <v>-3.0000000000000001E-3</v>
      </c>
      <c r="B15" s="2">
        <v>0.10639999999999999</v>
      </c>
      <c r="C15" s="2">
        <v>0.10340000000000001</v>
      </c>
      <c r="D15" s="2">
        <v>1.17</v>
      </c>
      <c r="E15" s="2">
        <v>2.0000000000000001E-4</v>
      </c>
      <c r="F15" s="2">
        <v>2.9999999999999997E-4</v>
      </c>
      <c r="G15" s="2">
        <v>-1E-4</v>
      </c>
      <c r="H15" s="2">
        <v>9.56</v>
      </c>
      <c r="I15" s="2">
        <v>10.27</v>
      </c>
      <c r="J15" s="2">
        <v>-0.7</v>
      </c>
      <c r="K15" s="2">
        <v>0</v>
      </c>
      <c r="L15" s="2">
        <v>0</v>
      </c>
      <c r="M15" s="2">
        <v>0</v>
      </c>
      <c r="N15" s="2">
        <v>9.56</v>
      </c>
      <c r="O15" s="2">
        <v>10.27</v>
      </c>
      <c r="P15" s="2">
        <v>-0.7</v>
      </c>
      <c r="Q15" s="2">
        <v>2</v>
      </c>
      <c r="R15" s="2">
        <v>0</v>
      </c>
      <c r="S15" s="2">
        <v>9</v>
      </c>
      <c r="T15" s="2">
        <v>0</v>
      </c>
      <c r="U15" s="2">
        <f>Table_0__8[[#This Row],[Call Settle]]*10000*Table_0__8[[#This Row],[Open Interest Call]]</f>
        <v>2068</v>
      </c>
      <c r="V15" s="2">
        <f>Table_0__8[[#This Row],[Put Settle]]*10000*Table_0__8[[#This Row],[Open Interest Put]]</f>
        <v>18</v>
      </c>
    </row>
    <row r="16" spans="1:22" x14ac:dyDescent="0.25">
      <c r="A16" s="2">
        <v>-3.0000000000000001E-3</v>
      </c>
      <c r="B16" s="2">
        <v>9.6600000000000005E-2</v>
      </c>
      <c r="C16" s="2">
        <v>9.3600000000000003E-2</v>
      </c>
      <c r="D16" s="2">
        <v>1.18</v>
      </c>
      <c r="E16" s="2">
        <v>4.0000000000000002E-4</v>
      </c>
      <c r="F16" s="2">
        <v>4.0000000000000002E-4</v>
      </c>
      <c r="G16" s="2">
        <v>0</v>
      </c>
      <c r="H16" s="2">
        <v>9.66</v>
      </c>
      <c r="I16" s="2">
        <v>9.82</v>
      </c>
      <c r="J16" s="2">
        <v>-0.16</v>
      </c>
      <c r="K16" s="2">
        <v>0</v>
      </c>
      <c r="L16" s="2">
        <v>0</v>
      </c>
      <c r="M16" s="2">
        <v>0</v>
      </c>
      <c r="N16" s="2">
        <v>9.66</v>
      </c>
      <c r="O16" s="2">
        <v>9.82</v>
      </c>
      <c r="P16" s="2">
        <v>-0.16</v>
      </c>
      <c r="Q16" s="2">
        <v>1</v>
      </c>
      <c r="R16" s="2">
        <v>0</v>
      </c>
      <c r="S16" s="2">
        <v>31</v>
      </c>
      <c r="T16" s="2">
        <v>0</v>
      </c>
      <c r="U16" s="2">
        <f>Table_0__8[[#This Row],[Call Settle]]*10000*Table_0__8[[#This Row],[Open Interest Call]]</f>
        <v>936</v>
      </c>
      <c r="V16" s="2">
        <f>Table_0__8[[#This Row],[Put Settle]]*10000*Table_0__8[[#This Row],[Open Interest Put]]</f>
        <v>124</v>
      </c>
    </row>
    <row r="17" spans="1:22" x14ac:dyDescent="0.25">
      <c r="A17" s="2">
        <v>-3.0000000000000001E-3</v>
      </c>
      <c r="B17" s="2">
        <v>8.6800000000000002E-2</v>
      </c>
      <c r="C17" s="2">
        <v>8.3799999999999999E-2</v>
      </c>
      <c r="D17" s="2">
        <v>1.19</v>
      </c>
      <c r="E17" s="2">
        <v>5.0000000000000001E-4</v>
      </c>
      <c r="F17" s="2">
        <v>5.0000000000000001E-4</v>
      </c>
      <c r="G17" s="2">
        <v>0</v>
      </c>
      <c r="H17" s="2">
        <v>9.08</v>
      </c>
      <c r="I17" s="2">
        <v>9.26</v>
      </c>
      <c r="J17" s="2">
        <v>-0.18</v>
      </c>
      <c r="K17" s="2">
        <v>0</v>
      </c>
      <c r="L17" s="2">
        <v>0</v>
      </c>
      <c r="M17" s="2">
        <v>0</v>
      </c>
      <c r="N17" s="2">
        <v>9.08</v>
      </c>
      <c r="O17" s="2">
        <v>9.26</v>
      </c>
      <c r="P17" s="2">
        <v>-0.18</v>
      </c>
      <c r="Q17" s="2">
        <v>2</v>
      </c>
      <c r="R17" s="2">
        <v>0</v>
      </c>
      <c r="S17" s="2">
        <v>23</v>
      </c>
      <c r="T17" s="2">
        <v>0</v>
      </c>
      <c r="U17" s="2">
        <f>Table_0__8[[#This Row],[Call Settle]]*10000*Table_0__8[[#This Row],[Open Interest Call]]</f>
        <v>1676</v>
      </c>
      <c r="V17" s="2">
        <f>Table_0__8[[#This Row],[Put Settle]]*10000*Table_0__8[[#This Row],[Open Interest Put]]</f>
        <v>115</v>
      </c>
    </row>
    <row r="18" spans="1:22" x14ac:dyDescent="0.25">
      <c r="A18" s="2">
        <v>-3.0000000000000001E-3</v>
      </c>
      <c r="B18" s="2">
        <v>8.2000000000000003E-2</v>
      </c>
      <c r="C18" s="2">
        <v>7.9000000000000001E-2</v>
      </c>
      <c r="D18" s="2">
        <v>1.1950000000000001</v>
      </c>
      <c r="E18" s="2">
        <v>6.9999999999999999E-4</v>
      </c>
      <c r="F18" s="2">
        <v>5.9999999999999995E-4</v>
      </c>
      <c r="G18" s="2">
        <v>1E-4</v>
      </c>
      <c r="H18" s="2">
        <v>9.14</v>
      </c>
      <c r="I18" s="2">
        <v>9.08</v>
      </c>
      <c r="J18" s="2">
        <v>7.0000000000000007E-2</v>
      </c>
      <c r="K18" s="2">
        <v>0</v>
      </c>
      <c r="L18" s="2">
        <v>0</v>
      </c>
      <c r="M18" s="2">
        <v>0</v>
      </c>
      <c r="N18" s="2">
        <v>9.14</v>
      </c>
      <c r="O18" s="2">
        <v>9.08</v>
      </c>
      <c r="P18" s="2">
        <v>7.0000000000000007E-2</v>
      </c>
      <c r="Q18" s="2">
        <v>0</v>
      </c>
      <c r="R18" s="2">
        <v>0</v>
      </c>
      <c r="S18" s="2">
        <v>2</v>
      </c>
      <c r="T18" s="2">
        <v>0</v>
      </c>
      <c r="U18" s="2">
        <f>Table_0__8[[#This Row],[Call Settle]]*10000*Table_0__8[[#This Row],[Open Interest Call]]</f>
        <v>0</v>
      </c>
      <c r="V18" s="2">
        <f>Table_0__8[[#This Row],[Put Settle]]*10000*Table_0__8[[#This Row],[Open Interest Put]]</f>
        <v>14</v>
      </c>
    </row>
    <row r="19" spans="1:22" x14ac:dyDescent="0.25">
      <c r="A19" s="2">
        <v>-2.8999999999999998E-3</v>
      </c>
      <c r="B19" s="2">
        <v>7.7100000000000002E-2</v>
      </c>
      <c r="C19" s="2">
        <v>7.4200000000000002E-2</v>
      </c>
      <c r="D19" s="2">
        <v>1.2</v>
      </c>
      <c r="E19" s="2">
        <v>8.0000000000000004E-4</v>
      </c>
      <c r="F19" s="2">
        <v>8.0000000000000004E-4</v>
      </c>
      <c r="G19" s="2">
        <v>0</v>
      </c>
      <c r="H19" s="2">
        <v>8.8800000000000008</v>
      </c>
      <c r="I19" s="2">
        <v>9.08</v>
      </c>
      <c r="J19" s="2">
        <v>-0.2</v>
      </c>
      <c r="K19" s="2">
        <v>0</v>
      </c>
      <c r="L19" s="2">
        <v>0</v>
      </c>
      <c r="M19" s="2">
        <v>0</v>
      </c>
      <c r="N19" s="2">
        <v>8.8800000000000008</v>
      </c>
      <c r="O19" s="2">
        <v>9.08</v>
      </c>
      <c r="P19" s="2">
        <v>-0.2</v>
      </c>
      <c r="Q19" s="2">
        <v>0</v>
      </c>
      <c r="R19" s="2">
        <v>0</v>
      </c>
      <c r="S19" s="2">
        <v>38</v>
      </c>
      <c r="T19" s="2">
        <v>-6</v>
      </c>
      <c r="U19" s="2">
        <f>Table_0__8[[#This Row],[Call Settle]]*10000*Table_0__8[[#This Row],[Open Interest Call]]</f>
        <v>0</v>
      </c>
      <c r="V19" s="2">
        <f>Table_0__8[[#This Row],[Put Settle]]*10000*Table_0__8[[#This Row],[Open Interest Put]]</f>
        <v>304</v>
      </c>
    </row>
    <row r="20" spans="1:22" x14ac:dyDescent="0.25">
      <c r="A20" s="2">
        <v>-2.8999999999999998E-3</v>
      </c>
      <c r="B20" s="2">
        <v>7.2300000000000003E-2</v>
      </c>
      <c r="C20" s="2">
        <v>6.9400000000000003E-2</v>
      </c>
      <c r="D20" s="2">
        <v>1.2050000000000001</v>
      </c>
      <c r="E20" s="2">
        <v>1E-3</v>
      </c>
      <c r="F20" s="2">
        <v>8.9999999999999998E-4</v>
      </c>
      <c r="G20" s="2">
        <v>1E-4</v>
      </c>
      <c r="H20" s="2">
        <v>8.76</v>
      </c>
      <c r="I20" s="2">
        <v>8.7799999999999994</v>
      </c>
      <c r="J20" s="2">
        <v>-0.02</v>
      </c>
      <c r="K20" s="2">
        <v>0</v>
      </c>
      <c r="L20" s="2">
        <v>0</v>
      </c>
      <c r="M20" s="2">
        <v>0</v>
      </c>
      <c r="N20" s="2">
        <v>8.76</v>
      </c>
      <c r="O20" s="2">
        <v>8.7799999999999994</v>
      </c>
      <c r="P20" s="2">
        <v>-0.02</v>
      </c>
      <c r="Q20" s="2">
        <v>0</v>
      </c>
      <c r="R20" s="2">
        <v>0</v>
      </c>
      <c r="S20" s="2">
        <v>14</v>
      </c>
      <c r="T20" s="2">
        <v>0</v>
      </c>
      <c r="U20" s="2">
        <f>Table_0__8[[#This Row],[Call Settle]]*10000*Table_0__8[[#This Row],[Open Interest Call]]</f>
        <v>0</v>
      </c>
      <c r="V20" s="2">
        <f>Table_0__8[[#This Row],[Put Settle]]*10000*Table_0__8[[#This Row],[Open Interest Put]]</f>
        <v>140</v>
      </c>
    </row>
    <row r="21" spans="1:22" x14ac:dyDescent="0.25">
      <c r="A21" s="2">
        <v>-3.0000000000000001E-3</v>
      </c>
      <c r="B21" s="2">
        <v>6.7599999999999993E-2</v>
      </c>
      <c r="C21" s="2">
        <v>6.4600000000000005E-2</v>
      </c>
      <c r="D21" s="2">
        <v>1.21</v>
      </c>
      <c r="E21" s="2">
        <v>1.1999999999999999E-3</v>
      </c>
      <c r="F21" s="2">
        <v>1.1000000000000001E-3</v>
      </c>
      <c r="G21" s="2">
        <v>1E-4</v>
      </c>
      <c r="H21" s="2">
        <v>8.58</v>
      </c>
      <c r="I21" s="2">
        <v>8.6300000000000008</v>
      </c>
      <c r="J21" s="2">
        <v>-0.06</v>
      </c>
      <c r="K21" s="2">
        <v>0</v>
      </c>
      <c r="L21" s="2">
        <v>0</v>
      </c>
      <c r="M21" s="2">
        <v>0</v>
      </c>
      <c r="N21" s="2">
        <v>8.58</v>
      </c>
      <c r="O21" s="2">
        <v>8.6300000000000008</v>
      </c>
      <c r="P21" s="2">
        <v>-0.06</v>
      </c>
      <c r="Q21" s="2">
        <v>0</v>
      </c>
      <c r="R21" s="2">
        <v>0</v>
      </c>
      <c r="S21" s="2">
        <v>67</v>
      </c>
      <c r="T21" s="2">
        <v>0</v>
      </c>
      <c r="U21" s="2">
        <f>Table_0__8[[#This Row],[Call Settle]]*10000*Table_0__8[[#This Row],[Open Interest Call]]</f>
        <v>0</v>
      </c>
      <c r="V21" s="2">
        <f>Table_0__8[[#This Row],[Put Settle]]*10000*Table_0__8[[#This Row],[Open Interest Put]]</f>
        <v>803.99999999999989</v>
      </c>
    </row>
    <row r="22" spans="1:22" x14ac:dyDescent="0.25">
      <c r="A22" s="2">
        <v>-2.8999999999999998E-3</v>
      </c>
      <c r="B22" s="2">
        <v>6.2799999999999995E-2</v>
      </c>
      <c r="C22" s="2">
        <v>5.9900000000000002E-2</v>
      </c>
      <c r="D22" s="2">
        <v>1.2150000000000001</v>
      </c>
      <c r="E22" s="2">
        <v>1.4E-3</v>
      </c>
      <c r="F22" s="2">
        <v>1.4E-3</v>
      </c>
      <c r="G22" s="2">
        <v>0</v>
      </c>
      <c r="H22" s="2">
        <v>8.33</v>
      </c>
      <c r="I22" s="2">
        <v>8.57</v>
      </c>
      <c r="J22" s="2">
        <v>-0.24</v>
      </c>
      <c r="K22" s="2">
        <v>0</v>
      </c>
      <c r="L22" s="2">
        <v>0</v>
      </c>
      <c r="M22" s="2">
        <v>0</v>
      </c>
      <c r="N22" s="2">
        <v>8.33</v>
      </c>
      <c r="O22" s="2">
        <v>8.57</v>
      </c>
      <c r="P22" s="2">
        <v>-0.24</v>
      </c>
      <c r="Q22" s="2">
        <v>0</v>
      </c>
      <c r="R22" s="2">
        <v>0</v>
      </c>
      <c r="S22" s="2">
        <v>253</v>
      </c>
      <c r="T22" s="2">
        <v>4</v>
      </c>
      <c r="U22" s="2">
        <f>Table_0__8[[#This Row],[Call Settle]]*10000*Table_0__8[[#This Row],[Open Interest Call]]</f>
        <v>0</v>
      </c>
      <c r="V22" s="2">
        <f>Table_0__8[[#This Row],[Put Settle]]*10000*Table_0__8[[#This Row],[Open Interest Put]]</f>
        <v>3542</v>
      </c>
    </row>
    <row r="23" spans="1:22" x14ac:dyDescent="0.25">
      <c r="A23" s="2">
        <v>-2.8999999999999998E-3</v>
      </c>
      <c r="B23" s="2">
        <v>5.8200000000000002E-2</v>
      </c>
      <c r="C23" s="2">
        <v>5.5300000000000002E-2</v>
      </c>
      <c r="D23" s="2">
        <v>1.22</v>
      </c>
      <c r="E23" s="2">
        <v>1.8E-3</v>
      </c>
      <c r="F23" s="2">
        <v>1.6999999999999999E-3</v>
      </c>
      <c r="G23" s="2">
        <v>1E-4</v>
      </c>
      <c r="H23" s="2">
        <v>8.2799999999999994</v>
      </c>
      <c r="I23" s="2">
        <v>8.41</v>
      </c>
      <c r="J23" s="2">
        <v>-0.13</v>
      </c>
      <c r="K23" s="2">
        <v>0</v>
      </c>
      <c r="L23" s="2">
        <v>0</v>
      </c>
      <c r="M23" s="2">
        <v>0</v>
      </c>
      <c r="N23" s="2">
        <v>8.2799999999999994</v>
      </c>
      <c r="O23" s="2">
        <v>8.41</v>
      </c>
      <c r="P23" s="2">
        <v>-0.13</v>
      </c>
      <c r="Q23" s="2">
        <v>0</v>
      </c>
      <c r="R23" s="2">
        <v>0</v>
      </c>
      <c r="S23" s="2">
        <v>186</v>
      </c>
      <c r="T23" s="2">
        <v>36</v>
      </c>
      <c r="U23" s="2">
        <f>Table_0__8[[#This Row],[Call Settle]]*10000*Table_0__8[[#This Row],[Open Interest Call]]</f>
        <v>0</v>
      </c>
      <c r="V23" s="2">
        <f>Table_0__8[[#This Row],[Put Settle]]*10000*Table_0__8[[#This Row],[Open Interest Put]]</f>
        <v>3348</v>
      </c>
    </row>
    <row r="24" spans="1:22" x14ac:dyDescent="0.25">
      <c r="A24" s="2">
        <v>-2.8999999999999998E-3</v>
      </c>
      <c r="B24" s="2">
        <v>5.3600000000000002E-2</v>
      </c>
      <c r="C24" s="2">
        <v>5.0700000000000002E-2</v>
      </c>
      <c r="D24" s="2">
        <v>1.2250000000000001</v>
      </c>
      <c r="E24" s="2">
        <v>2.2000000000000001E-3</v>
      </c>
      <c r="F24" s="2">
        <v>2.0999999999999999E-3</v>
      </c>
      <c r="G24" s="2">
        <v>1E-4</v>
      </c>
      <c r="H24" s="2">
        <v>8.14</v>
      </c>
      <c r="I24" s="2">
        <v>8.3000000000000007</v>
      </c>
      <c r="J24" s="2">
        <v>-0.16</v>
      </c>
      <c r="K24" s="2">
        <v>0</v>
      </c>
      <c r="L24" s="2">
        <v>0</v>
      </c>
      <c r="M24" s="2">
        <v>0</v>
      </c>
      <c r="N24" s="2">
        <v>8.14</v>
      </c>
      <c r="O24" s="2">
        <v>8.3000000000000007</v>
      </c>
      <c r="P24" s="2">
        <v>-0.16</v>
      </c>
      <c r="Q24" s="2">
        <v>2</v>
      </c>
      <c r="R24" s="2">
        <v>0</v>
      </c>
      <c r="S24" s="2">
        <v>49</v>
      </c>
      <c r="T24" s="2">
        <v>0</v>
      </c>
      <c r="U24" s="2">
        <f>Table_0__8[[#This Row],[Call Settle]]*10000*Table_0__8[[#This Row],[Open Interest Call]]</f>
        <v>1014</v>
      </c>
      <c r="V24" s="2">
        <f>Table_0__8[[#This Row],[Put Settle]]*10000*Table_0__8[[#This Row],[Open Interest Put]]</f>
        <v>1078</v>
      </c>
    </row>
    <row r="25" spans="1:22" x14ac:dyDescent="0.25">
      <c r="A25" s="2">
        <v>-2.8E-3</v>
      </c>
      <c r="B25" s="2">
        <v>4.9099999999999998E-2</v>
      </c>
      <c r="C25" s="2">
        <v>4.6300000000000001E-2</v>
      </c>
      <c r="D25" s="2">
        <v>1.23</v>
      </c>
      <c r="E25" s="2">
        <v>2.7000000000000001E-3</v>
      </c>
      <c r="F25" s="2">
        <v>2.5999999999999999E-3</v>
      </c>
      <c r="G25" s="2">
        <v>1E-4</v>
      </c>
      <c r="H25" s="2">
        <v>8.01</v>
      </c>
      <c r="I25" s="2">
        <v>8.1999999999999993</v>
      </c>
      <c r="J25" s="2">
        <v>-0.2</v>
      </c>
      <c r="K25" s="2">
        <v>0</v>
      </c>
      <c r="L25" s="2">
        <v>0</v>
      </c>
      <c r="M25" s="2">
        <v>0</v>
      </c>
      <c r="N25" s="2">
        <v>8.01</v>
      </c>
      <c r="O25" s="2">
        <v>8.1999999999999993</v>
      </c>
      <c r="P25" s="2">
        <v>-0.2</v>
      </c>
      <c r="Q25" s="2">
        <v>0</v>
      </c>
      <c r="R25" s="2">
        <v>0</v>
      </c>
      <c r="S25" s="2">
        <v>394</v>
      </c>
      <c r="T25" s="2">
        <v>6</v>
      </c>
      <c r="U25" s="2">
        <f>Table_0__8[[#This Row],[Call Settle]]*10000*Table_0__8[[#This Row],[Open Interest Call]]</f>
        <v>0</v>
      </c>
      <c r="V25" s="2">
        <f>Table_0__8[[#This Row],[Put Settle]]*10000*Table_0__8[[#This Row],[Open Interest Put]]</f>
        <v>10638</v>
      </c>
    </row>
    <row r="26" spans="1:22" x14ac:dyDescent="0.25">
      <c r="A26" s="2">
        <v>-2.7000000000000001E-3</v>
      </c>
      <c r="B26" s="2">
        <v>4.4699999999999997E-2</v>
      </c>
      <c r="C26" s="2">
        <v>4.2000000000000003E-2</v>
      </c>
      <c r="D26" s="2">
        <v>1.2350000000000001</v>
      </c>
      <c r="E26" s="2">
        <v>3.3E-3</v>
      </c>
      <c r="F26" s="2">
        <v>3.0999999999999999E-3</v>
      </c>
      <c r="G26" s="2">
        <v>2.0000000000000001E-4</v>
      </c>
      <c r="H26" s="2">
        <v>7.87</v>
      </c>
      <c r="I26" s="2">
        <v>8.02</v>
      </c>
      <c r="J26" s="2">
        <v>-0.14000000000000001</v>
      </c>
      <c r="K26" s="2">
        <v>0</v>
      </c>
      <c r="L26" s="2">
        <v>0</v>
      </c>
      <c r="M26" s="2">
        <v>0</v>
      </c>
      <c r="N26" s="2">
        <v>7.87</v>
      </c>
      <c r="O26" s="2">
        <v>8.02</v>
      </c>
      <c r="P26" s="2">
        <v>-0.14000000000000001</v>
      </c>
      <c r="Q26" s="2">
        <v>0</v>
      </c>
      <c r="R26" s="2">
        <v>0</v>
      </c>
      <c r="S26" s="2">
        <v>506</v>
      </c>
      <c r="T26" s="2">
        <v>0</v>
      </c>
      <c r="U26" s="2">
        <f>Table_0__8[[#This Row],[Call Settle]]*10000*Table_0__8[[#This Row],[Open Interest Call]]</f>
        <v>0</v>
      </c>
      <c r="V26" s="2">
        <f>Table_0__8[[#This Row],[Put Settle]]*10000*Table_0__8[[#This Row],[Open Interest Put]]</f>
        <v>16698</v>
      </c>
    </row>
    <row r="27" spans="1:22" x14ac:dyDescent="0.25">
      <c r="A27" s="2">
        <v>-2.7000000000000001E-3</v>
      </c>
      <c r="B27" s="2">
        <v>4.0500000000000001E-2</v>
      </c>
      <c r="C27" s="2">
        <v>3.78E-2</v>
      </c>
      <c r="D27" s="2">
        <v>1.24</v>
      </c>
      <c r="E27" s="2">
        <v>4.1000000000000003E-3</v>
      </c>
      <c r="F27" s="2">
        <v>3.8E-3</v>
      </c>
      <c r="G27" s="2">
        <v>2.9999999999999997E-4</v>
      </c>
      <c r="H27" s="2">
        <v>7.8</v>
      </c>
      <c r="I27" s="2">
        <v>7.91</v>
      </c>
      <c r="J27" s="2">
        <v>-0.11</v>
      </c>
      <c r="K27" s="2">
        <v>0</v>
      </c>
      <c r="L27" s="2">
        <v>0</v>
      </c>
      <c r="M27" s="2">
        <v>0</v>
      </c>
      <c r="N27" s="2">
        <v>7.8</v>
      </c>
      <c r="O27" s="2">
        <v>7.91</v>
      </c>
      <c r="P27" s="2">
        <v>-0.11</v>
      </c>
      <c r="Q27" s="2">
        <v>0</v>
      </c>
      <c r="R27" s="2">
        <v>0</v>
      </c>
      <c r="S27" s="2">
        <v>250</v>
      </c>
      <c r="T27" s="2">
        <v>136</v>
      </c>
      <c r="U27" s="2">
        <f>Table_0__8[[#This Row],[Call Settle]]*10000*Table_0__8[[#This Row],[Open Interest Call]]</f>
        <v>0</v>
      </c>
      <c r="V27" s="2">
        <f>Table_0__8[[#This Row],[Put Settle]]*10000*Table_0__8[[#This Row],[Open Interest Put]]</f>
        <v>10250</v>
      </c>
    </row>
    <row r="28" spans="1:22" x14ac:dyDescent="0.25">
      <c r="A28" s="2">
        <v>-2.7000000000000001E-3</v>
      </c>
      <c r="B28" s="2">
        <v>3.6400000000000002E-2</v>
      </c>
      <c r="C28" s="2">
        <v>3.3700000000000001E-2</v>
      </c>
      <c r="D28" s="2">
        <v>1.2450000000000001</v>
      </c>
      <c r="E28" s="2">
        <v>5.1000000000000004E-3</v>
      </c>
      <c r="F28" s="2">
        <v>4.7000000000000002E-3</v>
      </c>
      <c r="G28" s="2">
        <v>4.0000000000000002E-4</v>
      </c>
      <c r="H28" s="2">
        <v>7.76</v>
      </c>
      <c r="I28" s="2">
        <v>7.85</v>
      </c>
      <c r="J28" s="2">
        <v>-0.1</v>
      </c>
      <c r="K28" s="2">
        <v>0</v>
      </c>
      <c r="L28" s="2">
        <v>0</v>
      </c>
      <c r="M28" s="2">
        <v>0</v>
      </c>
      <c r="N28" s="2">
        <v>7.76</v>
      </c>
      <c r="O28" s="2">
        <v>7.85</v>
      </c>
      <c r="P28" s="2">
        <v>-0.1</v>
      </c>
      <c r="Q28" s="2">
        <v>2</v>
      </c>
      <c r="R28" s="2">
        <v>0</v>
      </c>
      <c r="S28" s="2">
        <v>261</v>
      </c>
      <c r="T28" s="2">
        <v>181</v>
      </c>
      <c r="U28" s="2">
        <f>Table_0__8[[#This Row],[Call Settle]]*10000*Table_0__8[[#This Row],[Open Interest Call]]</f>
        <v>674</v>
      </c>
      <c r="V28" s="2">
        <f>Table_0__8[[#This Row],[Put Settle]]*10000*Table_0__8[[#This Row],[Open Interest Put]]</f>
        <v>13311.000000000002</v>
      </c>
    </row>
    <row r="29" spans="1:22" x14ac:dyDescent="0.25">
      <c r="A29" s="2">
        <v>-2.5000000000000001E-3</v>
      </c>
      <c r="B29" s="2">
        <v>3.2399999999999998E-2</v>
      </c>
      <c r="C29" s="2">
        <v>2.9899999999999999E-2</v>
      </c>
      <c r="D29" s="2">
        <v>1.25</v>
      </c>
      <c r="E29" s="2">
        <v>6.1000000000000004E-3</v>
      </c>
      <c r="F29" s="2">
        <v>5.7000000000000002E-3</v>
      </c>
      <c r="G29" s="2">
        <v>4.0000000000000002E-4</v>
      </c>
      <c r="H29" s="2">
        <v>7.6</v>
      </c>
      <c r="I29" s="2">
        <v>7.75</v>
      </c>
      <c r="J29" s="2">
        <v>-0.15</v>
      </c>
      <c r="K29" s="2">
        <v>0</v>
      </c>
      <c r="L29" s="2">
        <v>0</v>
      </c>
      <c r="M29" s="2">
        <v>0</v>
      </c>
      <c r="N29" s="2">
        <v>7.6</v>
      </c>
      <c r="O29" s="2">
        <v>7.75</v>
      </c>
      <c r="P29" s="2">
        <v>-0.15</v>
      </c>
      <c r="Q29" s="2">
        <v>0</v>
      </c>
      <c r="R29" s="2">
        <v>0</v>
      </c>
      <c r="S29" s="2">
        <v>622</v>
      </c>
      <c r="T29" s="2">
        <v>0</v>
      </c>
      <c r="U29" s="2">
        <f>Table_0__8[[#This Row],[Call Settle]]*10000*Table_0__8[[#This Row],[Open Interest Call]]</f>
        <v>0</v>
      </c>
      <c r="V29" s="2">
        <f>Table_0__8[[#This Row],[Put Settle]]*10000*Table_0__8[[#This Row],[Open Interest Put]]</f>
        <v>37942.000000000007</v>
      </c>
    </row>
    <row r="30" spans="1:22" x14ac:dyDescent="0.25">
      <c r="A30" s="2">
        <v>-2.3999999999999998E-3</v>
      </c>
      <c r="B30" s="2">
        <v>2.86E-2</v>
      </c>
      <c r="C30" s="2">
        <v>2.6200000000000001E-2</v>
      </c>
      <c r="D30" s="2">
        <v>1.2549999999999999</v>
      </c>
      <c r="E30" s="2">
        <v>7.4000000000000003E-3</v>
      </c>
      <c r="F30" s="2">
        <v>6.7999999999999996E-3</v>
      </c>
      <c r="G30" s="2">
        <v>5.9999999999999995E-4</v>
      </c>
      <c r="H30" s="2">
        <v>7.51</v>
      </c>
      <c r="I30" s="2">
        <v>7.6</v>
      </c>
      <c r="J30" s="2">
        <v>-0.09</v>
      </c>
      <c r="K30" s="2">
        <v>0</v>
      </c>
      <c r="L30" s="2">
        <v>0</v>
      </c>
      <c r="M30" s="2">
        <v>0</v>
      </c>
      <c r="N30" s="2">
        <v>7.51</v>
      </c>
      <c r="O30" s="2">
        <v>7.6</v>
      </c>
      <c r="P30" s="2">
        <v>-0.09</v>
      </c>
      <c r="Q30" s="2">
        <v>15</v>
      </c>
      <c r="R30" s="2">
        <v>0</v>
      </c>
      <c r="S30" s="2">
        <v>91</v>
      </c>
      <c r="T30" s="2">
        <v>0</v>
      </c>
      <c r="U30" s="2">
        <f>Table_0__8[[#This Row],[Call Settle]]*10000*Table_0__8[[#This Row],[Open Interest Call]]</f>
        <v>3930</v>
      </c>
      <c r="V30" s="2">
        <f>Table_0__8[[#This Row],[Put Settle]]*10000*Table_0__8[[#This Row],[Open Interest Put]]</f>
        <v>6734</v>
      </c>
    </row>
    <row r="31" spans="1:22" x14ac:dyDescent="0.25">
      <c r="A31" s="2">
        <v>-2.2000000000000001E-3</v>
      </c>
      <c r="B31" s="2">
        <v>2.4899999999999999E-2</v>
      </c>
      <c r="C31" s="2">
        <v>2.2700000000000001E-2</v>
      </c>
      <c r="D31" s="2">
        <v>1.26</v>
      </c>
      <c r="E31" s="2">
        <v>8.8999999999999999E-3</v>
      </c>
      <c r="F31" s="2">
        <v>8.2000000000000007E-3</v>
      </c>
      <c r="G31" s="2">
        <v>6.9999999999999999E-4</v>
      </c>
      <c r="H31" s="2">
        <v>7.42</v>
      </c>
      <c r="I31" s="2">
        <v>7.52</v>
      </c>
      <c r="J31" s="2">
        <v>-0.1</v>
      </c>
      <c r="K31" s="2">
        <v>0</v>
      </c>
      <c r="L31" s="2">
        <v>0</v>
      </c>
      <c r="M31" s="2">
        <v>0</v>
      </c>
      <c r="N31" s="2">
        <v>7.42</v>
      </c>
      <c r="O31" s="2">
        <v>7.52</v>
      </c>
      <c r="P31" s="2">
        <v>-0.1</v>
      </c>
      <c r="Q31" s="2">
        <v>16</v>
      </c>
      <c r="R31" s="2">
        <v>0</v>
      </c>
      <c r="S31" s="2">
        <v>325</v>
      </c>
      <c r="T31" s="2">
        <v>0</v>
      </c>
      <c r="U31" s="2">
        <f>Table_0__8[[#This Row],[Call Settle]]*10000*Table_0__8[[#This Row],[Open Interest Call]]</f>
        <v>3632.0000000000005</v>
      </c>
      <c r="V31" s="2">
        <f>Table_0__8[[#This Row],[Put Settle]]*10000*Table_0__8[[#This Row],[Open Interest Put]]</f>
        <v>28925</v>
      </c>
    </row>
    <row r="32" spans="1:22" x14ac:dyDescent="0.25">
      <c r="A32" s="2">
        <v>-2E-3</v>
      </c>
      <c r="B32" s="2">
        <v>2.1499999999999998E-2</v>
      </c>
      <c r="C32" s="2">
        <v>1.95E-2</v>
      </c>
      <c r="D32" s="2">
        <v>1.2649999999999999</v>
      </c>
      <c r="E32" s="2">
        <v>1.06E-2</v>
      </c>
      <c r="F32" s="2">
        <v>9.7000000000000003E-3</v>
      </c>
      <c r="G32" s="2">
        <v>8.9999999999999998E-4</v>
      </c>
      <c r="H32" s="2">
        <v>7.31</v>
      </c>
      <c r="I32" s="2">
        <v>7.37</v>
      </c>
      <c r="J32" s="2">
        <v>-0.06</v>
      </c>
      <c r="K32" s="2">
        <v>0</v>
      </c>
      <c r="L32" s="2">
        <v>0</v>
      </c>
      <c r="M32" s="2">
        <v>0</v>
      </c>
      <c r="N32" s="2">
        <v>7.31</v>
      </c>
      <c r="O32" s="2">
        <v>7.37</v>
      </c>
      <c r="P32" s="2">
        <v>-0.06</v>
      </c>
      <c r="Q32" s="2">
        <v>364</v>
      </c>
      <c r="R32" s="2">
        <v>-2</v>
      </c>
      <c r="S32" s="2">
        <v>68</v>
      </c>
      <c r="T32" s="2">
        <v>0</v>
      </c>
      <c r="U32" s="2">
        <f>Table_0__8[[#This Row],[Call Settle]]*10000*Table_0__8[[#This Row],[Open Interest Call]]</f>
        <v>70980</v>
      </c>
      <c r="V32" s="2">
        <f>Table_0__8[[#This Row],[Put Settle]]*10000*Table_0__8[[#This Row],[Open Interest Put]]</f>
        <v>7208</v>
      </c>
    </row>
    <row r="33" spans="1:22" x14ac:dyDescent="0.25">
      <c r="A33" s="2">
        <v>-1.9E-3</v>
      </c>
      <c r="B33" s="2">
        <v>1.84E-2</v>
      </c>
      <c r="C33" s="2">
        <v>1.6500000000000001E-2</v>
      </c>
      <c r="D33" s="2">
        <v>1.27</v>
      </c>
      <c r="E33" s="2">
        <v>1.26E-2</v>
      </c>
      <c r="F33" s="2">
        <v>1.1599999999999999E-2</v>
      </c>
      <c r="G33" s="2">
        <v>1E-3</v>
      </c>
      <c r="H33" s="2">
        <v>7.22</v>
      </c>
      <c r="I33" s="2">
        <v>7.31</v>
      </c>
      <c r="J33" s="2">
        <v>-0.09</v>
      </c>
      <c r="K33" s="2">
        <v>0</v>
      </c>
      <c r="L33" s="2">
        <v>0</v>
      </c>
      <c r="M33" s="2">
        <v>0</v>
      </c>
      <c r="N33" s="2">
        <v>7.22</v>
      </c>
      <c r="O33" s="2">
        <v>7.31</v>
      </c>
      <c r="P33" s="2">
        <v>-0.09</v>
      </c>
      <c r="Q33" s="2">
        <v>1250</v>
      </c>
      <c r="R33" s="2">
        <v>2</v>
      </c>
      <c r="S33" s="2">
        <v>791</v>
      </c>
      <c r="T33" s="2">
        <v>0</v>
      </c>
      <c r="U33" s="2">
        <f>Table_0__8[[#This Row],[Call Settle]]*10000*Table_0__8[[#This Row],[Open Interest Call]]</f>
        <v>206250</v>
      </c>
      <c r="V33" s="2">
        <f>Table_0__8[[#This Row],[Put Settle]]*10000*Table_0__8[[#This Row],[Open Interest Put]]</f>
        <v>99666</v>
      </c>
    </row>
    <row r="34" spans="1:22" x14ac:dyDescent="0.25">
      <c r="A34" s="2">
        <v>-1.6999999999999999E-3</v>
      </c>
      <c r="B34" s="2">
        <v>1.55E-2</v>
      </c>
      <c r="C34" s="2">
        <v>1.38E-2</v>
      </c>
      <c r="D34" s="2">
        <v>1.2749999999999999</v>
      </c>
      <c r="E34" s="2">
        <v>1.49E-2</v>
      </c>
      <c r="F34" s="2">
        <v>1.37E-2</v>
      </c>
      <c r="G34" s="2">
        <v>1.1999999999999999E-3</v>
      </c>
      <c r="H34" s="2">
        <v>7.15</v>
      </c>
      <c r="I34" s="2">
        <v>7.2</v>
      </c>
      <c r="J34" s="2">
        <v>-0.05</v>
      </c>
      <c r="K34" s="2">
        <v>0</v>
      </c>
      <c r="L34" s="2">
        <v>0</v>
      </c>
      <c r="M34" s="2">
        <v>0</v>
      </c>
      <c r="N34" s="2">
        <v>7.15</v>
      </c>
      <c r="O34" s="2">
        <v>7.22</v>
      </c>
      <c r="P34" s="2">
        <v>-7.0000000000000007E-2</v>
      </c>
      <c r="Q34" s="2">
        <v>9</v>
      </c>
      <c r="R34" s="2">
        <v>2</v>
      </c>
      <c r="S34" s="2">
        <v>17</v>
      </c>
      <c r="T34" s="2">
        <v>15</v>
      </c>
      <c r="U34" s="2">
        <f>Table_0__8[[#This Row],[Call Settle]]*10000*Table_0__8[[#This Row],[Open Interest Call]]</f>
        <v>1242</v>
      </c>
      <c r="V34" s="2">
        <f>Table_0__8[[#This Row],[Put Settle]]*10000*Table_0__8[[#This Row],[Open Interest Put]]</f>
        <v>2533</v>
      </c>
    </row>
    <row r="35" spans="1:22" x14ac:dyDescent="0.25">
      <c r="A35" s="2">
        <v>-1.6000000000000001E-3</v>
      </c>
      <c r="B35" s="2">
        <v>1.2999999999999999E-2</v>
      </c>
      <c r="C35" s="2">
        <v>1.14E-2</v>
      </c>
      <c r="D35" s="2">
        <v>1.28</v>
      </c>
      <c r="E35" s="2">
        <v>1.7500000000000002E-2</v>
      </c>
      <c r="F35" s="2">
        <v>1.6E-2</v>
      </c>
      <c r="G35" s="2">
        <v>1.5E-3</v>
      </c>
      <c r="H35" s="2">
        <v>7.08</v>
      </c>
      <c r="I35" s="2">
        <v>7.14</v>
      </c>
      <c r="J35" s="2">
        <v>-0.06</v>
      </c>
      <c r="K35" s="2">
        <v>0</v>
      </c>
      <c r="L35" s="2">
        <v>0</v>
      </c>
      <c r="M35" s="2">
        <v>0</v>
      </c>
      <c r="N35" s="2">
        <v>7.08</v>
      </c>
      <c r="O35" s="2">
        <v>7.14</v>
      </c>
      <c r="P35" s="2">
        <v>-0.06</v>
      </c>
      <c r="Q35" s="2">
        <v>203</v>
      </c>
      <c r="R35" s="2">
        <v>0</v>
      </c>
      <c r="S35" s="2">
        <v>170</v>
      </c>
      <c r="T35" s="2">
        <v>0</v>
      </c>
      <c r="U35" s="2">
        <f>Table_0__8[[#This Row],[Call Settle]]*10000*Table_0__8[[#This Row],[Open Interest Call]]</f>
        <v>23142</v>
      </c>
      <c r="V35" s="2">
        <f>Table_0__8[[#This Row],[Put Settle]]*10000*Table_0__8[[#This Row],[Open Interest Put]]</f>
        <v>29750.000000000004</v>
      </c>
    </row>
    <row r="36" spans="1:22" x14ac:dyDescent="0.25">
      <c r="A36" s="2">
        <v>-1.4E-3</v>
      </c>
      <c r="B36" s="2">
        <v>1.0699999999999999E-2</v>
      </c>
      <c r="C36" s="2">
        <v>9.2999999999999992E-3</v>
      </c>
      <c r="D36" s="2">
        <v>1.2849999999999999</v>
      </c>
      <c r="E36" s="2">
        <v>2.0299999999999999E-2</v>
      </c>
      <c r="F36" s="2">
        <v>1.8700000000000001E-2</v>
      </c>
      <c r="G36" s="2">
        <v>1.6000000000000001E-3</v>
      </c>
      <c r="H36" s="2">
        <v>7.02</v>
      </c>
      <c r="I36" s="2">
        <v>7.07</v>
      </c>
      <c r="J36" s="2">
        <v>-0.05</v>
      </c>
      <c r="K36" s="2">
        <v>0</v>
      </c>
      <c r="L36" s="2">
        <v>0</v>
      </c>
      <c r="M36" s="2">
        <v>0</v>
      </c>
      <c r="N36" s="2">
        <v>7.02</v>
      </c>
      <c r="O36" s="2">
        <v>7.07</v>
      </c>
      <c r="P36" s="2">
        <v>-0.05</v>
      </c>
      <c r="Q36" s="2">
        <v>448</v>
      </c>
      <c r="R36" s="2">
        <v>0</v>
      </c>
      <c r="S36" s="2">
        <v>108</v>
      </c>
      <c r="T36" s="2">
        <v>0</v>
      </c>
      <c r="U36" s="2">
        <f>Table_0__8[[#This Row],[Call Settle]]*10000*Table_0__8[[#This Row],[Open Interest Call]]</f>
        <v>41663.999999999993</v>
      </c>
      <c r="V36" s="2">
        <f>Table_0__8[[#This Row],[Put Settle]]*10000*Table_0__8[[#This Row],[Open Interest Put]]</f>
        <v>21924</v>
      </c>
    </row>
    <row r="37" spans="1:22" x14ac:dyDescent="0.25">
      <c r="A37" s="2">
        <v>-1.1999999999999999E-3</v>
      </c>
      <c r="B37" s="2">
        <v>8.6999999999999994E-3</v>
      </c>
      <c r="C37" s="2">
        <v>7.4999999999999997E-3</v>
      </c>
      <c r="D37" s="2">
        <v>1.29</v>
      </c>
      <c r="E37" s="2">
        <v>2.35E-2</v>
      </c>
      <c r="F37" s="2">
        <v>2.1700000000000001E-2</v>
      </c>
      <c r="G37" s="2">
        <v>1.8E-3</v>
      </c>
      <c r="H37" s="2">
        <v>6.98</v>
      </c>
      <c r="I37" s="2">
        <v>7.01</v>
      </c>
      <c r="J37" s="2">
        <v>-0.03</v>
      </c>
      <c r="K37" s="2">
        <v>0</v>
      </c>
      <c r="L37" s="2">
        <v>0</v>
      </c>
      <c r="M37" s="2">
        <v>0</v>
      </c>
      <c r="N37" s="2">
        <v>6.98</v>
      </c>
      <c r="O37" s="2">
        <v>7.01</v>
      </c>
      <c r="P37" s="2">
        <v>-0.03</v>
      </c>
      <c r="Q37" s="2">
        <v>103</v>
      </c>
      <c r="R37" s="2">
        <v>0</v>
      </c>
      <c r="S37" s="2">
        <v>2</v>
      </c>
      <c r="T37" s="2">
        <v>0</v>
      </c>
      <c r="U37" s="2">
        <f>Table_0__8[[#This Row],[Call Settle]]*10000*Table_0__8[[#This Row],[Open Interest Call]]</f>
        <v>7725</v>
      </c>
      <c r="V37" s="2">
        <f>Table_0__8[[#This Row],[Put Settle]]*10000*Table_0__8[[#This Row],[Open Interest Put]]</f>
        <v>470</v>
      </c>
    </row>
    <row r="38" spans="1:22" x14ac:dyDescent="0.25">
      <c r="A38" s="2">
        <v>-1E-3</v>
      </c>
      <c r="B38" s="2">
        <v>7.0000000000000001E-3</v>
      </c>
      <c r="C38" s="2">
        <v>6.0000000000000001E-3</v>
      </c>
      <c r="D38" s="2">
        <v>1.2949999999999999</v>
      </c>
      <c r="E38" s="2">
        <v>2.7E-2</v>
      </c>
      <c r="F38" s="2">
        <v>2.5000000000000001E-2</v>
      </c>
      <c r="G38" s="2">
        <v>2E-3</v>
      </c>
      <c r="H38" s="2">
        <v>6.96</v>
      </c>
      <c r="I38" s="2">
        <v>6.97</v>
      </c>
      <c r="J38" s="2">
        <v>-0.01</v>
      </c>
      <c r="K38" s="2">
        <v>0</v>
      </c>
      <c r="L38" s="2">
        <v>0</v>
      </c>
      <c r="M38" s="2">
        <v>0</v>
      </c>
      <c r="N38" s="2">
        <v>6.96</v>
      </c>
      <c r="O38" s="2">
        <v>6.97</v>
      </c>
      <c r="P38" s="2">
        <v>-0.01</v>
      </c>
      <c r="Q38" s="2">
        <v>115</v>
      </c>
      <c r="R38" s="2">
        <v>0</v>
      </c>
      <c r="S38" s="2">
        <v>823</v>
      </c>
      <c r="T38" s="2">
        <v>0</v>
      </c>
      <c r="U38" s="2">
        <f>Table_0__8[[#This Row],[Call Settle]]*10000*Table_0__8[[#This Row],[Open Interest Call]]</f>
        <v>6900</v>
      </c>
      <c r="V38" s="2">
        <f>Table_0__8[[#This Row],[Put Settle]]*10000*Table_0__8[[#This Row],[Open Interest Put]]</f>
        <v>222210</v>
      </c>
    </row>
    <row r="39" spans="1:22" x14ac:dyDescent="0.25">
      <c r="A39" s="2">
        <v>-8.0000000000000004E-4</v>
      </c>
      <c r="B39" s="2">
        <v>5.5999999999999999E-3</v>
      </c>
      <c r="C39" s="2">
        <v>4.7999999999999996E-3</v>
      </c>
      <c r="D39" s="2">
        <v>1.3</v>
      </c>
      <c r="E39" s="2">
        <v>3.0700000000000002E-2</v>
      </c>
      <c r="F39" s="2">
        <v>2.8500000000000001E-2</v>
      </c>
      <c r="G39" s="2">
        <v>2.2000000000000001E-3</v>
      </c>
      <c r="H39" s="2">
        <v>6.98</v>
      </c>
      <c r="I39" s="2">
        <v>6.95</v>
      </c>
      <c r="J39" s="2">
        <v>0.03</v>
      </c>
      <c r="K39" s="2">
        <v>0</v>
      </c>
      <c r="L39" s="2">
        <v>0</v>
      </c>
      <c r="M39" s="2">
        <v>0</v>
      </c>
      <c r="N39" s="2">
        <v>6.98</v>
      </c>
      <c r="O39" s="2">
        <v>6.95</v>
      </c>
      <c r="P39" s="2">
        <v>0.03</v>
      </c>
      <c r="Q39" s="2">
        <v>48</v>
      </c>
      <c r="R39" s="2">
        <v>0</v>
      </c>
      <c r="S39" s="2">
        <v>1137</v>
      </c>
      <c r="T39" s="2">
        <v>3</v>
      </c>
      <c r="U39" s="2">
        <f>Table_0__8[[#This Row],[Call Settle]]*10000*Table_0__8[[#This Row],[Open Interest Call]]</f>
        <v>2303.9999999999995</v>
      </c>
      <c r="V39" s="2">
        <f>Table_0__8[[#This Row],[Put Settle]]*10000*Table_0__8[[#This Row],[Open Interest Put]]</f>
        <v>349059</v>
      </c>
    </row>
    <row r="40" spans="1:22" x14ac:dyDescent="0.25">
      <c r="A40" s="2">
        <v>-6.9999999999999999E-4</v>
      </c>
      <c r="B40" s="2">
        <v>4.4000000000000003E-3</v>
      </c>
      <c r="C40" s="2">
        <v>3.7000000000000002E-3</v>
      </c>
      <c r="D40" s="2">
        <v>1.3049999999999999</v>
      </c>
      <c r="E40" s="2">
        <v>3.4500000000000003E-2</v>
      </c>
      <c r="F40" s="2">
        <v>3.2300000000000002E-2</v>
      </c>
      <c r="G40" s="2">
        <v>2.2000000000000001E-3</v>
      </c>
      <c r="H40" s="2">
        <v>6.93</v>
      </c>
      <c r="I40" s="2">
        <v>6.93</v>
      </c>
      <c r="J40" s="2">
        <v>0</v>
      </c>
      <c r="K40" s="2">
        <v>0</v>
      </c>
      <c r="L40" s="2">
        <v>0</v>
      </c>
      <c r="M40" s="2">
        <v>0</v>
      </c>
      <c r="N40" s="2">
        <v>6.93</v>
      </c>
      <c r="O40" s="2">
        <v>6.93</v>
      </c>
      <c r="P40" s="2">
        <v>0</v>
      </c>
      <c r="Q40" s="2">
        <v>75</v>
      </c>
      <c r="R40" s="2">
        <v>1</v>
      </c>
      <c r="S40" s="2">
        <v>51</v>
      </c>
      <c r="T40" s="2">
        <v>0</v>
      </c>
      <c r="U40" s="2">
        <f>Table_0__8[[#This Row],[Call Settle]]*10000*Table_0__8[[#This Row],[Open Interest Call]]</f>
        <v>2775</v>
      </c>
      <c r="V40" s="2">
        <f>Table_0__8[[#This Row],[Put Settle]]*10000*Table_0__8[[#This Row],[Open Interest Put]]</f>
        <v>17595.000000000004</v>
      </c>
    </row>
    <row r="41" spans="1:22" x14ac:dyDescent="0.25">
      <c r="A41" s="2">
        <v>-5.9999999999999995E-4</v>
      </c>
      <c r="B41" s="2">
        <v>3.3999999999999998E-3</v>
      </c>
      <c r="C41" s="2">
        <v>2.8E-3</v>
      </c>
      <c r="D41" s="2">
        <v>1.31</v>
      </c>
      <c r="E41" s="2">
        <v>3.8600000000000002E-2</v>
      </c>
      <c r="F41" s="2">
        <v>3.6200000000000003E-2</v>
      </c>
      <c r="G41" s="2">
        <v>2.3999999999999998E-3</v>
      </c>
      <c r="H41" s="2">
        <v>6.88</v>
      </c>
      <c r="I41" s="2">
        <v>6.9</v>
      </c>
      <c r="J41" s="2">
        <v>-0.02</v>
      </c>
      <c r="K41" s="2">
        <v>0</v>
      </c>
      <c r="L41" s="2">
        <v>0</v>
      </c>
      <c r="M41" s="2">
        <v>0</v>
      </c>
      <c r="N41" s="2">
        <v>6.88</v>
      </c>
      <c r="O41" s="2">
        <v>6.9</v>
      </c>
      <c r="P41" s="2">
        <v>-0.02</v>
      </c>
      <c r="Q41" s="2">
        <v>102</v>
      </c>
      <c r="R41" s="2">
        <v>-83</v>
      </c>
      <c r="S41" s="2">
        <v>51</v>
      </c>
      <c r="T41" s="2">
        <v>0</v>
      </c>
      <c r="U41" s="2">
        <f>Table_0__8[[#This Row],[Call Settle]]*10000*Table_0__8[[#This Row],[Open Interest Call]]</f>
        <v>2856</v>
      </c>
      <c r="V41" s="2">
        <f>Table_0__8[[#This Row],[Put Settle]]*10000*Table_0__8[[#This Row],[Open Interest Put]]</f>
        <v>19686</v>
      </c>
    </row>
    <row r="42" spans="1:22" x14ac:dyDescent="0.25">
      <c r="A42" s="2">
        <v>-5.0000000000000001E-4</v>
      </c>
      <c r="B42" s="2">
        <v>2.5999999999999999E-3</v>
      </c>
      <c r="C42" s="2">
        <v>2.0999999999999999E-3</v>
      </c>
      <c r="D42" s="2">
        <v>1.3149999999999999</v>
      </c>
      <c r="E42" s="2">
        <v>4.2900000000000001E-2</v>
      </c>
      <c r="F42" s="2">
        <v>4.0399999999999998E-2</v>
      </c>
      <c r="G42" s="2">
        <v>2.5000000000000001E-3</v>
      </c>
      <c r="H42" s="2">
        <v>6.85</v>
      </c>
      <c r="I42" s="2">
        <v>6.88</v>
      </c>
      <c r="J42" s="2">
        <v>-0.03</v>
      </c>
      <c r="K42" s="2">
        <v>0</v>
      </c>
      <c r="L42" s="2">
        <v>0</v>
      </c>
      <c r="M42" s="2">
        <v>0</v>
      </c>
      <c r="N42" s="2">
        <v>6.85</v>
      </c>
      <c r="O42" s="2">
        <v>6.88</v>
      </c>
      <c r="P42" s="2">
        <v>-0.03</v>
      </c>
      <c r="Q42" s="2">
        <v>56</v>
      </c>
      <c r="R42" s="2">
        <v>0</v>
      </c>
      <c r="S42" s="2">
        <v>0</v>
      </c>
      <c r="T42" s="2">
        <v>0</v>
      </c>
      <c r="U42" s="2">
        <f>Table_0__8[[#This Row],[Call Settle]]*10000*Table_0__8[[#This Row],[Open Interest Call]]</f>
        <v>1176</v>
      </c>
      <c r="V42" s="2">
        <f>Table_0__8[[#This Row],[Put Settle]]*10000*Table_0__8[[#This Row],[Open Interest Put]]</f>
        <v>0</v>
      </c>
    </row>
    <row r="43" spans="1:22" x14ac:dyDescent="0.25">
      <c r="A43" s="2">
        <v>-4.0000000000000002E-4</v>
      </c>
      <c r="B43" s="2">
        <v>2E-3</v>
      </c>
      <c r="C43" s="2">
        <v>1.6000000000000001E-3</v>
      </c>
      <c r="D43" s="2">
        <v>1.32</v>
      </c>
      <c r="E43" s="2">
        <v>4.7300000000000002E-2</v>
      </c>
      <c r="F43" s="2">
        <v>4.48E-2</v>
      </c>
      <c r="G43" s="2">
        <v>2.5000000000000001E-3</v>
      </c>
      <c r="H43" s="2">
        <v>6.88</v>
      </c>
      <c r="I43" s="2">
        <v>6.9</v>
      </c>
      <c r="J43" s="2">
        <v>-0.02</v>
      </c>
      <c r="K43" s="2">
        <v>0</v>
      </c>
      <c r="L43" s="2">
        <v>0</v>
      </c>
      <c r="M43" s="2">
        <v>0</v>
      </c>
      <c r="N43" s="2">
        <v>6.88</v>
      </c>
      <c r="O43" s="2">
        <v>6.9</v>
      </c>
      <c r="P43" s="2">
        <v>-0.02</v>
      </c>
      <c r="Q43" s="2">
        <v>110</v>
      </c>
      <c r="R43" s="2">
        <v>12</v>
      </c>
      <c r="S43" s="2">
        <v>0</v>
      </c>
      <c r="T43" s="2">
        <v>0</v>
      </c>
      <c r="U43" s="2">
        <f>Table_0__8[[#This Row],[Call Settle]]*10000*Table_0__8[[#This Row],[Open Interest Call]]</f>
        <v>1760</v>
      </c>
      <c r="V43" s="2">
        <f>Table_0__8[[#This Row],[Put Settle]]*10000*Table_0__8[[#This Row],[Open Interest Put]]</f>
        <v>0</v>
      </c>
    </row>
    <row r="44" spans="1:22" x14ac:dyDescent="0.25">
      <c r="A44" s="2">
        <v>-2.9999999999999997E-4</v>
      </c>
      <c r="B44" s="2">
        <v>1.5E-3</v>
      </c>
      <c r="C44" s="2">
        <v>1.1999999999999999E-3</v>
      </c>
      <c r="D44" s="2">
        <v>1.325</v>
      </c>
      <c r="E44" s="2">
        <v>5.1900000000000002E-2</v>
      </c>
      <c r="F44" s="2">
        <v>4.9200000000000001E-2</v>
      </c>
      <c r="G44" s="2">
        <v>2.7000000000000001E-3</v>
      </c>
      <c r="H44" s="2">
        <v>6.9</v>
      </c>
      <c r="I44" s="2">
        <v>6.9</v>
      </c>
      <c r="J44" s="2">
        <v>0</v>
      </c>
      <c r="K44" s="2">
        <v>0</v>
      </c>
      <c r="L44" s="2">
        <v>0</v>
      </c>
      <c r="M44" s="2">
        <v>0</v>
      </c>
      <c r="N44" s="2">
        <v>6.9</v>
      </c>
      <c r="O44" s="2">
        <v>6.9</v>
      </c>
      <c r="P44" s="2">
        <v>0</v>
      </c>
      <c r="Q44" s="2">
        <v>28</v>
      </c>
      <c r="R44" s="2">
        <v>5</v>
      </c>
      <c r="S44" s="2">
        <v>0</v>
      </c>
      <c r="T44" s="2">
        <v>0</v>
      </c>
      <c r="U44" s="2">
        <f>Table_0__8[[#This Row],[Call Settle]]*10000*Table_0__8[[#This Row],[Open Interest Call]]</f>
        <v>335.99999999999994</v>
      </c>
      <c r="V44" s="2">
        <f>Table_0__8[[#This Row],[Put Settle]]*10000*Table_0__8[[#This Row],[Open Interest Put]]</f>
        <v>0</v>
      </c>
    </row>
    <row r="45" spans="1:22" x14ac:dyDescent="0.25">
      <c r="A45" s="2">
        <v>-2.0000000000000001E-4</v>
      </c>
      <c r="B45" s="2">
        <v>1.1000000000000001E-3</v>
      </c>
      <c r="C45" s="2">
        <v>8.9999999999999998E-4</v>
      </c>
      <c r="D45" s="2">
        <v>1.33</v>
      </c>
      <c r="E45" s="2">
        <v>5.6599999999999998E-2</v>
      </c>
      <c r="F45" s="2">
        <v>5.3900000000000003E-2</v>
      </c>
      <c r="G45" s="2">
        <v>2.7000000000000001E-3</v>
      </c>
      <c r="H45" s="2">
        <v>6.94</v>
      </c>
      <c r="I45" s="2">
        <v>6.88</v>
      </c>
      <c r="J45" s="2">
        <v>0.05</v>
      </c>
      <c r="K45" s="2">
        <v>0</v>
      </c>
      <c r="L45" s="2">
        <v>0</v>
      </c>
      <c r="M45" s="2">
        <v>0</v>
      </c>
      <c r="N45" s="2">
        <v>6.94</v>
      </c>
      <c r="O45" s="2">
        <v>6.88</v>
      </c>
      <c r="P45" s="2">
        <v>0.05</v>
      </c>
      <c r="Q45" s="2">
        <v>801</v>
      </c>
      <c r="R45" s="2">
        <v>0</v>
      </c>
      <c r="S45" s="2">
        <v>0</v>
      </c>
      <c r="T45" s="2">
        <v>0</v>
      </c>
      <c r="U45" s="2">
        <f>Table_0__8[[#This Row],[Call Settle]]*10000*Table_0__8[[#This Row],[Open Interest Call]]</f>
        <v>7209</v>
      </c>
      <c r="V45" s="2">
        <f>Table_0__8[[#This Row],[Put Settle]]*10000*Table_0__8[[#This Row],[Open Interest Put]]</f>
        <v>0</v>
      </c>
    </row>
    <row r="46" spans="1:22" x14ac:dyDescent="0.25">
      <c r="A46" s="2">
        <v>-2.0000000000000001E-4</v>
      </c>
      <c r="B46" s="2">
        <v>8.9999999999999998E-4</v>
      </c>
      <c r="C46" s="2">
        <v>6.9999999999999999E-4</v>
      </c>
      <c r="D46" s="2">
        <v>1.335</v>
      </c>
      <c r="E46" s="2">
        <v>6.1400000000000003E-2</v>
      </c>
      <c r="F46" s="2">
        <v>5.8500000000000003E-2</v>
      </c>
      <c r="G46" s="2">
        <v>2.8999999999999998E-3</v>
      </c>
      <c r="H46" s="2">
        <v>7.04</v>
      </c>
      <c r="I46" s="2">
        <v>7.05</v>
      </c>
      <c r="J46" s="2">
        <v>-0.01</v>
      </c>
      <c r="K46" s="2">
        <v>0</v>
      </c>
      <c r="L46" s="2">
        <v>0</v>
      </c>
      <c r="M46" s="2">
        <v>0</v>
      </c>
      <c r="N46" s="2">
        <v>7.04</v>
      </c>
      <c r="O46" s="2">
        <v>7.05</v>
      </c>
      <c r="P46" s="2">
        <v>-0.01</v>
      </c>
      <c r="Q46" s="2">
        <v>169</v>
      </c>
      <c r="R46" s="2">
        <v>0</v>
      </c>
      <c r="S46" s="2">
        <v>0</v>
      </c>
      <c r="T46" s="2">
        <v>0</v>
      </c>
      <c r="U46" s="2">
        <f>Table_0__8[[#This Row],[Call Settle]]*10000*Table_0__8[[#This Row],[Open Interest Call]]</f>
        <v>1183</v>
      </c>
      <c r="V46" s="2">
        <f>Table_0__8[[#This Row],[Put Settle]]*10000*Table_0__8[[#This Row],[Open Interest Put]]</f>
        <v>0</v>
      </c>
    </row>
    <row r="47" spans="1:22" x14ac:dyDescent="0.25">
      <c r="A47" s="2">
        <v>-1E-4</v>
      </c>
      <c r="B47" s="2">
        <v>6.9999999999999999E-4</v>
      </c>
      <c r="C47" s="2">
        <v>5.9999999999999995E-4</v>
      </c>
      <c r="D47" s="2">
        <v>1.34</v>
      </c>
      <c r="E47" s="2">
        <v>6.6199999999999995E-2</v>
      </c>
      <c r="F47" s="2">
        <v>6.3299999999999995E-2</v>
      </c>
      <c r="G47" s="2">
        <v>2.8999999999999998E-3</v>
      </c>
      <c r="H47" s="2">
        <v>7.26</v>
      </c>
      <c r="I47" s="2">
        <v>7.14</v>
      </c>
      <c r="J47" s="2">
        <v>0.13</v>
      </c>
      <c r="K47" s="2">
        <v>0</v>
      </c>
      <c r="L47" s="2">
        <v>0</v>
      </c>
      <c r="M47" s="2">
        <v>0</v>
      </c>
      <c r="N47" s="2">
        <v>7.26</v>
      </c>
      <c r="O47" s="2">
        <v>7.14</v>
      </c>
      <c r="P47" s="2">
        <v>0.13</v>
      </c>
      <c r="Q47" s="2">
        <v>429</v>
      </c>
      <c r="R47" s="2">
        <v>0</v>
      </c>
      <c r="S47" s="2">
        <v>0</v>
      </c>
      <c r="T47" s="2">
        <v>0</v>
      </c>
      <c r="U47" s="2">
        <f>Table_0__8[[#This Row],[Call Settle]]*10000*Table_0__8[[#This Row],[Open Interest Call]]</f>
        <v>2573.9999999999995</v>
      </c>
      <c r="V47" s="2">
        <f>Table_0__8[[#This Row],[Put Settle]]*10000*Table_0__8[[#This Row],[Open Interest Put]]</f>
        <v>0</v>
      </c>
    </row>
    <row r="48" spans="1:22" x14ac:dyDescent="0.25">
      <c r="A48" s="2">
        <v>-1E-4</v>
      </c>
      <c r="B48" s="2">
        <v>5.0000000000000001E-4</v>
      </c>
      <c r="C48" s="2">
        <v>4.0000000000000002E-4</v>
      </c>
      <c r="D48" s="2">
        <v>1.345</v>
      </c>
      <c r="E48" s="2">
        <v>7.0999999999999994E-2</v>
      </c>
      <c r="F48" s="2">
        <v>6.8099999999999994E-2</v>
      </c>
      <c r="G48" s="2">
        <v>2.8999999999999998E-3</v>
      </c>
      <c r="H48" s="2">
        <v>7.17</v>
      </c>
      <c r="I48" s="2">
        <v>7.12</v>
      </c>
      <c r="J48" s="2">
        <v>0.05</v>
      </c>
      <c r="K48" s="2">
        <v>0</v>
      </c>
      <c r="L48" s="2">
        <v>0</v>
      </c>
      <c r="M48" s="2">
        <v>0</v>
      </c>
      <c r="N48" s="2">
        <v>7.17</v>
      </c>
      <c r="O48" s="2">
        <v>7.12</v>
      </c>
      <c r="P48" s="2">
        <v>0.05</v>
      </c>
      <c r="Q48" s="2">
        <v>10</v>
      </c>
      <c r="R48" s="2">
        <v>0</v>
      </c>
      <c r="S48" s="2">
        <v>0</v>
      </c>
      <c r="T48" s="2">
        <v>0</v>
      </c>
      <c r="U48" s="2">
        <f>Table_0__8[[#This Row],[Call Settle]]*10000*Table_0__8[[#This Row],[Open Interest Call]]</f>
        <v>40</v>
      </c>
      <c r="V48" s="2">
        <f>Table_0__8[[#This Row],[Put Settle]]*10000*Table_0__8[[#This Row],[Open Interest Put]]</f>
        <v>0</v>
      </c>
    </row>
    <row r="49" spans="1:22" x14ac:dyDescent="0.25">
      <c r="A49" s="2">
        <v>-1E-4</v>
      </c>
      <c r="B49" s="2">
        <v>4.0000000000000002E-4</v>
      </c>
      <c r="C49" s="2">
        <v>2.9999999999999997E-4</v>
      </c>
      <c r="D49" s="2">
        <v>1.35</v>
      </c>
      <c r="E49" s="2">
        <v>7.5899999999999995E-2</v>
      </c>
      <c r="F49" s="2">
        <v>7.2999999999999995E-2</v>
      </c>
      <c r="G49" s="2">
        <v>2.8999999999999998E-3</v>
      </c>
      <c r="H49" s="2">
        <v>7.23</v>
      </c>
      <c r="I49" s="2">
        <v>7.25</v>
      </c>
      <c r="J49" s="2">
        <v>-0.02</v>
      </c>
      <c r="K49" s="2">
        <v>0</v>
      </c>
      <c r="L49" s="2">
        <v>0</v>
      </c>
      <c r="M49" s="2">
        <v>0</v>
      </c>
      <c r="N49" s="2">
        <v>7.23</v>
      </c>
      <c r="O49" s="2">
        <v>7.25</v>
      </c>
      <c r="P49" s="2">
        <v>-0.02</v>
      </c>
      <c r="Q49" s="2">
        <v>287</v>
      </c>
      <c r="R49" s="2">
        <v>0</v>
      </c>
      <c r="S49" s="2">
        <v>0</v>
      </c>
      <c r="T49" s="2">
        <v>0</v>
      </c>
      <c r="U49" s="2">
        <f>Table_0__8[[#This Row],[Call Settle]]*10000*Table_0__8[[#This Row],[Open Interest Call]]</f>
        <v>860.99999999999989</v>
      </c>
      <c r="V49" s="2">
        <f>Table_0__8[[#This Row],[Put Settle]]*10000*Table_0__8[[#This Row],[Open Interest Put]]</f>
        <v>0</v>
      </c>
    </row>
    <row r="50" spans="1:22" x14ac:dyDescent="0.25">
      <c r="A50" s="2">
        <v>0</v>
      </c>
      <c r="B50" s="2">
        <v>2.9999999999999997E-4</v>
      </c>
      <c r="C50" s="2">
        <v>2.9999999999999997E-4</v>
      </c>
      <c r="D50" s="2">
        <v>1.355</v>
      </c>
      <c r="E50" s="2">
        <v>8.0799999999999997E-2</v>
      </c>
      <c r="F50" s="2">
        <v>7.7899999999999997E-2</v>
      </c>
      <c r="G50" s="2">
        <v>2.8999999999999998E-3</v>
      </c>
      <c r="H50" s="2">
        <v>7.62</v>
      </c>
      <c r="I50" s="2">
        <v>7.31</v>
      </c>
      <c r="J50" s="2">
        <v>0.31</v>
      </c>
      <c r="K50" s="2">
        <v>0</v>
      </c>
      <c r="L50" s="2">
        <v>0</v>
      </c>
      <c r="M50" s="2">
        <v>0</v>
      </c>
      <c r="N50" s="2">
        <v>7.62</v>
      </c>
      <c r="O50" s="2">
        <v>7.31</v>
      </c>
      <c r="P50" s="2">
        <v>0.31</v>
      </c>
      <c r="Q50" s="2">
        <v>2</v>
      </c>
      <c r="R50" s="2">
        <v>0</v>
      </c>
      <c r="S50" s="2">
        <v>0</v>
      </c>
      <c r="T50" s="2">
        <v>0</v>
      </c>
      <c r="U50" s="2">
        <f>Table_0__8[[#This Row],[Call Settle]]*10000*Table_0__8[[#This Row],[Open Interest Call]]</f>
        <v>5.9999999999999991</v>
      </c>
      <c r="V50" s="2">
        <f>Table_0__8[[#This Row],[Put Settle]]*10000*Table_0__8[[#This Row],[Open Interest Put]]</f>
        <v>0</v>
      </c>
    </row>
    <row r="51" spans="1:22" x14ac:dyDescent="0.25">
      <c r="A51" s="2">
        <v>-1E-4</v>
      </c>
      <c r="B51" s="2">
        <v>2.9999999999999997E-4</v>
      </c>
      <c r="C51" s="2">
        <v>2.0000000000000001E-4</v>
      </c>
      <c r="D51" s="2">
        <v>1.36</v>
      </c>
      <c r="E51" s="2">
        <v>8.5699999999999998E-2</v>
      </c>
      <c r="F51" s="2">
        <v>8.2799999999999999E-2</v>
      </c>
      <c r="G51" s="2">
        <v>2.8999999999999998E-3</v>
      </c>
      <c r="H51" s="2">
        <v>7.54</v>
      </c>
      <c r="I51" s="2">
        <v>7.69</v>
      </c>
      <c r="J51" s="2">
        <v>-0.14000000000000001</v>
      </c>
      <c r="K51" s="2">
        <v>0</v>
      </c>
      <c r="L51" s="2">
        <v>0</v>
      </c>
      <c r="M51" s="2">
        <v>0</v>
      </c>
      <c r="N51" s="2">
        <v>7.54</v>
      </c>
      <c r="O51" s="2">
        <v>7.69</v>
      </c>
      <c r="P51" s="2">
        <v>-0.14000000000000001</v>
      </c>
      <c r="Q51" s="2">
        <v>21</v>
      </c>
      <c r="R51" s="2">
        <v>0</v>
      </c>
      <c r="S51" s="2">
        <v>0</v>
      </c>
      <c r="T51" s="2">
        <v>0</v>
      </c>
      <c r="U51" s="2">
        <f>Table_0__8[[#This Row],[Call Settle]]*10000*Table_0__8[[#This Row],[Open Interest Call]]</f>
        <v>42</v>
      </c>
      <c r="V51" s="2">
        <f>Table_0__8[[#This Row],[Put Settle]]*10000*Table_0__8[[#This Row],[Open Interest Put]]</f>
        <v>0</v>
      </c>
    </row>
    <row r="52" spans="1:22" x14ac:dyDescent="0.25">
      <c r="A52" s="2">
        <v>0</v>
      </c>
      <c r="B52" s="2">
        <v>2.0000000000000001E-4</v>
      </c>
      <c r="C52" s="2">
        <v>2.0000000000000001E-4</v>
      </c>
      <c r="D52" s="2">
        <v>1.365</v>
      </c>
      <c r="E52" s="2">
        <v>9.06E-2</v>
      </c>
      <c r="F52" s="2">
        <v>8.77E-2</v>
      </c>
      <c r="G52" s="2">
        <v>2.8999999999999998E-3</v>
      </c>
      <c r="H52" s="2">
        <v>7.9</v>
      </c>
      <c r="I52" s="2">
        <v>7.61</v>
      </c>
      <c r="J52" s="2">
        <v>0.3</v>
      </c>
      <c r="K52" s="2">
        <v>0</v>
      </c>
      <c r="L52" s="2">
        <v>0</v>
      </c>
      <c r="M52" s="2">
        <v>0</v>
      </c>
      <c r="N52" s="2">
        <v>7.9</v>
      </c>
      <c r="O52" s="2">
        <v>7.61</v>
      </c>
      <c r="P52" s="2">
        <v>0.3</v>
      </c>
      <c r="Q52" s="2">
        <v>34</v>
      </c>
      <c r="R52" s="2">
        <v>0</v>
      </c>
      <c r="S52" s="2">
        <v>0</v>
      </c>
      <c r="T52" s="2">
        <v>0</v>
      </c>
      <c r="U52" s="2">
        <f>Table_0__8[[#This Row],[Call Settle]]*10000*Table_0__8[[#This Row],[Open Interest Call]]</f>
        <v>68</v>
      </c>
      <c r="V52" s="2">
        <f>Table_0__8[[#This Row],[Put Settle]]*10000*Table_0__8[[#This Row],[Open Interest Put]]</f>
        <v>0</v>
      </c>
    </row>
    <row r="53" spans="1:22" x14ac:dyDescent="0.25">
      <c r="A53" s="2">
        <v>-1E-4</v>
      </c>
      <c r="B53" s="2">
        <v>2.0000000000000001E-4</v>
      </c>
      <c r="C53" s="2">
        <v>1E-4</v>
      </c>
      <c r="D53" s="2">
        <v>1.37</v>
      </c>
      <c r="E53" s="2">
        <v>9.5600000000000004E-2</v>
      </c>
      <c r="F53" s="2">
        <v>9.2600000000000002E-2</v>
      </c>
      <c r="G53" s="2">
        <v>3.0000000000000001E-3</v>
      </c>
      <c r="H53" s="2">
        <v>7.56</v>
      </c>
      <c r="I53" s="2">
        <v>7.96</v>
      </c>
      <c r="J53" s="2">
        <v>-0.4</v>
      </c>
      <c r="K53" s="2">
        <v>0</v>
      </c>
      <c r="L53" s="2">
        <v>0</v>
      </c>
      <c r="M53" s="2">
        <v>0</v>
      </c>
      <c r="N53" s="2">
        <v>7.56</v>
      </c>
      <c r="O53" s="2">
        <v>7.96</v>
      </c>
      <c r="P53" s="2">
        <v>-0.4</v>
      </c>
      <c r="Q53" s="2">
        <v>224</v>
      </c>
      <c r="R53" s="2">
        <v>0</v>
      </c>
      <c r="S53" s="2">
        <v>0</v>
      </c>
      <c r="T53" s="2">
        <v>0</v>
      </c>
      <c r="U53" s="2">
        <f>Table_0__8[[#This Row],[Call Settle]]*10000*Table_0__8[[#This Row],[Open Interest Call]]</f>
        <v>224</v>
      </c>
      <c r="V53" s="2">
        <f>Table_0__8[[#This Row],[Put Settle]]*10000*Table_0__8[[#This Row],[Open Interest Put]]</f>
        <v>0</v>
      </c>
    </row>
    <row r="54" spans="1:22" x14ac:dyDescent="0.25">
      <c r="A54" s="2">
        <v>0</v>
      </c>
      <c r="B54" s="2">
        <v>1E-4</v>
      </c>
      <c r="C54" s="2">
        <v>1E-4</v>
      </c>
      <c r="D54" s="2">
        <v>1.375</v>
      </c>
      <c r="E54" s="2">
        <v>0.10050000000000001</v>
      </c>
      <c r="F54" s="2">
        <v>9.7500000000000003E-2</v>
      </c>
      <c r="G54" s="2">
        <v>3.0000000000000001E-3</v>
      </c>
      <c r="H54" s="2">
        <v>7.89</v>
      </c>
      <c r="I54" s="2">
        <v>7.61</v>
      </c>
      <c r="J54" s="2">
        <v>0.28000000000000003</v>
      </c>
      <c r="K54" s="2">
        <v>0</v>
      </c>
      <c r="L54" s="2">
        <v>0</v>
      </c>
      <c r="M54" s="2">
        <v>0</v>
      </c>
      <c r="N54" s="2">
        <v>7.89</v>
      </c>
      <c r="O54" s="2">
        <v>7.61</v>
      </c>
      <c r="P54" s="2">
        <v>0.28000000000000003</v>
      </c>
      <c r="Q54" s="2">
        <v>16</v>
      </c>
      <c r="R54" s="2">
        <v>0</v>
      </c>
      <c r="S54" s="2">
        <v>0</v>
      </c>
      <c r="T54" s="2">
        <v>0</v>
      </c>
      <c r="U54" s="2">
        <f>Table_0__8[[#This Row],[Call Settle]]*10000*Table_0__8[[#This Row],[Open Interest Call]]</f>
        <v>16</v>
      </c>
      <c r="V54" s="2">
        <f>Table_0__8[[#This Row],[Put Settle]]*10000*Table_0__8[[#This Row],[Open Interest Put]]</f>
        <v>0</v>
      </c>
    </row>
    <row r="55" spans="1:22" x14ac:dyDescent="0.25">
      <c r="A55" s="2">
        <v>0</v>
      </c>
      <c r="B55" s="2">
        <v>1E-4</v>
      </c>
      <c r="C55" s="2">
        <v>1E-4</v>
      </c>
      <c r="D55" s="2">
        <v>1.38</v>
      </c>
      <c r="E55" s="2">
        <v>0.1055</v>
      </c>
      <c r="F55" s="2">
        <v>0.10249999999999999</v>
      </c>
      <c r="G55" s="2">
        <v>3.0000000000000001E-3</v>
      </c>
      <c r="H55" s="2">
        <v>8.2200000000000006</v>
      </c>
      <c r="I55" s="2">
        <v>7.94</v>
      </c>
      <c r="J55" s="2">
        <v>0.28000000000000003</v>
      </c>
      <c r="K55" s="2">
        <v>0</v>
      </c>
      <c r="L55" s="2">
        <v>0</v>
      </c>
      <c r="M55" s="2">
        <v>0</v>
      </c>
      <c r="N55" s="2">
        <v>8.2200000000000006</v>
      </c>
      <c r="O55" s="2">
        <v>7.94</v>
      </c>
      <c r="P55" s="2">
        <v>0.28000000000000003</v>
      </c>
      <c r="Q55" s="2">
        <v>24</v>
      </c>
      <c r="R55" s="2">
        <v>0</v>
      </c>
      <c r="S55" s="2">
        <v>0</v>
      </c>
      <c r="T55" s="2">
        <v>0</v>
      </c>
      <c r="U55" s="2">
        <f>Table_0__8[[#This Row],[Call Settle]]*10000*Table_0__8[[#This Row],[Open Interest Call]]</f>
        <v>24</v>
      </c>
      <c r="V55" s="2">
        <f>Table_0__8[[#This Row],[Put Settle]]*10000*Table_0__8[[#This Row],[Open Interest Put]]</f>
        <v>0</v>
      </c>
    </row>
    <row r="56" spans="1:22" x14ac:dyDescent="0.25">
      <c r="A56" s="2">
        <v>0</v>
      </c>
      <c r="B56" s="2">
        <v>1E-4</v>
      </c>
      <c r="C56" s="2">
        <v>1E-4</v>
      </c>
      <c r="D56" s="2">
        <v>1.385</v>
      </c>
      <c r="E56" s="2">
        <v>0.1104</v>
      </c>
      <c r="F56" s="2">
        <v>0.1074</v>
      </c>
      <c r="G56" s="2">
        <v>3.0000000000000001E-3</v>
      </c>
      <c r="H56" s="2">
        <v>8.5500000000000007</v>
      </c>
      <c r="I56" s="2">
        <v>8.26</v>
      </c>
      <c r="J56" s="2">
        <v>0.28999999999999998</v>
      </c>
      <c r="K56" s="2">
        <v>0</v>
      </c>
      <c r="L56" s="2">
        <v>0</v>
      </c>
      <c r="M56" s="2">
        <v>0</v>
      </c>
      <c r="N56" s="2">
        <v>8.5500000000000007</v>
      </c>
      <c r="O56" s="2">
        <v>8.26</v>
      </c>
      <c r="P56" s="2">
        <v>0.28999999999999998</v>
      </c>
      <c r="Q56" s="2">
        <v>31</v>
      </c>
      <c r="R56" s="2">
        <v>0</v>
      </c>
      <c r="S56" s="2">
        <v>0</v>
      </c>
      <c r="T56" s="2">
        <v>0</v>
      </c>
      <c r="U56" s="2">
        <f>Table_0__8[[#This Row],[Call Settle]]*10000*Table_0__8[[#This Row],[Open Interest Call]]</f>
        <v>31</v>
      </c>
      <c r="V56" s="2">
        <f>Table_0__8[[#This Row],[Put Settle]]*10000*Table_0__8[[#This Row],[Open Interest Put]]</f>
        <v>0</v>
      </c>
    </row>
    <row r="57" spans="1:22" x14ac:dyDescent="0.25">
      <c r="A57" s="2">
        <v>0</v>
      </c>
      <c r="B57" s="2">
        <v>1E-4</v>
      </c>
      <c r="C57" s="2">
        <v>1E-4</v>
      </c>
      <c r="D57" s="2">
        <v>1.39</v>
      </c>
      <c r="E57" s="2">
        <v>0.1154</v>
      </c>
      <c r="F57" s="2">
        <v>0.1124</v>
      </c>
      <c r="G57" s="2">
        <v>3.0000000000000001E-3</v>
      </c>
      <c r="H57" s="2">
        <v>8.8699999999999992</v>
      </c>
      <c r="I57" s="2">
        <v>8.58</v>
      </c>
      <c r="J57" s="2">
        <v>0.28999999999999998</v>
      </c>
      <c r="K57" s="2">
        <v>0</v>
      </c>
      <c r="L57" s="2">
        <v>0</v>
      </c>
      <c r="M57" s="2">
        <v>0</v>
      </c>
      <c r="N57" s="2">
        <v>8.8699999999999992</v>
      </c>
      <c r="O57" s="2">
        <v>8.58</v>
      </c>
      <c r="P57" s="2">
        <v>0.28999999999999998</v>
      </c>
      <c r="Q57" s="2">
        <v>1150</v>
      </c>
      <c r="R57" s="2">
        <v>0</v>
      </c>
      <c r="S57" s="2">
        <v>2</v>
      </c>
      <c r="T57" s="2">
        <v>0</v>
      </c>
      <c r="U57" s="2">
        <f>Table_0__8[[#This Row],[Call Settle]]*10000*Table_0__8[[#This Row],[Open Interest Call]]</f>
        <v>1150</v>
      </c>
      <c r="V57" s="2">
        <f>Table_0__8[[#This Row],[Put Settle]]*10000*Table_0__8[[#This Row],[Open Interest Put]]</f>
        <v>2308</v>
      </c>
    </row>
    <row r="58" spans="1:22" x14ac:dyDescent="0.25">
      <c r="A58" s="2">
        <v>0</v>
      </c>
      <c r="B58" s="2">
        <v>1E-4</v>
      </c>
      <c r="C58" s="2">
        <v>1E-4</v>
      </c>
      <c r="D58" s="2">
        <v>1.4</v>
      </c>
      <c r="E58" s="2">
        <v>0.12529999999999999</v>
      </c>
      <c r="F58" s="2">
        <v>0.12230000000000001</v>
      </c>
      <c r="G58" s="2">
        <v>3.0000000000000001E-3</v>
      </c>
      <c r="H58" s="2">
        <v>9.51</v>
      </c>
      <c r="I58" s="2">
        <v>9.2200000000000006</v>
      </c>
      <c r="J58" s="2">
        <v>0.28999999999999998</v>
      </c>
      <c r="K58" s="2">
        <v>0</v>
      </c>
      <c r="L58" s="2">
        <v>0</v>
      </c>
      <c r="M58" s="2">
        <v>0</v>
      </c>
      <c r="N58" s="2">
        <v>9.51</v>
      </c>
      <c r="O58" s="2">
        <v>9.2200000000000006</v>
      </c>
      <c r="P58" s="2">
        <v>0.28999999999999998</v>
      </c>
      <c r="Q58" s="2">
        <v>24</v>
      </c>
      <c r="R58" s="2">
        <v>0</v>
      </c>
      <c r="S58" s="2">
        <v>0</v>
      </c>
      <c r="T58" s="2">
        <v>0</v>
      </c>
      <c r="U58" s="2">
        <f>Table_0__8[[#This Row],[Call Settle]]*10000*Table_0__8[[#This Row],[Open Interest Call]]</f>
        <v>24</v>
      </c>
      <c r="V58" s="2">
        <f>Table_0__8[[#This Row],[Put Settle]]*10000*Table_0__8[[#This Row],[Open Interest Put]]</f>
        <v>0</v>
      </c>
    </row>
    <row r="59" spans="1:22" x14ac:dyDescent="0.25">
      <c r="A59" s="2">
        <v>0</v>
      </c>
      <c r="B59" s="2">
        <v>1E-4</v>
      </c>
      <c r="C59" s="2">
        <v>1E-4</v>
      </c>
      <c r="D59" s="2">
        <v>1.41</v>
      </c>
      <c r="E59" s="2">
        <v>0.13519999999999999</v>
      </c>
      <c r="F59" s="2">
        <v>0.13220000000000001</v>
      </c>
      <c r="G59" s="2">
        <v>3.0000000000000001E-3</v>
      </c>
      <c r="H59" s="2">
        <v>10.14</v>
      </c>
      <c r="I59" s="2">
        <v>9.84</v>
      </c>
      <c r="J59" s="2">
        <v>0.28999999999999998</v>
      </c>
      <c r="K59" s="2">
        <v>0</v>
      </c>
      <c r="L59" s="2">
        <v>0</v>
      </c>
      <c r="M59" s="2">
        <v>0</v>
      </c>
      <c r="N59" s="2">
        <v>10.14</v>
      </c>
      <c r="O59" s="2">
        <v>9.84</v>
      </c>
      <c r="P59" s="2">
        <v>0.28999999999999998</v>
      </c>
      <c r="Q59" s="2">
        <v>551</v>
      </c>
      <c r="R59" s="2">
        <v>0</v>
      </c>
      <c r="S59" s="2">
        <v>0</v>
      </c>
      <c r="T59" s="2">
        <v>0</v>
      </c>
      <c r="U59" s="2">
        <f>Table_0__8[[#This Row],[Call Settle]]*10000*Table_0__8[[#This Row],[Open Interest Call]]</f>
        <v>551</v>
      </c>
      <c r="V59" s="2">
        <f>Table_0__8[[#This Row],[Put Settle]]*10000*Table_0__8[[#This Row],[Open Interest Put]]</f>
        <v>0</v>
      </c>
    </row>
    <row r="60" spans="1:22" x14ac:dyDescent="0.25">
      <c r="A60" s="2">
        <v>0</v>
      </c>
      <c r="B60" s="2">
        <v>0</v>
      </c>
      <c r="C60" s="2">
        <v>0</v>
      </c>
      <c r="D60" s="2">
        <v>1.42</v>
      </c>
      <c r="E60" s="2">
        <v>0.14510000000000001</v>
      </c>
      <c r="F60" s="2">
        <v>0.1421</v>
      </c>
      <c r="G60" s="2">
        <v>3.0000000000000001E-3</v>
      </c>
      <c r="H60" s="2">
        <v>10.77</v>
      </c>
      <c r="I60" s="2">
        <v>10.47</v>
      </c>
      <c r="J60" s="2">
        <v>0.3</v>
      </c>
      <c r="K60" s="2">
        <v>0</v>
      </c>
      <c r="L60" s="2">
        <v>0</v>
      </c>
      <c r="M60" s="2">
        <v>0</v>
      </c>
      <c r="N60" s="2">
        <v>10.77</v>
      </c>
      <c r="O60" s="2">
        <v>10.47</v>
      </c>
      <c r="P60" s="2">
        <v>0.3</v>
      </c>
      <c r="Q60" s="2">
        <v>12</v>
      </c>
      <c r="R60" s="2">
        <v>0</v>
      </c>
      <c r="S60" s="2">
        <v>0</v>
      </c>
      <c r="T60" s="2">
        <v>0</v>
      </c>
      <c r="U60" s="2">
        <f>Table_0__8[[#This Row],[Call Settle]]*10000*Table_0__8[[#This Row],[Open Interest Call]]</f>
        <v>0</v>
      </c>
      <c r="V60" s="2">
        <f>Table_0__8[[#This Row],[Put Settle]]*10000*Table_0__8[[#This Row],[Open Interest Put]]</f>
        <v>0</v>
      </c>
    </row>
    <row r="61" spans="1:22" x14ac:dyDescent="0.25">
      <c r="A61" s="2">
        <v>0</v>
      </c>
      <c r="B61" s="2">
        <v>0</v>
      </c>
      <c r="C61" s="2">
        <v>0</v>
      </c>
      <c r="D61" s="2">
        <v>1.43</v>
      </c>
      <c r="E61" s="2">
        <v>0.155</v>
      </c>
      <c r="F61" s="2">
        <v>0.152</v>
      </c>
      <c r="G61" s="2">
        <v>3.0000000000000001E-3</v>
      </c>
      <c r="H61" s="2">
        <v>11.4</v>
      </c>
      <c r="I61" s="2">
        <v>11.09</v>
      </c>
      <c r="J61" s="2">
        <v>0.3</v>
      </c>
      <c r="K61" s="2">
        <v>0</v>
      </c>
      <c r="L61" s="2">
        <v>0</v>
      </c>
      <c r="M61" s="2">
        <v>0</v>
      </c>
      <c r="N61" s="2">
        <v>11.4</v>
      </c>
      <c r="O61" s="2">
        <v>11.09</v>
      </c>
      <c r="P61" s="2">
        <v>0.3</v>
      </c>
      <c r="Q61" s="2">
        <v>2</v>
      </c>
      <c r="R61" s="2">
        <v>0</v>
      </c>
      <c r="S61" s="2">
        <v>0</v>
      </c>
      <c r="T61" s="2">
        <v>0</v>
      </c>
      <c r="U61" s="2">
        <f>Table_0__8[[#This Row],[Call Settle]]*10000*Table_0__8[[#This Row],[Open Interest Call]]</f>
        <v>0</v>
      </c>
      <c r="V61" s="2">
        <f>Table_0__8[[#This Row],[Put Settle]]*10000*Table_0__8[[#This Row],[Open Interest Put]]</f>
        <v>0</v>
      </c>
    </row>
    <row r="62" spans="1:22" x14ac:dyDescent="0.25">
      <c r="A62" s="2">
        <v>0</v>
      </c>
      <c r="B62" s="2">
        <v>0</v>
      </c>
      <c r="C62" s="2">
        <v>0</v>
      </c>
      <c r="D62" s="2">
        <v>1.44</v>
      </c>
      <c r="E62" s="2">
        <v>0.16489999999999999</v>
      </c>
      <c r="F62" s="2">
        <v>0.16189999999999999</v>
      </c>
      <c r="G62" s="2">
        <v>3.0000000000000001E-3</v>
      </c>
      <c r="H62" s="2">
        <v>12.03</v>
      </c>
      <c r="I62" s="2">
        <v>11.72</v>
      </c>
      <c r="J62" s="2">
        <v>0.31</v>
      </c>
      <c r="K62" s="2">
        <v>0</v>
      </c>
      <c r="L62" s="2">
        <v>0</v>
      </c>
      <c r="M62" s="2">
        <v>0</v>
      </c>
      <c r="N62" s="2">
        <v>12.03</v>
      </c>
      <c r="O62" s="2">
        <v>11.72</v>
      </c>
      <c r="P62" s="2">
        <v>0.31</v>
      </c>
      <c r="Q62" s="2">
        <v>0</v>
      </c>
      <c r="R62" s="2">
        <v>0</v>
      </c>
      <c r="S62" s="2">
        <v>0</v>
      </c>
      <c r="T62" s="2">
        <v>0</v>
      </c>
      <c r="U62" s="2">
        <f>Table_0__8[[#This Row],[Call Settle]]*10000*Table_0__8[[#This Row],[Open Interest Call]]</f>
        <v>0</v>
      </c>
      <c r="V62" s="2">
        <f>Table_0__8[[#This Row],[Put Settle]]*10000*Table_0__8[[#This Row],[Open Interest Put]]</f>
        <v>0</v>
      </c>
    </row>
    <row r="63" spans="1:22" x14ac:dyDescent="0.25">
      <c r="A63" s="2">
        <v>0</v>
      </c>
      <c r="B63" s="2">
        <v>0</v>
      </c>
      <c r="C63" s="2">
        <v>0</v>
      </c>
      <c r="D63" s="2">
        <v>1.45</v>
      </c>
      <c r="E63" s="2">
        <v>0.1749</v>
      </c>
      <c r="F63" s="2">
        <v>0.1719</v>
      </c>
      <c r="G63" s="2">
        <v>3.0000000000000001E-3</v>
      </c>
      <c r="H63" s="2">
        <v>12.66</v>
      </c>
      <c r="I63" s="2">
        <v>12.34</v>
      </c>
      <c r="J63" s="2">
        <v>0.31</v>
      </c>
      <c r="K63" s="2">
        <v>0</v>
      </c>
      <c r="L63" s="2">
        <v>0</v>
      </c>
      <c r="M63" s="2">
        <v>0</v>
      </c>
      <c r="N63" s="2">
        <v>12.66</v>
      </c>
      <c r="O63" s="2">
        <v>12.34</v>
      </c>
      <c r="P63" s="2">
        <v>0.31</v>
      </c>
      <c r="Q63" s="2">
        <v>0</v>
      </c>
      <c r="R63" s="2">
        <v>0</v>
      </c>
      <c r="S63" s="2">
        <v>0</v>
      </c>
      <c r="T63" s="2">
        <v>0</v>
      </c>
      <c r="U63" s="2">
        <f>Table_0__8[[#This Row],[Call Settle]]*10000*Table_0__8[[#This Row],[Open Interest Call]]</f>
        <v>0</v>
      </c>
      <c r="V63" s="2">
        <f>Table_0__8[[#This Row],[Put Settle]]*10000*Table_0__8[[#This Row],[Open Interest Put]]</f>
        <v>0</v>
      </c>
    </row>
    <row r="64" spans="1:22" x14ac:dyDescent="0.25">
      <c r="A64" s="2">
        <v>0</v>
      </c>
      <c r="B64" s="2">
        <v>0</v>
      </c>
      <c r="C64" s="2">
        <v>0</v>
      </c>
      <c r="D64" s="2">
        <v>1.46</v>
      </c>
      <c r="E64" s="2">
        <v>0.18479999999999999</v>
      </c>
      <c r="F64" s="2">
        <v>0.18179999999999999</v>
      </c>
      <c r="G64" s="2">
        <v>3.0000000000000001E-3</v>
      </c>
      <c r="H64" s="2">
        <v>13.28</v>
      </c>
      <c r="I64" s="2">
        <v>12.97</v>
      </c>
      <c r="J64" s="2">
        <v>0.31</v>
      </c>
      <c r="K64" s="2">
        <v>0</v>
      </c>
      <c r="L64" s="2">
        <v>0</v>
      </c>
      <c r="M64" s="2">
        <v>0</v>
      </c>
      <c r="N64" s="2">
        <v>13.28</v>
      </c>
      <c r="O64" s="2">
        <v>12.97</v>
      </c>
      <c r="P64" s="2">
        <v>0.31</v>
      </c>
      <c r="Q64" s="2">
        <v>0</v>
      </c>
      <c r="R64" s="2">
        <v>0</v>
      </c>
      <c r="S64" s="2">
        <v>0</v>
      </c>
      <c r="T64" s="2">
        <v>0</v>
      </c>
      <c r="U64" s="2">
        <f>Table_0__8[[#This Row],[Call Settle]]*10000*Table_0__8[[#This Row],[Open Interest Call]]</f>
        <v>0</v>
      </c>
      <c r="V64" s="2">
        <f>Table_0__8[[#This Row],[Put Settle]]*10000*Table_0__8[[#This Row],[Open Interest Put]]</f>
        <v>0</v>
      </c>
    </row>
    <row r="65" spans="1:22" x14ac:dyDescent="0.25">
      <c r="A65" s="2">
        <v>0</v>
      </c>
      <c r="B65" s="2">
        <v>0</v>
      </c>
      <c r="C65" s="2">
        <v>0</v>
      </c>
      <c r="D65" s="2">
        <v>1.47</v>
      </c>
      <c r="E65" s="2">
        <v>0.19470000000000001</v>
      </c>
      <c r="F65" s="2">
        <v>0.19170000000000001</v>
      </c>
      <c r="G65" s="2">
        <v>3.0000000000000001E-3</v>
      </c>
      <c r="H65" s="2">
        <v>13.91</v>
      </c>
      <c r="I65" s="2">
        <v>13.59</v>
      </c>
      <c r="J65" s="2">
        <v>0.32</v>
      </c>
      <c r="K65" s="2">
        <v>0</v>
      </c>
      <c r="L65" s="2">
        <v>0</v>
      </c>
      <c r="M65" s="2">
        <v>0</v>
      </c>
      <c r="N65" s="2">
        <v>13.91</v>
      </c>
      <c r="O65" s="2">
        <v>13.59</v>
      </c>
      <c r="P65" s="2">
        <v>0.32</v>
      </c>
      <c r="Q65" s="2">
        <v>0</v>
      </c>
      <c r="R65" s="2">
        <v>0</v>
      </c>
      <c r="S65" s="2">
        <v>0</v>
      </c>
      <c r="T65" s="2">
        <v>0</v>
      </c>
      <c r="U65" s="2">
        <f>Table_0__8[[#This Row],[Call Settle]]*10000*Table_0__8[[#This Row],[Open Interest Call]]</f>
        <v>0</v>
      </c>
      <c r="V65" s="2">
        <f>Table_0__8[[#This Row],[Put Settle]]*10000*Table_0__8[[#This Row],[Open Interest Put]]</f>
        <v>0</v>
      </c>
    </row>
    <row r="66" spans="1:22" x14ac:dyDescent="0.25">
      <c r="A66" s="2">
        <v>0</v>
      </c>
      <c r="B66" s="2">
        <v>0</v>
      </c>
      <c r="C66" s="2">
        <v>0</v>
      </c>
      <c r="D66" s="2">
        <v>1.48</v>
      </c>
      <c r="E66" s="2">
        <v>0.20469999999999999</v>
      </c>
      <c r="F66" s="2">
        <v>0.20169999999999999</v>
      </c>
      <c r="G66" s="2">
        <v>3.0000000000000001E-3</v>
      </c>
      <c r="H66" s="2">
        <v>14.54</v>
      </c>
      <c r="I66" s="2">
        <v>14.22</v>
      </c>
      <c r="J66" s="2">
        <v>0.32</v>
      </c>
      <c r="K66" s="2">
        <v>0</v>
      </c>
      <c r="L66" s="2">
        <v>0</v>
      </c>
      <c r="M66" s="2">
        <v>0</v>
      </c>
      <c r="N66" s="2">
        <v>14.54</v>
      </c>
      <c r="O66" s="2">
        <v>14.22</v>
      </c>
      <c r="P66" s="2">
        <v>0.32</v>
      </c>
      <c r="Q66" s="2">
        <v>0</v>
      </c>
      <c r="R66" s="2">
        <v>0</v>
      </c>
      <c r="S66" s="2">
        <v>0</v>
      </c>
      <c r="T66" s="2">
        <v>0</v>
      </c>
      <c r="U66" s="2">
        <f>Table_0__8[[#This Row],[Call Settle]]*10000*Table_0__8[[#This Row],[Open Interest Call]]</f>
        <v>0</v>
      </c>
      <c r="V66" s="2">
        <f>Table_0__8[[#This Row],[Put Settle]]*10000*Table_0__8[[#This Row],[Open Interest Put]]</f>
        <v>0</v>
      </c>
    </row>
    <row r="67" spans="1:22" x14ac:dyDescent="0.25">
      <c r="A67" s="2">
        <v>0</v>
      </c>
      <c r="B67" s="2">
        <v>0</v>
      </c>
      <c r="C67" s="2">
        <v>0</v>
      </c>
      <c r="D67" s="2">
        <v>1.49</v>
      </c>
      <c r="E67" s="2">
        <v>0.21460000000000001</v>
      </c>
      <c r="F67" s="2">
        <v>0.21160000000000001</v>
      </c>
      <c r="G67" s="2">
        <v>3.0000000000000001E-3</v>
      </c>
      <c r="H67" s="2">
        <v>15.17</v>
      </c>
      <c r="I67" s="2">
        <v>14.84</v>
      </c>
      <c r="J67" s="2">
        <v>0.33</v>
      </c>
      <c r="K67" s="2">
        <v>0</v>
      </c>
      <c r="L67" s="2">
        <v>0</v>
      </c>
      <c r="M67" s="2">
        <v>0</v>
      </c>
      <c r="N67" s="2">
        <v>15.17</v>
      </c>
      <c r="O67" s="2">
        <v>14.84</v>
      </c>
      <c r="P67" s="2">
        <v>0.33</v>
      </c>
      <c r="Q67" s="2">
        <v>0</v>
      </c>
      <c r="R67" s="2">
        <v>0</v>
      </c>
      <c r="S67" s="2">
        <v>0</v>
      </c>
      <c r="T67" s="2">
        <v>0</v>
      </c>
      <c r="U67" s="2">
        <f>Table_0__8[[#This Row],[Call Settle]]*10000*Table_0__8[[#This Row],[Open Interest Call]]</f>
        <v>0</v>
      </c>
      <c r="V67" s="2">
        <f>Table_0__8[[#This Row],[Put Settle]]*10000*Table_0__8[[#This Row],[Open Interest Put]]</f>
        <v>0</v>
      </c>
    </row>
    <row r="68" spans="1:22" x14ac:dyDescent="0.25">
      <c r="A68" s="2">
        <v>0</v>
      </c>
      <c r="B68" s="2">
        <v>0</v>
      </c>
      <c r="C68" s="2">
        <v>0</v>
      </c>
      <c r="D68" s="2">
        <v>1.5</v>
      </c>
      <c r="E68" s="2">
        <v>0.22450000000000001</v>
      </c>
      <c r="F68" s="2">
        <v>0.2215</v>
      </c>
      <c r="G68" s="2">
        <v>3.0000000000000001E-3</v>
      </c>
      <c r="H68" s="2">
        <v>15.8</v>
      </c>
      <c r="I68" s="2">
        <v>15.47</v>
      </c>
      <c r="J68" s="2">
        <v>0.33</v>
      </c>
      <c r="K68" s="2">
        <v>0</v>
      </c>
      <c r="L68" s="2">
        <v>0</v>
      </c>
      <c r="M68" s="2">
        <v>0</v>
      </c>
      <c r="N68" s="2">
        <v>15.8</v>
      </c>
      <c r="O68" s="2">
        <v>15.47</v>
      </c>
      <c r="P68" s="2">
        <v>0.33</v>
      </c>
      <c r="Q68" s="2">
        <v>1</v>
      </c>
      <c r="R68" s="2">
        <v>0</v>
      </c>
      <c r="S68" s="2">
        <v>0</v>
      </c>
      <c r="T68" s="2">
        <v>0</v>
      </c>
      <c r="U68" s="2">
        <f>Table_0__8[[#This Row],[Call Settle]]*10000*Table_0__8[[#This Row],[Open Interest Call]]</f>
        <v>0</v>
      </c>
      <c r="V68" s="2">
        <f>Table_0__8[[#This Row],[Put Settle]]*10000*Table_0__8[[#This Row],[Open Interest Put]]</f>
        <v>0</v>
      </c>
    </row>
    <row r="69" spans="1:22" x14ac:dyDescent="0.25">
      <c r="A69" s="2">
        <v>0</v>
      </c>
      <c r="B69" s="2">
        <v>0</v>
      </c>
      <c r="C69" s="2">
        <v>0</v>
      </c>
      <c r="D69" s="2">
        <v>1.51</v>
      </c>
      <c r="E69" s="2">
        <v>0.23449999999999999</v>
      </c>
      <c r="F69" s="2">
        <v>0.23139999999999999</v>
      </c>
      <c r="G69" s="2">
        <v>3.0999999999999999E-3</v>
      </c>
      <c r="H69" s="2">
        <v>16.43</v>
      </c>
      <c r="I69" s="2">
        <v>16.100000000000001</v>
      </c>
      <c r="J69" s="2">
        <v>0.33</v>
      </c>
      <c r="K69" s="2">
        <v>0</v>
      </c>
      <c r="L69" s="2">
        <v>0</v>
      </c>
      <c r="M69" s="2">
        <v>0</v>
      </c>
      <c r="N69" s="2">
        <v>16.43</v>
      </c>
      <c r="O69" s="2">
        <v>16.100000000000001</v>
      </c>
      <c r="P69" s="2">
        <v>0.33</v>
      </c>
      <c r="Q69" s="2">
        <v>0</v>
      </c>
      <c r="R69" s="2">
        <v>0</v>
      </c>
      <c r="S69" s="2">
        <v>0</v>
      </c>
      <c r="T69" s="2">
        <v>0</v>
      </c>
      <c r="U69" s="2">
        <f>Table_0__8[[#This Row],[Call Settle]]*10000*Table_0__8[[#This Row],[Open Interest Call]]</f>
        <v>0</v>
      </c>
      <c r="V69" s="2">
        <f>Table_0__8[[#This Row],[Put Settle]]*10000*Table_0__8[[#This Row],[Open Interest Put]]</f>
        <v>0</v>
      </c>
    </row>
    <row r="70" spans="1:22" x14ac:dyDescent="0.25">
      <c r="A70" s="2">
        <v>0</v>
      </c>
      <c r="B70" s="2">
        <v>0</v>
      </c>
      <c r="C70" s="2">
        <v>0</v>
      </c>
      <c r="D70" s="2">
        <v>1.52</v>
      </c>
      <c r="E70" s="2">
        <v>0.24440000000000001</v>
      </c>
      <c r="F70" s="2">
        <v>0.2414</v>
      </c>
      <c r="G70" s="2">
        <v>3.0000000000000001E-3</v>
      </c>
      <c r="H70" s="2">
        <v>17.059999999999999</v>
      </c>
      <c r="I70" s="2">
        <v>16.72</v>
      </c>
      <c r="J70" s="2">
        <v>0.34</v>
      </c>
      <c r="K70" s="2">
        <v>0</v>
      </c>
      <c r="L70" s="2">
        <v>0</v>
      </c>
      <c r="M70" s="2">
        <v>0</v>
      </c>
      <c r="N70" s="2">
        <v>17.059999999999999</v>
      </c>
      <c r="O70" s="2">
        <v>16.72</v>
      </c>
      <c r="P70" s="2">
        <v>0.34</v>
      </c>
      <c r="Q70" s="2">
        <v>0</v>
      </c>
      <c r="R70" s="2">
        <v>0</v>
      </c>
      <c r="S70" s="2">
        <v>1</v>
      </c>
      <c r="T70" s="2">
        <v>0</v>
      </c>
      <c r="U70" s="2">
        <f>Table_0__8[[#This Row],[Call Settle]]*10000*Table_0__8[[#This Row],[Open Interest Call]]</f>
        <v>0</v>
      </c>
      <c r="V70" s="2">
        <f>Table_0__8[[#This Row],[Put Settle]]*10000*Table_0__8[[#This Row],[Open Interest Put]]</f>
        <v>2444</v>
      </c>
    </row>
    <row r="71" spans="1:22" x14ac:dyDescent="0.25">
      <c r="A71" s="2">
        <v>0</v>
      </c>
      <c r="B71" s="2">
        <v>0</v>
      </c>
      <c r="C71" s="2">
        <v>0</v>
      </c>
      <c r="D71" s="2">
        <v>1.53</v>
      </c>
      <c r="E71" s="2">
        <v>0.25430000000000003</v>
      </c>
      <c r="F71" s="2">
        <v>0.25130000000000002</v>
      </c>
      <c r="G71" s="2">
        <v>3.0000000000000001E-3</v>
      </c>
      <c r="H71" s="2">
        <v>17.690000000000001</v>
      </c>
      <c r="I71" s="2">
        <v>17.350000000000001</v>
      </c>
      <c r="J71" s="2">
        <v>0.34</v>
      </c>
      <c r="K71" s="2">
        <v>0</v>
      </c>
      <c r="L71" s="2">
        <v>0</v>
      </c>
      <c r="M71" s="2">
        <v>0</v>
      </c>
      <c r="N71" s="2">
        <v>17.690000000000001</v>
      </c>
      <c r="O71" s="2">
        <v>17.350000000000001</v>
      </c>
      <c r="P71" s="2">
        <v>0.34</v>
      </c>
      <c r="Q71" s="2">
        <v>0</v>
      </c>
      <c r="R71" s="2">
        <v>0</v>
      </c>
      <c r="S71" s="2">
        <v>0</v>
      </c>
      <c r="T71" s="2">
        <v>0</v>
      </c>
      <c r="U71" s="2">
        <f>Table_0__8[[#This Row],[Call Settle]]*10000*Table_0__8[[#This Row],[Open Interest Call]]</f>
        <v>0</v>
      </c>
      <c r="V71" s="2">
        <f>Table_0__8[[#This Row],[Put Settle]]*10000*Table_0__8[[#This Row],[Open Interest Put]]</f>
        <v>0</v>
      </c>
    </row>
    <row r="72" spans="1:22" x14ac:dyDescent="0.25">
      <c r="A72" s="2">
        <v>0</v>
      </c>
      <c r="B72" s="2">
        <v>0</v>
      </c>
      <c r="C72" s="2">
        <v>0</v>
      </c>
      <c r="D72" s="2">
        <v>1.54</v>
      </c>
      <c r="E72" s="2">
        <v>0.26419999999999999</v>
      </c>
      <c r="F72" s="2">
        <v>0.26119999999999999</v>
      </c>
      <c r="G72" s="2">
        <v>3.0000000000000001E-3</v>
      </c>
      <c r="H72" s="2">
        <v>18.32</v>
      </c>
      <c r="I72" s="2">
        <v>17.97</v>
      </c>
      <c r="J72" s="2">
        <v>0.35</v>
      </c>
      <c r="K72" s="2">
        <v>0</v>
      </c>
      <c r="L72" s="2">
        <v>0</v>
      </c>
      <c r="M72" s="2">
        <v>0</v>
      </c>
      <c r="N72" s="2">
        <v>18.32</v>
      </c>
      <c r="O72" s="2">
        <v>17.97</v>
      </c>
      <c r="P72" s="2">
        <v>0.35</v>
      </c>
      <c r="Q72" s="2">
        <v>0</v>
      </c>
      <c r="R72" s="2">
        <v>0</v>
      </c>
      <c r="S72" s="2">
        <v>0</v>
      </c>
      <c r="T72" s="2">
        <v>0</v>
      </c>
      <c r="U72" s="2">
        <f>Table_0__8[[#This Row],[Call Settle]]*10000*Table_0__8[[#This Row],[Open Interest Call]]</f>
        <v>0</v>
      </c>
      <c r="V72" s="2">
        <f>Table_0__8[[#This Row],[Put Settle]]*10000*Table_0__8[[#This Row],[Open Interest Put]]</f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5 e 4 4 7 3 d f - e 7 9 4 - 4 0 1 0 - 9 0 8 5 - d 3 8 9 7 c c 9 d 4 a 9 "   x m l n s = " h t t p : / / s c h e m a s . m i c r o s o f t . c o m / D a t a M a s h u p " > A A A A A L 0 G A A B Q S w M E F A A C A A g A P U 2 M W T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P U 2 M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1 N j F k o S T F R s Q M A A F 2 g A A A T A B w A R m 9 y b X V s Y X M v U 2 V j d G l v b j E u b S C i G A A o o B Q A A A A A A A A A A A A A A A A A A A A A A A A A A A D t 2 8 9 u 2 j A c B / A 7 E u 9 g U Q m B x L 9 A + L e p m j R 2 W A 9 T m e i 6 w 7 S D A Q N R Q 5 L G p l 1 V 9 b B d d t g L 9 E W m d d O 6 v U J 4 o z l t D 2 w j L d I I J v O 3 E m r r n x M 7 A T 5 y w h f O B s J y H d K 7 / W 0 8 T q f S K T 6 h P h u S n c w B 7 d u M V D J k l 9 h M p F N E / g S X 8 / f z D 8 G P + c f g O r g K v s n a a 9 Y v d e m Y 5 c I / O q 4 j m C N 4 L j M R w u O P y u X B l I 1 9 d + Y V h e v a v H Q 8 s 4 6 4 8 K 0 j V n K Y K J d f c e a X X 8 r G 3 k 3 j o c V O S 5 R 7 7 5 5 4 1 n C 3 V j e y 3 m i 3 Y W R P Z L s l 2 F Q 2 7 s k R x j 4 V b H i 4 v / e c U f G C e l n L 4 b J k m K 1 G s 9 K u V 7 P H 4 b 9 t s 8 b M Q d M o D l q V Y d F k b F j s N 9 u t 4 o j R I a u 2 R k 3 W H O x k 8 v n C 7 b E 9 o 4 J W 5 A H 9 e Y z n l Y s 3 Y e 3 t X b + d T H A Z f A m + B 5 9 l P X x c z z 8 F X 4 n c 5 C r 4 G Z 6 t m x N X O v C p w 0 e u P + 2 4 9 m z q H J x 5 j O d u x i i c n 2 c 6 1 L Z J Z z L O F I i Q F e L M p n 3 m X x T I X a n r W 6 4 f V e w x I W y 2 p H p 7 E p c U u j M R v V V Y j B o v r C 2 f 5 q F r U 2 H Z l j i L 3 v N C n 6 g B F r o s H + c p 5 R Y n X d d y B F l l z I j + U e N H d I + Y i 0 0 H R 8 X e Y O L a j K 8 2 m 6 g t I u c T t c H y G e 1 7 z C H h W 8 J n X D 5 T 8 t W x U q e 7 v c m 2 h l k K X 5 p L + s m n f o U u f + / p I p 9 O W c 4 q 7 5 W l 3 p B c N Q 9 z Y A 7 M g T m b M 6 c G c 2 A O z E m W O f c 6 s f X k m C A H 5 I C c Z J G z z m X O / f u K B 5 0 6 0 A E 6 Q C d Z 6 K x x n a P C n A b M g T k w R 1 t z F F x b N e M l 5 w F x T I g D c S C O Z p d W L Z g D c 2 A O z N m g O W 2 Y A 3 N g D s z Z o D l G B e g A H a A D d D a J j g F 0 g A 7 Q S R Q 6 y b 6 H b M S c Q w Y 5 I A f k g J x F c m K O I T 9 A T h X k g B y Q o 9 u l V c x B Z K A D d I A O 0 P k d n Z i D y E A H 6 A C d L U Z H x d V V z E F k m A N z Y A 5 u 6 C y S o z a I D H J A D s j R j B y 1 O W S Q A 3 J A j m b k q I 0 h V 0 A O y A E 5 m t 1 B r q q N I Q M d o A N 0 t E N H b Q w Z 6 A A d o J M E d B b 7 / b s 6 a p P I U A f q Q J 0 k q L P W p Y 7 a L D L Q A T p A J w n o r H e p o z a M D H W g D t T R 6 9 O r q t o o c h 3 k g B y Q k 4 C F z l r R U Z t F B j p A B + h o h 4 7 a N D L Q A T p A R z t 0 1 O a R g Q 7 Q A T o K 7 + g o M U d t I B n m w B y Y o 9 m 3 y 2 t q 8 8 g w B + b A H L 0 + u a q p T S P X Y i f n B O b A H J i z V e a o z S L H b w 7 I A T k g Z 6 v I U Z t E B j k g B + R o R o 7 a G D L I A T k g R z N y 1 M a Q Q Q 7 I A T m a k a M 2 h A x y Q A 7 I + V / J + Q V Q S w E C L Q A U A A I A C A A 9 T Y x Z M U H l J K o A A A D 6 A A A A E g A A A A A A A A A A A A A A A A A A A A A A Q 2 9 u Z m l n L 1 B h Y 2 t h Z 2 U u e G 1 s U E s B A i 0 A F A A C A A g A P U 2 M W Q / K 6 a u k A A A A 6 Q A A A B M A A A A A A A A A A A A A A A A A 9 g A A A F t D b 2 5 0 Z W 5 0 X 1 R 5 c G V z X S 5 4 b W x Q S w E C L Q A U A A I A C A A 9 T Y x Z K E k x U b E D A A B d o A A A E w A A A A A A A A A A A A A A A A D n A Q A A R m 9 y b X V s Y X M v U 2 V j d G l v b j E u b V B L B Q Y A A A A A A w A D A M I A A A D l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X R w M A A A A A A D V H A w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S U y M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j o z N T o z M y 4 1 M j Y 5 M D I 3 W i I g L z 4 8 R W 5 0 c n k g V H l w Z T 0 i R m l s b E N v b H V t b l R 5 c G V z I i B W Y W x 1 Z T 0 i c 0 J R V U Z C U V V G Q l F V R k J R V U Z C U V V G Q l F V R E F 3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/ Q m N C 3 0 L z Q t d C 9 0 L X Q v d C 9 0 Y v Q u S D R g t C 4 0 L 8 u e 0 N h b G w g Q 2 h n L D B 9 J n F 1 b 3 Q 7 L C Z x d W 9 0 O 1 N l Y 3 R p b 2 4 x L 1 R h Y m x l I D A v 0 J j Q t 9 C 8 0 L X Q v d C 1 0 L 3 Q v d G L 0 L k g 0 Y L Q u N C / L n t D Y W x s I F B y a W 9 y L D F 9 J n F 1 b 3 Q 7 L C Z x d W 9 0 O 1 N l Y 3 R p b 2 4 x L 1 R h Y m x l I D A v 0 J j Q t 9 C 8 0 L X Q v d C 1 0 L 3 Q v d G L 0 L k g 0 Y L Q u N C / L n t D Y W x s I F N l d H R s Z S w y f S Z x d W 9 0 O y w m c X V v d D t T Z W N 0 a W 9 u M S 9 U Y W J s Z S A w L 9 C Y 0 L f Q v N C 1 0 L 3 Q t d C 9 0 L 3 R i 9 C 5 I N G C 0 L j Q v y 5 7 U 3 R y a W t l L D N 9 J n F 1 b 3 Q 7 L C Z x d W 9 0 O 1 N l Y 3 R p b 2 4 x L 1 R h Y m x l I D A v 0 J j Q t 9 C 8 0 L X Q v d C 1 0 L 3 Q v d G L 0 L k g 0 Y L Q u N C / L n t Q d X Q g U 2 V 0 d G x l L D R 9 J n F 1 b 3 Q 7 L C Z x d W 9 0 O 1 N l Y 3 R p b 2 4 x L 1 R h Y m x l I D A v 0 J j Q t 9 C 8 0 L X Q v d C 1 0 L 3 Q v d G L 0 L k g 0 Y L Q u N C / L n t Q d X Q g U H J p b 3 I s N X 0 m c X V v d D s s J n F 1 b 3 Q 7 U 2 V j d G l v b j E v V G F i b G U g M C / Q m N C 3 0 L z Q t d C 9 0 L X Q v d C 9 0 Y v Q u S D R g t C 4 0 L 8 u e 1 B 1 d C B D a G c s N n 0 m c X V v d D s s J n F 1 b 3 Q 7 U 2 V j d G l v b j E v V G F i b G U g M C / Q m N C 3 0 L z Q t d C 9 0 L X Q v d C 9 0 Y v Q u S D R g t C 4 0 L 8 u e 1 Z v b G F 0 a W x p d H k g U 2 V 0 d G x l L D d 9 J n F 1 b 3 Q 7 L C Z x d W 9 0 O 1 N l Y 3 R p b 2 4 x L 1 R h Y m x l I D A v 0 J j Q t 9 C 8 0 L X Q v d C 1 0 L 3 Q v d G L 0 L k g 0 Y L Q u N C / L n t W b 2 x h d G l s a X R 5 I F B y a W 9 y L D h 9 J n F 1 b 3 Q 7 L C Z x d W 9 0 O 1 N l Y 3 R p b 2 4 x L 1 R h Y m x l I D A v 0 J j Q t 9 C 8 0 L X Q v d C 1 0 L 3 Q v d G L 0 L k g 0 Y L Q u N C / L n t W b 2 x h d G l s a X R 5 I E N o Z y w 5 f S Z x d W 9 0 O y w m c X V v d D t T Z W N 0 a W 9 u M S 9 U Y W J s Z S A w L 9 C Y 0 L f Q v N C 1 0 L 3 Q t d C 9 0 L 3 R i 9 C 5 I N G C 0 L j Q v y 5 7 Q m F z a X M g U G 9 p b n Q g V m 9 s Y X R p b G l 0 e S B T Z X R 0 b G U s M T B 9 J n F 1 b 3 Q 7 L C Z x d W 9 0 O 1 N l Y 3 R p b 2 4 x L 1 R h Y m x l I D A v 0 J j Q t 9 C 8 0 L X Q v d C 1 0 L 3 Q v d G L 0 L k g 0 Y L Q u N C / L n t C Y X N p c y B Q b 2 l u d C B W b 2 x h d G l s a X R 5 I F B y a W 9 y L D E x f S Z x d W 9 0 O y w m c X V v d D t T Z W N 0 a W 9 u M S 9 U Y W J s Z S A w L 9 C Y 0 L f Q v N C 1 0 L 3 Q t d C 9 0 L 3 R i 9 C 5 I N G C 0 L j Q v y 5 7 Q m F z a X M g U G 9 p b n Q g V m 9 s Y X R p b G l 0 e S B D a G c s M T J 9 J n F 1 b 3 Q 7 L C Z x d W 9 0 O 1 N l Y 3 R p b 2 4 x L 1 R h Y m x l I D A v 0 J j Q t 9 C 8 0 L X Q v d C 1 0 L 3 Q v d G L 0 L k g 0 Y L Q u N C / L n t C b G F j a y 1 T Y 2 h v b G V z I F Z v b G F 0 a W x p d H k g U 2 V 0 d G x l L D E z f S Z x d W 9 0 O y w m c X V v d D t T Z W N 0 a W 9 u M S 9 U Y W J s Z S A w L 9 C Y 0 L f Q v N C 1 0 L 3 Q t d C 9 0 L 3 R i 9 C 5 I N G C 0 L j Q v y 5 7 Q m x h Y 2 s t U 2 N o b 2 x l c y B W b 2 x h d G l s a X R 5 I F B y a W 9 y L D E 0 f S Z x d W 9 0 O y w m c X V v d D t T Z W N 0 a W 9 u M S 9 U Y W J s Z S A w L 9 C Y 0 L f Q v N C 1 0 L 3 Q t d C 9 0 L 3 R i 9 C 5 I N G C 0 L j Q v y 5 7 Q m x h Y 2 s t U 2 N o b 2 x l c y B W b 2 x h d G l s a X R 5 I E N o Z y w x N X 0 m c X V v d D s s J n F 1 b 3 Q 7 U 2 V j d G l v b j E v V G F i b G U g M C / Q m N C 3 0 L z Q t d C 9 0 L X Q v d C 9 0 Y v Q u S D R g t C 4 0 L 8 u e 0 9 w Z W 4 g S W 5 0 Z X J l c 3 Q g Q 2 F s b C w x N n 0 m c X V v d D s s J n F 1 b 3 Q 7 U 2 V j d G l v b j E v V G F i b G U g M C / Q m N C 3 0 L z Q t d C 9 0 L X Q v d C 9 0 Y v Q u S D R g t C 4 0 L 8 u e 0 9 w Z W 4 g S W 5 0 Z X J l c 3 Q g Q 2 F s b C B D a G c s M T d 9 J n F 1 b 3 Q 7 L C Z x d W 9 0 O 1 N l Y 3 R p b 2 4 x L 1 R h Y m x l I D A v 0 J j Q t 9 C 8 0 L X Q v d C 1 0 L 3 Q v d G L 0 L k g 0 Y L Q u N C / L n t P c G V u I E l u d G V y Z X N 0 I F B 1 d C w x O H 0 m c X V v d D s s J n F 1 b 3 Q 7 U 2 V j d G l v b j E v V G F i b G U g M C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v 0 J j Q t 9 C 8 0 L X Q v d C 1 0 L 3 Q v d G L 0 L k g 0 Y L Q u N C / L n t D Y W x s I E N o Z y w w f S Z x d W 9 0 O y w m c X V v d D t T Z W N 0 a W 9 u M S 9 U Y W J s Z S A w L 9 C Y 0 L f Q v N C 1 0 L 3 Q t d C 9 0 L 3 R i 9 C 5 I N G C 0 L j Q v y 5 7 Q 2 F s b C B Q c m l v c i w x f S Z x d W 9 0 O y w m c X V v d D t T Z W N 0 a W 9 u M S 9 U Y W J s Z S A w L 9 C Y 0 L f Q v N C 1 0 L 3 Q t d C 9 0 L 3 R i 9 C 5 I N G C 0 L j Q v y 5 7 Q 2 F s b C B T Z X R 0 b G U s M n 0 m c X V v d D s s J n F 1 b 3 Q 7 U 2 V j d G l v b j E v V G F i b G U g M C / Q m N C 3 0 L z Q t d C 9 0 L X Q v d C 9 0 Y v Q u S D R g t C 4 0 L 8 u e 1 N 0 c m l r Z S w z f S Z x d W 9 0 O y w m c X V v d D t T Z W N 0 a W 9 u M S 9 U Y W J s Z S A w L 9 C Y 0 L f Q v N C 1 0 L 3 Q t d C 9 0 L 3 R i 9 C 5 I N G C 0 L j Q v y 5 7 U H V 0 I F N l d H R s Z S w 0 f S Z x d W 9 0 O y w m c X V v d D t T Z W N 0 a W 9 u M S 9 U Y W J s Z S A w L 9 C Y 0 L f Q v N C 1 0 L 3 Q t d C 9 0 L 3 R i 9 C 5 I N G C 0 L j Q v y 5 7 U H V 0 I F B y a W 9 y L D V 9 J n F 1 b 3 Q 7 L C Z x d W 9 0 O 1 N l Y 3 R p b 2 4 x L 1 R h Y m x l I D A v 0 J j Q t 9 C 8 0 L X Q v d C 1 0 L 3 Q v d G L 0 L k g 0 Y L Q u N C / L n t Q d X Q g Q 2 h n L D Z 9 J n F 1 b 3 Q 7 L C Z x d W 9 0 O 1 N l Y 3 R p b 2 4 x L 1 R h Y m x l I D A v 0 J j Q t 9 C 8 0 L X Q v d C 1 0 L 3 Q v d G L 0 L k g 0 Y L Q u N C / L n t W b 2 x h d G l s a X R 5 I F N l d H R s Z S w 3 f S Z x d W 9 0 O y w m c X V v d D t T Z W N 0 a W 9 u M S 9 U Y W J s Z S A w L 9 C Y 0 L f Q v N C 1 0 L 3 Q t d C 9 0 L 3 R i 9 C 5 I N G C 0 L j Q v y 5 7 V m 9 s Y X R p b G l 0 e S B Q c m l v c i w 4 f S Z x d W 9 0 O y w m c X V v d D t T Z W N 0 a W 9 u M S 9 U Y W J s Z S A w L 9 C Y 0 L f Q v N C 1 0 L 3 Q t d C 9 0 L 3 R i 9 C 5 I N G C 0 L j Q v y 5 7 V m 9 s Y X R p b G l 0 e S B D a G c s O X 0 m c X V v d D s s J n F 1 b 3 Q 7 U 2 V j d G l v b j E v V G F i b G U g M C / Q m N C 3 0 L z Q t d C 9 0 L X Q v d C 9 0 Y v Q u S D R g t C 4 0 L 8 u e 0 J h c 2 l z I F B v a W 5 0 I F Z v b G F 0 a W x p d H k g U 2 V 0 d G x l L D E w f S Z x d W 9 0 O y w m c X V v d D t T Z W N 0 a W 9 u M S 9 U Y W J s Z S A w L 9 C Y 0 L f Q v N C 1 0 L 3 Q t d C 9 0 L 3 R i 9 C 5 I N G C 0 L j Q v y 5 7 Q m F z a X M g U G 9 p b n Q g V m 9 s Y X R p b G l 0 e S B Q c m l v c i w x M X 0 m c X V v d D s s J n F 1 b 3 Q 7 U 2 V j d G l v b j E v V G F i b G U g M C / Q m N C 3 0 L z Q t d C 9 0 L X Q v d C 9 0 Y v Q u S D R g t C 4 0 L 8 u e 0 J h c 2 l z I F B v a W 5 0 I F Z v b G F 0 a W x p d H k g Q 2 h n L D E y f S Z x d W 9 0 O y w m c X V v d D t T Z W N 0 a W 9 u M S 9 U Y W J s Z S A w L 9 C Y 0 L f Q v N C 1 0 L 3 Q t d C 9 0 L 3 R i 9 C 5 I N G C 0 L j Q v y 5 7 Q m x h Y 2 s t U 2 N o b 2 x l c y B W b 2 x h d G l s a X R 5 I F N l d H R s Z S w x M 3 0 m c X V v d D s s J n F 1 b 3 Q 7 U 2 V j d G l v b j E v V G F i b G U g M C / Q m N C 3 0 L z Q t d C 9 0 L X Q v d C 9 0 Y v Q u S D R g t C 4 0 L 8 u e 0 J s Y W N r L V N j a G 9 s Z X M g V m 9 s Y X R p b G l 0 e S B Q c m l v c i w x N H 0 m c X V v d D s s J n F 1 b 3 Q 7 U 2 V j d G l v b j E v V G F i b G U g M C / Q m N C 3 0 L z Q t d C 9 0 L X Q v d C 9 0 Y v Q u S D R g t C 4 0 L 8 u e 0 J s Y W N r L V N j a G 9 s Z X M g V m 9 s Y X R p b G l 0 e S B D a G c s M T V 9 J n F 1 b 3 Q 7 L C Z x d W 9 0 O 1 N l Y 3 R p b 2 4 x L 1 R h Y m x l I D A v 0 J j Q t 9 C 8 0 L X Q v d C 1 0 L 3 Q v d G L 0 L k g 0 Y L Q u N C / L n t P c G V u I E l u d G V y Z X N 0 I E N h b G w s M T Z 9 J n F 1 b 3 Q 7 L C Z x d W 9 0 O 1 N l Y 3 R p b 2 4 x L 1 R h Y m x l I D A v 0 J j Q t 9 C 8 0 L X Q v d C 1 0 L 3 Q v d G L 0 L k g 0 Y L Q u N C / L n t P c G V u I E l u d G V y Z X N 0 I E N h b G w g Q 2 h n L D E 3 f S Z x d W 9 0 O y w m c X V v d D t T Z W N 0 a W 9 u M S 9 U Y W J s Z S A w L 9 C Y 0 L f Q v N C 1 0 L 3 Q t d C 9 0 L 3 R i 9 C 5 I N G C 0 L j Q v y 5 7 T 3 B l b i B J b n R l c m V z d C B Q d X Q s M T h 9 J n F 1 b 3 Q 7 L C Z x d W 9 0 O 1 N l Y 3 R p b 2 4 x L 1 R h Y m x l I D A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M 3 O j E 0 L j I 2 N D M z M j R a I i A v P j x F b n R y e S B U e X B l P S J G a W x s Q 2 9 s d W 1 u V H l w Z X M i I F Z h b H V l P S J z Q l F V R k J R V U Z C U V V G Q l F V R k J R V U Z C U V V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y K S / Q m N C 3 0 L z Q t d C 9 0 L X Q v d C 9 0 Y v Q u S D R g t C 4 0 L 8 u e 0 N h b G w g Q 2 h n L D B 9 J n F 1 b 3 Q 7 L C Z x d W 9 0 O 1 N l Y 3 R p b 2 4 x L 1 R h Y m x l I D A g K D I p L 9 C Y 0 L f Q v N C 1 0 L 3 Q t d C 9 0 L 3 R i 9 C 5 I N G C 0 L j Q v y 5 7 Q 2 F s b C B Q c m l v c i w x f S Z x d W 9 0 O y w m c X V v d D t T Z W N 0 a W 9 u M S 9 U Y W J s Z S A w I C g y K S / Q m N C 3 0 L z Q t d C 9 0 L X Q v d C 9 0 Y v Q u S D R g t C 4 0 L 8 u e 0 N h b G w g U 2 V 0 d G x l L D J 9 J n F 1 b 3 Q 7 L C Z x d W 9 0 O 1 N l Y 3 R p b 2 4 x L 1 R h Y m x l I D A g K D I p L 9 C Y 0 L f Q v N C 1 0 L 3 Q t d C 9 0 L 3 R i 9 C 5 I N G C 0 L j Q v y 5 7 U 3 R y a W t l L D N 9 J n F 1 b 3 Q 7 L C Z x d W 9 0 O 1 N l Y 3 R p b 2 4 x L 1 R h Y m x l I D A g K D I p L 9 C Y 0 L f Q v N C 1 0 L 3 Q t d C 9 0 L 3 R i 9 C 5 I N G C 0 L j Q v y 5 7 U H V 0 I F N l d H R s Z S w 0 f S Z x d W 9 0 O y w m c X V v d D t T Z W N 0 a W 9 u M S 9 U Y W J s Z S A w I C g y K S / Q m N C 3 0 L z Q t d C 9 0 L X Q v d C 9 0 Y v Q u S D R g t C 4 0 L 8 u e 1 B 1 d C B Q c m l v c i w 1 f S Z x d W 9 0 O y w m c X V v d D t T Z W N 0 a W 9 u M S 9 U Y W J s Z S A w I C g y K S / Q m N C 3 0 L z Q t d C 9 0 L X Q v d C 9 0 Y v Q u S D R g t C 4 0 L 8 u e 1 B 1 d C B D a G c s N n 0 m c X V v d D s s J n F 1 b 3 Q 7 U 2 V j d G l v b j E v V G F i b G U g M C A o M i k v 0 J j Q t 9 C 8 0 L X Q v d C 1 0 L 3 Q v d G L 0 L k g 0 Y L Q u N C / L n t W b 2 x h d G l s a X R 5 I F N l d H R s Z S w 3 f S Z x d W 9 0 O y w m c X V v d D t T Z W N 0 a W 9 u M S 9 U Y W J s Z S A w I C g y K S / Q m N C 3 0 L z Q t d C 9 0 L X Q v d C 9 0 Y v Q u S D R g t C 4 0 L 8 u e 1 Z v b G F 0 a W x p d H k g U H J p b 3 I s O H 0 m c X V v d D s s J n F 1 b 3 Q 7 U 2 V j d G l v b j E v V G F i b G U g M C A o M i k v 0 J j Q t 9 C 8 0 L X Q v d C 1 0 L 3 Q v d G L 0 L k g 0 Y L Q u N C / L n t W b 2 x h d G l s a X R 5 I E N o Z y w 5 f S Z x d W 9 0 O y w m c X V v d D t T Z W N 0 a W 9 u M S 9 U Y W J s Z S A w I C g y K S / Q m N C 3 0 L z Q t d C 9 0 L X Q v d C 9 0 Y v Q u S D R g t C 4 0 L 8 u e 0 J h c 2 l z I F B v a W 5 0 I F Z v b G F 0 a W x p d H k g U 2 V 0 d G x l L D E w f S Z x d W 9 0 O y w m c X V v d D t T Z W N 0 a W 9 u M S 9 U Y W J s Z S A w I C g y K S / Q m N C 3 0 L z Q t d C 9 0 L X Q v d C 9 0 Y v Q u S D R g t C 4 0 L 8 u e 0 J h c 2 l z I F B v a W 5 0 I F Z v b G F 0 a W x p d H k g U H J p b 3 I s M T F 9 J n F 1 b 3 Q 7 L C Z x d W 9 0 O 1 N l Y 3 R p b 2 4 x L 1 R h Y m x l I D A g K D I p L 9 C Y 0 L f Q v N C 1 0 L 3 Q t d C 9 0 L 3 R i 9 C 5 I N G C 0 L j Q v y 5 7 Q m F z a X M g U G 9 p b n Q g V m 9 s Y X R p b G l 0 e S B D a G c s M T J 9 J n F 1 b 3 Q 7 L C Z x d W 9 0 O 1 N l Y 3 R p b 2 4 x L 1 R h Y m x l I D A g K D I p L 9 C Y 0 L f Q v N C 1 0 L 3 Q t d C 9 0 L 3 R i 9 C 5 I N G C 0 L j Q v y 5 7 Q m x h Y 2 s t U 2 N o b 2 x l c y B W b 2 x h d G l s a X R 5 I F N l d H R s Z S w x M 3 0 m c X V v d D s s J n F 1 b 3 Q 7 U 2 V j d G l v b j E v V G F i b G U g M C A o M i k v 0 J j Q t 9 C 8 0 L X Q v d C 1 0 L 3 Q v d G L 0 L k g 0 Y L Q u N C / L n t C b G F j a y 1 T Y 2 h v b G V z I F Z v b G F 0 a W x p d H k g U H J p b 3 I s M T R 9 J n F 1 b 3 Q 7 L C Z x d W 9 0 O 1 N l Y 3 R p b 2 4 x L 1 R h Y m x l I D A g K D I p L 9 C Y 0 L f Q v N C 1 0 L 3 Q t d C 9 0 L 3 R i 9 C 5 I N G C 0 L j Q v y 5 7 Q m x h Y 2 s t U 2 N o b 2 x l c y B W b 2 x h d G l s a X R 5 I E N o Z y w x N X 0 m c X V v d D s s J n F 1 b 3 Q 7 U 2 V j d G l v b j E v V G F i b G U g M C A o M i k v 0 J j Q t 9 C 8 0 L X Q v d C 1 0 L 3 Q v d G L 0 L k g 0 Y L Q u N C / L n t P c G V u I E l u d G V y Z X N 0 I E N h b G w s M T Z 9 J n F 1 b 3 Q 7 L C Z x d W 9 0 O 1 N l Y 3 R p b 2 4 x L 1 R h Y m x l I D A g K D I p L 9 C Y 0 L f Q v N C 1 0 L 3 Q t d C 9 0 L 3 R i 9 C 5 I N G C 0 L j Q v y 5 7 T 3 B l b i B J b n R l c m V z d C B D Y W x s I E N o Z y w x N 3 0 m c X V v d D s s J n F 1 b 3 Q 7 U 2 V j d G l v b j E v V G F i b G U g M C A o M i k v 0 J j Q t 9 C 8 0 L X Q v d C 1 0 L 3 Q v d G L 0 L k g 0 Y L Q u N C / L n t P c G V u I E l u d G V y Z X N 0 I F B 1 d C w x O H 0 m c X V v d D s s J n F 1 b 3 Q 7 U 2 V j d G l v b j E v V G F i b G U g M C A o M i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y K S / Q m N C 3 0 L z Q t d C 9 0 L X Q v d C 9 0 Y v Q u S D R g t C 4 0 L 8 u e 0 N h b G w g Q 2 h n L D B 9 J n F 1 b 3 Q 7 L C Z x d W 9 0 O 1 N l Y 3 R p b 2 4 x L 1 R h Y m x l I D A g K D I p L 9 C Y 0 L f Q v N C 1 0 L 3 Q t d C 9 0 L 3 R i 9 C 5 I N G C 0 L j Q v y 5 7 Q 2 F s b C B Q c m l v c i w x f S Z x d W 9 0 O y w m c X V v d D t T Z W N 0 a W 9 u M S 9 U Y W J s Z S A w I C g y K S / Q m N C 3 0 L z Q t d C 9 0 L X Q v d C 9 0 Y v Q u S D R g t C 4 0 L 8 u e 0 N h b G w g U 2 V 0 d G x l L D J 9 J n F 1 b 3 Q 7 L C Z x d W 9 0 O 1 N l Y 3 R p b 2 4 x L 1 R h Y m x l I D A g K D I p L 9 C Y 0 L f Q v N C 1 0 L 3 Q t d C 9 0 L 3 R i 9 C 5 I N G C 0 L j Q v y 5 7 U 3 R y a W t l L D N 9 J n F 1 b 3 Q 7 L C Z x d W 9 0 O 1 N l Y 3 R p b 2 4 x L 1 R h Y m x l I D A g K D I p L 9 C Y 0 L f Q v N C 1 0 L 3 Q t d C 9 0 L 3 R i 9 C 5 I N G C 0 L j Q v y 5 7 U H V 0 I F N l d H R s Z S w 0 f S Z x d W 9 0 O y w m c X V v d D t T Z W N 0 a W 9 u M S 9 U Y W J s Z S A w I C g y K S / Q m N C 3 0 L z Q t d C 9 0 L X Q v d C 9 0 Y v Q u S D R g t C 4 0 L 8 u e 1 B 1 d C B Q c m l v c i w 1 f S Z x d W 9 0 O y w m c X V v d D t T Z W N 0 a W 9 u M S 9 U Y W J s Z S A w I C g y K S / Q m N C 3 0 L z Q t d C 9 0 L X Q v d C 9 0 Y v Q u S D R g t C 4 0 L 8 u e 1 B 1 d C B D a G c s N n 0 m c X V v d D s s J n F 1 b 3 Q 7 U 2 V j d G l v b j E v V G F i b G U g M C A o M i k v 0 J j Q t 9 C 8 0 L X Q v d C 1 0 L 3 Q v d G L 0 L k g 0 Y L Q u N C / L n t W b 2 x h d G l s a X R 5 I F N l d H R s Z S w 3 f S Z x d W 9 0 O y w m c X V v d D t T Z W N 0 a W 9 u M S 9 U Y W J s Z S A w I C g y K S / Q m N C 3 0 L z Q t d C 9 0 L X Q v d C 9 0 Y v Q u S D R g t C 4 0 L 8 u e 1 Z v b G F 0 a W x p d H k g U H J p b 3 I s O H 0 m c X V v d D s s J n F 1 b 3 Q 7 U 2 V j d G l v b j E v V G F i b G U g M C A o M i k v 0 J j Q t 9 C 8 0 L X Q v d C 1 0 L 3 Q v d G L 0 L k g 0 Y L Q u N C / L n t W b 2 x h d G l s a X R 5 I E N o Z y w 5 f S Z x d W 9 0 O y w m c X V v d D t T Z W N 0 a W 9 u M S 9 U Y W J s Z S A w I C g y K S / Q m N C 3 0 L z Q t d C 9 0 L X Q v d C 9 0 Y v Q u S D R g t C 4 0 L 8 u e 0 J h c 2 l z I F B v a W 5 0 I F Z v b G F 0 a W x p d H k g U 2 V 0 d G x l L D E w f S Z x d W 9 0 O y w m c X V v d D t T Z W N 0 a W 9 u M S 9 U Y W J s Z S A w I C g y K S / Q m N C 3 0 L z Q t d C 9 0 L X Q v d C 9 0 Y v Q u S D R g t C 4 0 L 8 u e 0 J h c 2 l z I F B v a W 5 0 I F Z v b G F 0 a W x p d H k g U H J p b 3 I s M T F 9 J n F 1 b 3 Q 7 L C Z x d W 9 0 O 1 N l Y 3 R p b 2 4 x L 1 R h Y m x l I D A g K D I p L 9 C Y 0 L f Q v N C 1 0 L 3 Q t d C 9 0 L 3 R i 9 C 5 I N G C 0 L j Q v y 5 7 Q m F z a X M g U G 9 p b n Q g V m 9 s Y X R p b G l 0 e S B D a G c s M T J 9 J n F 1 b 3 Q 7 L C Z x d W 9 0 O 1 N l Y 3 R p b 2 4 x L 1 R h Y m x l I D A g K D I p L 9 C Y 0 L f Q v N C 1 0 L 3 Q t d C 9 0 L 3 R i 9 C 5 I N G C 0 L j Q v y 5 7 Q m x h Y 2 s t U 2 N o b 2 x l c y B W b 2 x h d G l s a X R 5 I F N l d H R s Z S w x M 3 0 m c X V v d D s s J n F 1 b 3 Q 7 U 2 V j d G l v b j E v V G F i b G U g M C A o M i k v 0 J j Q t 9 C 8 0 L X Q v d C 1 0 L 3 Q v d G L 0 L k g 0 Y L Q u N C / L n t C b G F j a y 1 T Y 2 h v b G V z I F Z v b G F 0 a W x p d H k g U H J p b 3 I s M T R 9 J n F 1 b 3 Q 7 L C Z x d W 9 0 O 1 N l Y 3 R p b 2 4 x L 1 R h Y m x l I D A g K D I p L 9 C Y 0 L f Q v N C 1 0 L 3 Q t d C 9 0 L 3 R i 9 C 5 I N G C 0 L j Q v y 5 7 Q m x h Y 2 s t U 2 N o b 2 x l c y B W b 2 x h d G l s a X R 5 I E N o Z y w x N X 0 m c X V v d D s s J n F 1 b 3 Q 7 U 2 V j d G l v b j E v V G F i b G U g M C A o M i k v 0 J j Q t 9 C 8 0 L X Q v d C 1 0 L 3 Q v d G L 0 L k g 0 Y L Q u N C / L n t P c G V u I E l u d G V y Z X N 0 I E N h b G w s M T Z 9 J n F 1 b 3 Q 7 L C Z x d W 9 0 O 1 N l Y 3 R p b 2 4 x L 1 R h Y m x l I D A g K D I p L 9 C Y 0 L f Q v N C 1 0 L 3 Q t d C 9 0 L 3 R i 9 C 5 I N G C 0 L j Q v y 5 7 T 3 B l b i B J b n R l c m V z d C B D Y W x s I E N o Z y w x N 3 0 m c X V v d D s s J n F 1 b 3 Q 7 U 2 V j d G l v b j E v V G F i b G U g M C A o M i k v 0 J j Q t 9 C 8 0 L X Q v d C 1 0 L 3 Q v d G L 0 L k g 0 Y L Q u N C / L n t P c G V u I E l u d G V y Z X N 0 I F B 1 d C w x O H 0 m c X V v d D s s J n F 1 b 3 Q 7 U 2 V j d G l v b j E v V G F i b G U g M C A o M i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M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Q y O j I 3 L j M y N D E 3 O D Z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z K S / Q m N C 3 0 L z Q t d C 9 0 L X Q v d C 9 0 Y v Q u S D R g t C 4 0 L 8 u e 0 N h b G w g Q 2 h n L D B 9 J n F 1 b 3 Q 7 L C Z x d W 9 0 O 1 N l Y 3 R p b 2 4 x L 1 R h Y m x l I D A g K D M p L 9 C Y 0 L f Q v N C 1 0 L 3 Q t d C 9 0 L 3 R i 9 C 5 I N G C 0 L j Q v y 5 7 Q 2 F s b C B Q c m l v c i w x f S Z x d W 9 0 O y w m c X V v d D t T Z W N 0 a W 9 u M S 9 U Y W J s Z S A w I C g z K S / Q m N C 3 0 L z Q t d C 9 0 L X Q v d C 9 0 Y v Q u S D R g t C 4 0 L 8 u e 0 N h b G w g U 2 V 0 d G x l L D J 9 J n F 1 b 3 Q 7 L C Z x d W 9 0 O 1 N l Y 3 R p b 2 4 x L 1 R h Y m x l I D A g K D M p L 9 C Y 0 L f Q v N C 1 0 L 3 Q t d C 9 0 L 3 R i 9 C 5 I N G C 0 L j Q v y 5 7 U 3 R y a W t l L D N 9 J n F 1 b 3 Q 7 L C Z x d W 9 0 O 1 N l Y 3 R p b 2 4 x L 1 R h Y m x l I D A g K D M p L 9 C Y 0 L f Q v N C 1 0 L 3 Q t d C 9 0 L 3 R i 9 C 5 I N G C 0 L j Q v y 5 7 U H V 0 I F N l d H R s Z S w 0 f S Z x d W 9 0 O y w m c X V v d D t T Z W N 0 a W 9 u M S 9 U Y W J s Z S A w I C g z K S / Q m N C 3 0 L z Q t d C 9 0 L X Q v d C 9 0 Y v Q u S D R g t C 4 0 L 8 u e 1 B 1 d C B Q c m l v c i w 1 f S Z x d W 9 0 O y w m c X V v d D t T Z W N 0 a W 9 u M S 9 U Y W J s Z S A w I C g z K S / Q m N C 3 0 L z Q t d C 9 0 L X Q v d C 9 0 Y v Q u S D R g t C 4 0 L 8 u e 1 B 1 d C B D a G c s N n 0 m c X V v d D s s J n F 1 b 3 Q 7 U 2 V j d G l v b j E v V G F i b G U g M C A o M y k v 0 J j Q t 9 C 8 0 L X Q v d C 1 0 L 3 Q v d G L 0 L k g 0 Y L Q u N C / L n t W b 2 x h d G l s a X R 5 I F N l d H R s Z S w 3 f S Z x d W 9 0 O y w m c X V v d D t T Z W N 0 a W 9 u M S 9 U Y W J s Z S A w I C g z K S / Q m N C 3 0 L z Q t d C 9 0 L X Q v d C 9 0 Y v Q u S D R g t C 4 0 L 8 u e 1 Z v b G F 0 a W x p d H k g U H J p b 3 I s O H 0 m c X V v d D s s J n F 1 b 3 Q 7 U 2 V j d G l v b j E v V G F i b G U g M C A o M y k v 0 J j Q t 9 C 8 0 L X Q v d C 1 0 L 3 Q v d G L 0 L k g 0 Y L Q u N C / L n t W b 2 x h d G l s a X R 5 I E N o Z y w 5 f S Z x d W 9 0 O y w m c X V v d D t T Z W N 0 a W 9 u M S 9 U Y W J s Z S A w I C g z K S / Q m N C 3 0 L z Q t d C 9 0 L X Q v d C 9 0 Y v Q u S D R g t C 4 0 L 8 u e 0 J h c 2 l z I F B v a W 5 0 I F Z v b G F 0 a W x p d H k g U 2 V 0 d G x l L D E w f S Z x d W 9 0 O y w m c X V v d D t T Z W N 0 a W 9 u M S 9 U Y W J s Z S A w I C g z K S / Q m N C 3 0 L z Q t d C 9 0 L X Q v d C 9 0 Y v Q u S D R g t C 4 0 L 8 u e 0 J h c 2 l z I F B v a W 5 0 I F Z v b G F 0 a W x p d H k g U H J p b 3 I s M T F 9 J n F 1 b 3 Q 7 L C Z x d W 9 0 O 1 N l Y 3 R p b 2 4 x L 1 R h Y m x l I D A g K D M p L 9 C Y 0 L f Q v N C 1 0 L 3 Q t d C 9 0 L 3 R i 9 C 5 I N G C 0 L j Q v y 5 7 Q m F z a X M g U G 9 p b n Q g V m 9 s Y X R p b G l 0 e S B D a G c s M T J 9 J n F 1 b 3 Q 7 L C Z x d W 9 0 O 1 N l Y 3 R p b 2 4 x L 1 R h Y m x l I D A g K D M p L 9 C Y 0 L f Q v N C 1 0 L 3 Q t d C 9 0 L 3 R i 9 C 5 I N G C 0 L j Q v y 5 7 Q m x h Y 2 s t U 2 N o b 2 x l c y B W b 2 x h d G l s a X R 5 I F N l d H R s Z S w x M 3 0 m c X V v d D s s J n F 1 b 3 Q 7 U 2 V j d G l v b j E v V G F i b G U g M C A o M y k v 0 J j Q t 9 C 8 0 L X Q v d C 1 0 L 3 Q v d G L 0 L k g 0 Y L Q u N C / L n t C b G F j a y 1 T Y 2 h v b G V z I F Z v b G F 0 a W x p d H k g U H J p b 3 I s M T R 9 J n F 1 b 3 Q 7 L C Z x d W 9 0 O 1 N l Y 3 R p b 2 4 x L 1 R h Y m x l I D A g K D M p L 9 C Y 0 L f Q v N C 1 0 L 3 Q t d C 9 0 L 3 R i 9 C 5 I N G C 0 L j Q v y 5 7 Q m x h Y 2 s t U 2 N o b 2 x l c y B W b 2 x h d G l s a X R 5 I E N o Z y w x N X 0 m c X V v d D s s J n F 1 b 3 Q 7 U 2 V j d G l v b j E v V G F i b G U g M C A o M y k v 0 J j Q t 9 C 8 0 L X Q v d C 1 0 L 3 Q v d G L 0 L k g 0 Y L Q u N C / L n t P c G V u I E l u d G V y Z X N 0 I E N h b G w s M T Z 9 J n F 1 b 3 Q 7 L C Z x d W 9 0 O 1 N l Y 3 R p b 2 4 x L 1 R h Y m x l I D A g K D M p L 9 C Y 0 L f Q v N C 1 0 L 3 Q t d C 9 0 L 3 R i 9 C 5 I N G C 0 L j Q v y 5 7 T 3 B l b i B J b n R l c m V z d C B D Y W x s I E N o Z y w x N 3 0 m c X V v d D s s J n F 1 b 3 Q 7 U 2 V j d G l v b j E v V G F i b G U g M C A o M y k v 0 J j Q t 9 C 8 0 L X Q v d C 1 0 L 3 Q v d G L 0 L k g 0 Y L Q u N C / L n t P c G V u I E l u d G V y Z X N 0 I F B 1 d C w x O H 0 m c X V v d D s s J n F 1 b 3 Q 7 U 2 V j d G l v b j E v V G F i b G U g M C A o M y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z K S / Q m N C 3 0 L z Q t d C 9 0 L X Q v d C 9 0 Y v Q u S D R g t C 4 0 L 8 u e 0 N h b G w g Q 2 h n L D B 9 J n F 1 b 3 Q 7 L C Z x d W 9 0 O 1 N l Y 3 R p b 2 4 x L 1 R h Y m x l I D A g K D M p L 9 C Y 0 L f Q v N C 1 0 L 3 Q t d C 9 0 L 3 R i 9 C 5 I N G C 0 L j Q v y 5 7 Q 2 F s b C B Q c m l v c i w x f S Z x d W 9 0 O y w m c X V v d D t T Z W N 0 a W 9 u M S 9 U Y W J s Z S A w I C g z K S / Q m N C 3 0 L z Q t d C 9 0 L X Q v d C 9 0 Y v Q u S D R g t C 4 0 L 8 u e 0 N h b G w g U 2 V 0 d G x l L D J 9 J n F 1 b 3 Q 7 L C Z x d W 9 0 O 1 N l Y 3 R p b 2 4 x L 1 R h Y m x l I D A g K D M p L 9 C Y 0 L f Q v N C 1 0 L 3 Q t d C 9 0 L 3 R i 9 C 5 I N G C 0 L j Q v y 5 7 U 3 R y a W t l L D N 9 J n F 1 b 3 Q 7 L C Z x d W 9 0 O 1 N l Y 3 R p b 2 4 x L 1 R h Y m x l I D A g K D M p L 9 C Y 0 L f Q v N C 1 0 L 3 Q t d C 9 0 L 3 R i 9 C 5 I N G C 0 L j Q v y 5 7 U H V 0 I F N l d H R s Z S w 0 f S Z x d W 9 0 O y w m c X V v d D t T Z W N 0 a W 9 u M S 9 U Y W J s Z S A w I C g z K S / Q m N C 3 0 L z Q t d C 9 0 L X Q v d C 9 0 Y v Q u S D R g t C 4 0 L 8 u e 1 B 1 d C B Q c m l v c i w 1 f S Z x d W 9 0 O y w m c X V v d D t T Z W N 0 a W 9 u M S 9 U Y W J s Z S A w I C g z K S / Q m N C 3 0 L z Q t d C 9 0 L X Q v d C 9 0 Y v Q u S D R g t C 4 0 L 8 u e 1 B 1 d C B D a G c s N n 0 m c X V v d D s s J n F 1 b 3 Q 7 U 2 V j d G l v b j E v V G F i b G U g M C A o M y k v 0 J j Q t 9 C 8 0 L X Q v d C 1 0 L 3 Q v d G L 0 L k g 0 Y L Q u N C / L n t W b 2 x h d G l s a X R 5 I F N l d H R s Z S w 3 f S Z x d W 9 0 O y w m c X V v d D t T Z W N 0 a W 9 u M S 9 U Y W J s Z S A w I C g z K S / Q m N C 3 0 L z Q t d C 9 0 L X Q v d C 9 0 Y v Q u S D R g t C 4 0 L 8 u e 1 Z v b G F 0 a W x p d H k g U H J p b 3 I s O H 0 m c X V v d D s s J n F 1 b 3 Q 7 U 2 V j d G l v b j E v V G F i b G U g M C A o M y k v 0 J j Q t 9 C 8 0 L X Q v d C 1 0 L 3 Q v d G L 0 L k g 0 Y L Q u N C / L n t W b 2 x h d G l s a X R 5 I E N o Z y w 5 f S Z x d W 9 0 O y w m c X V v d D t T Z W N 0 a W 9 u M S 9 U Y W J s Z S A w I C g z K S / Q m N C 3 0 L z Q t d C 9 0 L X Q v d C 9 0 Y v Q u S D R g t C 4 0 L 8 u e 0 J h c 2 l z I F B v a W 5 0 I F Z v b G F 0 a W x p d H k g U 2 V 0 d G x l L D E w f S Z x d W 9 0 O y w m c X V v d D t T Z W N 0 a W 9 u M S 9 U Y W J s Z S A w I C g z K S / Q m N C 3 0 L z Q t d C 9 0 L X Q v d C 9 0 Y v Q u S D R g t C 4 0 L 8 u e 0 J h c 2 l z I F B v a W 5 0 I F Z v b G F 0 a W x p d H k g U H J p b 3 I s M T F 9 J n F 1 b 3 Q 7 L C Z x d W 9 0 O 1 N l Y 3 R p b 2 4 x L 1 R h Y m x l I D A g K D M p L 9 C Y 0 L f Q v N C 1 0 L 3 Q t d C 9 0 L 3 R i 9 C 5 I N G C 0 L j Q v y 5 7 Q m F z a X M g U G 9 p b n Q g V m 9 s Y X R p b G l 0 e S B D a G c s M T J 9 J n F 1 b 3 Q 7 L C Z x d W 9 0 O 1 N l Y 3 R p b 2 4 x L 1 R h Y m x l I D A g K D M p L 9 C Y 0 L f Q v N C 1 0 L 3 Q t d C 9 0 L 3 R i 9 C 5 I N G C 0 L j Q v y 5 7 Q m x h Y 2 s t U 2 N o b 2 x l c y B W b 2 x h d G l s a X R 5 I F N l d H R s Z S w x M 3 0 m c X V v d D s s J n F 1 b 3 Q 7 U 2 V j d G l v b j E v V G F i b G U g M C A o M y k v 0 J j Q t 9 C 8 0 L X Q v d C 1 0 L 3 Q v d G L 0 L k g 0 Y L Q u N C / L n t C b G F j a y 1 T Y 2 h v b G V z I F Z v b G F 0 a W x p d H k g U H J p b 3 I s M T R 9 J n F 1 b 3 Q 7 L C Z x d W 9 0 O 1 N l Y 3 R p b 2 4 x L 1 R h Y m x l I D A g K D M p L 9 C Y 0 L f Q v N C 1 0 L 3 Q t d C 9 0 L 3 R i 9 C 5 I N G C 0 L j Q v y 5 7 Q m x h Y 2 s t U 2 N o b 2 x l c y B W b 2 x h d G l s a X R 5 I E N o Z y w x N X 0 m c X V v d D s s J n F 1 b 3 Q 7 U 2 V j d G l v b j E v V G F i b G U g M C A o M y k v 0 J j Q t 9 C 8 0 L X Q v d C 1 0 L 3 Q v d G L 0 L k g 0 Y L Q u N C / L n t P c G V u I E l u d G V y Z X N 0 I E N h b G w s M T Z 9 J n F 1 b 3 Q 7 L C Z x d W 9 0 O 1 N l Y 3 R p b 2 4 x L 1 R h Y m x l I D A g K D M p L 9 C Y 0 L f Q v N C 1 0 L 3 Q t d C 9 0 L 3 R i 9 C 5 I N G C 0 L j Q v y 5 7 T 3 B l b i B J b n R l c m V z d C B D Y W x s I E N o Z y w x N 3 0 m c X V v d D s s J n F 1 b 3 Q 7 U 2 V j d G l v b j E v V G F i b G U g M C A o M y k v 0 J j Q t 9 C 8 0 L X Q v d C 1 0 L 3 Q v d G L 0 L k g 0 Y L Q u N C / L n t P c G V u I E l u d G V y Z X N 0 I F B 1 d C w x O H 0 m c X V v d D s s J n F 1 b 3 Q 7 U 2 V j d G l v b j E v V G F i b G U g M C A o M y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y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Q 0 O j A x L j g 3 N z Y y N j d a I i A v P j x F b n R y e S B U e X B l P S J G a W x s Q 2 9 s d W 1 u V H l w Z X M i I F Z h b H V l P S J z Q l F V R k J R V U Z C U V V G Q l F V R k J R V U Z C U V V E Q l F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0 K S / Q m N C 3 0 L z Q t d C 9 0 L X Q v d C 9 0 Y v Q u S D R g t C 4 0 L 8 u e 0 N h b G w g Q 2 h n L D B 9 J n F 1 b 3 Q 7 L C Z x d W 9 0 O 1 N l Y 3 R p b 2 4 x L 1 R h Y m x l I D A g K D Q p L 9 C Y 0 L f Q v N C 1 0 L 3 Q t d C 9 0 L 3 R i 9 C 5 I N G C 0 L j Q v y 5 7 Q 2 F s b C B Q c m l v c i w x f S Z x d W 9 0 O y w m c X V v d D t T Z W N 0 a W 9 u M S 9 U Y W J s Z S A w I C g 0 K S / Q m N C 3 0 L z Q t d C 9 0 L X Q v d C 9 0 Y v Q u S D R g t C 4 0 L 8 u e 0 N h b G w g U 2 V 0 d G x l L D J 9 J n F 1 b 3 Q 7 L C Z x d W 9 0 O 1 N l Y 3 R p b 2 4 x L 1 R h Y m x l I D A g K D Q p L 9 C Y 0 L f Q v N C 1 0 L 3 Q t d C 9 0 L 3 R i 9 C 5 I N G C 0 L j Q v y 5 7 U 3 R y a W t l L D N 9 J n F 1 b 3 Q 7 L C Z x d W 9 0 O 1 N l Y 3 R p b 2 4 x L 1 R h Y m x l I D A g K D Q p L 9 C Y 0 L f Q v N C 1 0 L 3 Q t d C 9 0 L 3 R i 9 C 5 I N G C 0 L j Q v y 5 7 U H V 0 I F N l d H R s Z S w 0 f S Z x d W 9 0 O y w m c X V v d D t T Z W N 0 a W 9 u M S 9 U Y W J s Z S A w I C g 0 K S / Q m N C 3 0 L z Q t d C 9 0 L X Q v d C 9 0 Y v Q u S D R g t C 4 0 L 8 u e 1 B 1 d C B Q c m l v c i w 1 f S Z x d W 9 0 O y w m c X V v d D t T Z W N 0 a W 9 u M S 9 U Y W J s Z S A w I C g 0 K S / Q m N C 3 0 L z Q t d C 9 0 L X Q v d C 9 0 Y v Q u S D R g t C 4 0 L 8 u e 1 B 1 d C B D a G c s N n 0 m c X V v d D s s J n F 1 b 3 Q 7 U 2 V j d G l v b j E v V G F i b G U g M C A o N C k v 0 J j Q t 9 C 8 0 L X Q v d C 1 0 L 3 Q v d G L 0 L k g 0 Y L Q u N C / L n t W b 2 x h d G l s a X R 5 I F N l d H R s Z S w 3 f S Z x d W 9 0 O y w m c X V v d D t T Z W N 0 a W 9 u M S 9 U Y W J s Z S A w I C g 0 K S / Q m N C 3 0 L z Q t d C 9 0 L X Q v d C 9 0 Y v Q u S D R g t C 4 0 L 8 u e 1 Z v b G F 0 a W x p d H k g U H J p b 3 I s O H 0 m c X V v d D s s J n F 1 b 3 Q 7 U 2 V j d G l v b j E v V G F i b G U g M C A o N C k v 0 J j Q t 9 C 8 0 L X Q v d C 1 0 L 3 Q v d G L 0 L k g 0 Y L Q u N C / L n t W b 2 x h d G l s a X R 5 I E N o Z y w 5 f S Z x d W 9 0 O y w m c X V v d D t T Z W N 0 a W 9 u M S 9 U Y W J s Z S A w I C g 0 K S / Q m N C 3 0 L z Q t d C 9 0 L X Q v d C 9 0 Y v Q u S D R g t C 4 0 L 8 u e 0 J h c 2 l z I F B v a W 5 0 I F Z v b G F 0 a W x p d H k g U 2 V 0 d G x l L D E w f S Z x d W 9 0 O y w m c X V v d D t T Z W N 0 a W 9 u M S 9 U Y W J s Z S A w I C g 0 K S / Q m N C 3 0 L z Q t d C 9 0 L X Q v d C 9 0 Y v Q u S D R g t C 4 0 L 8 u e 0 J h c 2 l z I F B v a W 5 0 I F Z v b G F 0 a W x p d H k g U H J p b 3 I s M T F 9 J n F 1 b 3 Q 7 L C Z x d W 9 0 O 1 N l Y 3 R p b 2 4 x L 1 R h Y m x l I D A g K D Q p L 9 C Y 0 L f Q v N C 1 0 L 3 Q t d C 9 0 L 3 R i 9 C 5 I N G C 0 L j Q v y 5 7 Q m F z a X M g U G 9 p b n Q g V m 9 s Y X R p b G l 0 e S B D a G c s M T J 9 J n F 1 b 3 Q 7 L C Z x d W 9 0 O 1 N l Y 3 R p b 2 4 x L 1 R h Y m x l I D A g K D Q p L 9 C Y 0 L f Q v N C 1 0 L 3 Q t d C 9 0 L 3 R i 9 C 5 I N G C 0 L j Q v y 5 7 Q m x h Y 2 s t U 2 N o b 2 x l c y B W b 2 x h d G l s a X R 5 I F N l d H R s Z S w x M 3 0 m c X V v d D s s J n F 1 b 3 Q 7 U 2 V j d G l v b j E v V G F i b G U g M C A o N C k v 0 J j Q t 9 C 8 0 L X Q v d C 1 0 L 3 Q v d G L 0 L k g 0 Y L Q u N C / L n t C b G F j a y 1 T Y 2 h v b G V z I F Z v b G F 0 a W x p d H k g U H J p b 3 I s M T R 9 J n F 1 b 3 Q 7 L C Z x d W 9 0 O 1 N l Y 3 R p b 2 4 x L 1 R h Y m x l I D A g K D Q p L 9 C Y 0 L f Q v N C 1 0 L 3 Q t d C 9 0 L 3 R i 9 C 5 I N G C 0 L j Q v y 5 7 Q m x h Y 2 s t U 2 N o b 2 x l c y B W b 2 x h d G l s a X R 5 I E N o Z y w x N X 0 m c X V v d D s s J n F 1 b 3 Q 7 U 2 V j d G l v b j E v V G F i b G U g M C A o N C k v 0 J j Q t 9 C 8 0 L X Q v d C 1 0 L 3 Q v d G L 0 L k g 0 Y L Q u N C / L n t P c G V u I E l u d G V y Z X N 0 I E N h b G w s M T Z 9 J n F 1 b 3 Q 7 L C Z x d W 9 0 O 1 N l Y 3 R p b 2 4 x L 1 R h Y m x l I D A g K D Q p L 9 C Y 0 L f Q v N C 1 0 L 3 Q t d C 9 0 L 3 R i 9 C 5 I N G C 0 L j Q v y 5 7 T 3 B l b i B J b n R l c m V z d C B D Y W x s I E N o Z y w x N 3 0 m c X V v d D s s J n F 1 b 3 Q 7 U 2 V j d G l v b j E v V G F i b G U g M C A o N C k v 0 J j Q t 9 C 8 0 L X Q v d C 1 0 L 3 Q v d G L 0 L k g 0 Y L Q u N C / L n t P c G V u I E l u d G V y Z X N 0 I F B 1 d C w x O H 0 m c X V v d D s s J n F 1 b 3 Q 7 U 2 V j d G l v b j E v V G F i b G U g M C A o N C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0 K S / Q m N C 3 0 L z Q t d C 9 0 L X Q v d C 9 0 Y v Q u S D R g t C 4 0 L 8 u e 0 N h b G w g Q 2 h n L D B 9 J n F 1 b 3 Q 7 L C Z x d W 9 0 O 1 N l Y 3 R p b 2 4 x L 1 R h Y m x l I D A g K D Q p L 9 C Y 0 L f Q v N C 1 0 L 3 Q t d C 9 0 L 3 R i 9 C 5 I N G C 0 L j Q v y 5 7 Q 2 F s b C B Q c m l v c i w x f S Z x d W 9 0 O y w m c X V v d D t T Z W N 0 a W 9 u M S 9 U Y W J s Z S A w I C g 0 K S / Q m N C 3 0 L z Q t d C 9 0 L X Q v d C 9 0 Y v Q u S D R g t C 4 0 L 8 u e 0 N h b G w g U 2 V 0 d G x l L D J 9 J n F 1 b 3 Q 7 L C Z x d W 9 0 O 1 N l Y 3 R p b 2 4 x L 1 R h Y m x l I D A g K D Q p L 9 C Y 0 L f Q v N C 1 0 L 3 Q t d C 9 0 L 3 R i 9 C 5 I N G C 0 L j Q v y 5 7 U 3 R y a W t l L D N 9 J n F 1 b 3 Q 7 L C Z x d W 9 0 O 1 N l Y 3 R p b 2 4 x L 1 R h Y m x l I D A g K D Q p L 9 C Y 0 L f Q v N C 1 0 L 3 Q t d C 9 0 L 3 R i 9 C 5 I N G C 0 L j Q v y 5 7 U H V 0 I F N l d H R s Z S w 0 f S Z x d W 9 0 O y w m c X V v d D t T Z W N 0 a W 9 u M S 9 U Y W J s Z S A w I C g 0 K S / Q m N C 3 0 L z Q t d C 9 0 L X Q v d C 9 0 Y v Q u S D R g t C 4 0 L 8 u e 1 B 1 d C B Q c m l v c i w 1 f S Z x d W 9 0 O y w m c X V v d D t T Z W N 0 a W 9 u M S 9 U Y W J s Z S A w I C g 0 K S / Q m N C 3 0 L z Q t d C 9 0 L X Q v d C 9 0 Y v Q u S D R g t C 4 0 L 8 u e 1 B 1 d C B D a G c s N n 0 m c X V v d D s s J n F 1 b 3 Q 7 U 2 V j d G l v b j E v V G F i b G U g M C A o N C k v 0 J j Q t 9 C 8 0 L X Q v d C 1 0 L 3 Q v d G L 0 L k g 0 Y L Q u N C / L n t W b 2 x h d G l s a X R 5 I F N l d H R s Z S w 3 f S Z x d W 9 0 O y w m c X V v d D t T Z W N 0 a W 9 u M S 9 U Y W J s Z S A w I C g 0 K S / Q m N C 3 0 L z Q t d C 9 0 L X Q v d C 9 0 Y v Q u S D R g t C 4 0 L 8 u e 1 Z v b G F 0 a W x p d H k g U H J p b 3 I s O H 0 m c X V v d D s s J n F 1 b 3 Q 7 U 2 V j d G l v b j E v V G F i b G U g M C A o N C k v 0 J j Q t 9 C 8 0 L X Q v d C 1 0 L 3 Q v d G L 0 L k g 0 Y L Q u N C / L n t W b 2 x h d G l s a X R 5 I E N o Z y w 5 f S Z x d W 9 0 O y w m c X V v d D t T Z W N 0 a W 9 u M S 9 U Y W J s Z S A w I C g 0 K S / Q m N C 3 0 L z Q t d C 9 0 L X Q v d C 9 0 Y v Q u S D R g t C 4 0 L 8 u e 0 J h c 2 l z I F B v a W 5 0 I F Z v b G F 0 a W x p d H k g U 2 V 0 d G x l L D E w f S Z x d W 9 0 O y w m c X V v d D t T Z W N 0 a W 9 u M S 9 U Y W J s Z S A w I C g 0 K S / Q m N C 3 0 L z Q t d C 9 0 L X Q v d C 9 0 Y v Q u S D R g t C 4 0 L 8 u e 0 J h c 2 l z I F B v a W 5 0 I F Z v b G F 0 a W x p d H k g U H J p b 3 I s M T F 9 J n F 1 b 3 Q 7 L C Z x d W 9 0 O 1 N l Y 3 R p b 2 4 x L 1 R h Y m x l I D A g K D Q p L 9 C Y 0 L f Q v N C 1 0 L 3 Q t d C 9 0 L 3 R i 9 C 5 I N G C 0 L j Q v y 5 7 Q m F z a X M g U G 9 p b n Q g V m 9 s Y X R p b G l 0 e S B D a G c s M T J 9 J n F 1 b 3 Q 7 L C Z x d W 9 0 O 1 N l Y 3 R p b 2 4 x L 1 R h Y m x l I D A g K D Q p L 9 C Y 0 L f Q v N C 1 0 L 3 Q t d C 9 0 L 3 R i 9 C 5 I N G C 0 L j Q v y 5 7 Q m x h Y 2 s t U 2 N o b 2 x l c y B W b 2 x h d G l s a X R 5 I F N l d H R s Z S w x M 3 0 m c X V v d D s s J n F 1 b 3 Q 7 U 2 V j d G l v b j E v V G F i b G U g M C A o N C k v 0 J j Q t 9 C 8 0 L X Q v d C 1 0 L 3 Q v d G L 0 L k g 0 Y L Q u N C / L n t C b G F j a y 1 T Y 2 h v b G V z I F Z v b G F 0 a W x p d H k g U H J p b 3 I s M T R 9 J n F 1 b 3 Q 7 L C Z x d W 9 0 O 1 N l Y 3 R p b 2 4 x L 1 R h Y m x l I D A g K D Q p L 9 C Y 0 L f Q v N C 1 0 L 3 Q t d C 9 0 L 3 R i 9 C 5 I N G C 0 L j Q v y 5 7 Q m x h Y 2 s t U 2 N o b 2 x l c y B W b 2 x h d G l s a X R 5 I E N o Z y w x N X 0 m c X V v d D s s J n F 1 b 3 Q 7 U 2 V j d G l v b j E v V G F i b G U g M C A o N C k v 0 J j Q t 9 C 8 0 L X Q v d C 1 0 L 3 Q v d G L 0 L k g 0 Y L Q u N C / L n t P c G V u I E l u d G V y Z X N 0 I E N h b G w s M T Z 9 J n F 1 b 3 Q 7 L C Z x d W 9 0 O 1 N l Y 3 R p b 2 4 x L 1 R h Y m x l I D A g K D Q p L 9 C Y 0 L f Q v N C 1 0 L 3 Q t d C 9 0 L 3 R i 9 C 5 I N G C 0 L j Q v y 5 7 T 3 B l b i B J b n R l c m V z d C B D Y W x s I E N o Z y w x N 3 0 m c X V v d D s s J n F 1 b 3 Q 7 U 2 V j d G l v b j E v V G F i b G U g M C A o N C k v 0 J j Q t 9 C 8 0 L X Q v d C 1 0 L 3 Q v d G L 0 L k g 0 Y L Q u N C / L n t P c G V u I E l u d G V y Z X N 0 I F B 1 d C w x O H 0 m c X V v d D s s J n F 1 b 3 Q 7 U 2 V j d G l v b j E v V G F i b G U g M C A o N C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N C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Q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Q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U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Q 1 O j M 5 L j Y 0 M T I 1 N z R a I i A v P j x F b n R y e S B U e X B l P S J G a W x s Q 2 9 s d W 1 u V H l w Z X M i I F Z h b H V l P S J z Q l F V R k J R V U Z C U V V G Q l F V R k J R V U Z C U U 1 E Q l F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1 K S / Q m N C 3 0 L z Q t d C 9 0 L X Q v d C 9 0 Y v Q u S D R g t C 4 0 L 8 u e 0 N h b G w g Q 2 h n L D B 9 J n F 1 b 3 Q 7 L C Z x d W 9 0 O 1 N l Y 3 R p b 2 4 x L 1 R h Y m x l I D A g K D U p L 9 C Y 0 L f Q v N C 1 0 L 3 Q t d C 9 0 L 3 R i 9 C 5 I N G C 0 L j Q v y 5 7 Q 2 F s b C B Q c m l v c i w x f S Z x d W 9 0 O y w m c X V v d D t T Z W N 0 a W 9 u M S 9 U Y W J s Z S A w I C g 1 K S / Q m N C 3 0 L z Q t d C 9 0 L X Q v d C 9 0 Y v Q u S D R g t C 4 0 L 8 u e 0 N h b G w g U 2 V 0 d G x l L D J 9 J n F 1 b 3 Q 7 L C Z x d W 9 0 O 1 N l Y 3 R p b 2 4 x L 1 R h Y m x l I D A g K D U p L 9 C Y 0 L f Q v N C 1 0 L 3 Q t d C 9 0 L 3 R i 9 C 5 I N G C 0 L j Q v y 5 7 U 3 R y a W t l L D N 9 J n F 1 b 3 Q 7 L C Z x d W 9 0 O 1 N l Y 3 R p b 2 4 x L 1 R h Y m x l I D A g K D U p L 9 C Y 0 L f Q v N C 1 0 L 3 Q t d C 9 0 L 3 R i 9 C 5 I N G C 0 L j Q v y 5 7 U H V 0 I F N l d H R s Z S w 0 f S Z x d W 9 0 O y w m c X V v d D t T Z W N 0 a W 9 u M S 9 U Y W J s Z S A w I C g 1 K S / Q m N C 3 0 L z Q t d C 9 0 L X Q v d C 9 0 Y v Q u S D R g t C 4 0 L 8 u e 1 B 1 d C B Q c m l v c i w 1 f S Z x d W 9 0 O y w m c X V v d D t T Z W N 0 a W 9 u M S 9 U Y W J s Z S A w I C g 1 K S / Q m N C 3 0 L z Q t d C 9 0 L X Q v d C 9 0 Y v Q u S D R g t C 4 0 L 8 u e 1 B 1 d C B D a G c s N n 0 m c X V v d D s s J n F 1 b 3 Q 7 U 2 V j d G l v b j E v V G F i b G U g M C A o N S k v 0 J j Q t 9 C 8 0 L X Q v d C 1 0 L 3 Q v d G L 0 L k g 0 Y L Q u N C / L n t W b 2 x h d G l s a X R 5 I F N l d H R s Z S w 3 f S Z x d W 9 0 O y w m c X V v d D t T Z W N 0 a W 9 u M S 9 U Y W J s Z S A w I C g 1 K S / Q m N C 3 0 L z Q t d C 9 0 L X Q v d C 9 0 Y v Q u S D R g t C 4 0 L 8 u e 1 Z v b G F 0 a W x p d H k g U H J p b 3 I s O H 0 m c X V v d D s s J n F 1 b 3 Q 7 U 2 V j d G l v b j E v V G F i b G U g M C A o N S k v 0 J j Q t 9 C 8 0 L X Q v d C 1 0 L 3 Q v d G L 0 L k g 0 Y L Q u N C / L n t W b 2 x h d G l s a X R 5 I E N o Z y w 5 f S Z x d W 9 0 O y w m c X V v d D t T Z W N 0 a W 9 u M S 9 U Y W J s Z S A w I C g 1 K S / Q m N C 3 0 L z Q t d C 9 0 L X Q v d C 9 0 Y v Q u S D R g t C 4 0 L 8 u e 0 J h c 2 l z I F B v a W 5 0 I F Z v b G F 0 a W x p d H k g U 2 V 0 d G x l L D E w f S Z x d W 9 0 O y w m c X V v d D t T Z W N 0 a W 9 u M S 9 U Y W J s Z S A w I C g 1 K S / Q m N C 3 0 L z Q t d C 9 0 L X Q v d C 9 0 Y v Q u S D R g t C 4 0 L 8 u e 0 J h c 2 l z I F B v a W 5 0 I F Z v b G F 0 a W x p d H k g U H J p b 3 I s M T F 9 J n F 1 b 3 Q 7 L C Z x d W 9 0 O 1 N l Y 3 R p b 2 4 x L 1 R h Y m x l I D A g K D U p L 9 C Y 0 L f Q v N C 1 0 L 3 Q t d C 9 0 L 3 R i 9 C 5 I N G C 0 L j Q v y 5 7 Q m F z a X M g U G 9 p b n Q g V m 9 s Y X R p b G l 0 e S B D a G c s M T J 9 J n F 1 b 3 Q 7 L C Z x d W 9 0 O 1 N l Y 3 R p b 2 4 x L 1 R h Y m x l I D A g K D U p L 9 C Y 0 L f Q v N C 1 0 L 3 Q t d C 9 0 L 3 R i 9 C 5 I N G C 0 L j Q v y 5 7 Q m x h Y 2 s t U 2 N o b 2 x l c y B W b 2 x h d G l s a X R 5 I F N l d H R s Z S w x M 3 0 m c X V v d D s s J n F 1 b 3 Q 7 U 2 V j d G l v b j E v V G F i b G U g M C A o N S k v 0 J j Q t 9 C 8 0 L X Q v d C 1 0 L 3 Q v d G L 0 L k g 0 Y L Q u N C / L n t C b G F j a y 1 T Y 2 h v b G V z I F Z v b G F 0 a W x p d H k g U H J p b 3 I s M T R 9 J n F 1 b 3 Q 7 L C Z x d W 9 0 O 1 N l Y 3 R p b 2 4 x L 1 R h Y m x l I D A g K D U p L 9 C Y 0 L f Q v N C 1 0 L 3 Q t d C 9 0 L 3 R i 9 C 5 I N G C 0 L j Q v y 5 7 Q m x h Y 2 s t U 2 N o b 2 x l c y B W b 2 x h d G l s a X R 5 I E N o Z y w x N X 0 m c X V v d D s s J n F 1 b 3 Q 7 U 2 V j d G l v b j E v V G F i b G U g M C A o N S k v 0 J j Q t 9 C 8 0 L X Q v d C 1 0 L 3 Q v d G L 0 L k g 0 Y L Q u N C / L n t P c G V u I E l u d G V y Z X N 0 I E N h b G w s M T Z 9 J n F 1 b 3 Q 7 L C Z x d W 9 0 O 1 N l Y 3 R p b 2 4 x L 1 R h Y m x l I D A g K D U p L 9 C Y 0 L f Q v N C 1 0 L 3 Q t d C 9 0 L 3 R i 9 C 5 I N G C 0 L j Q v y 5 7 T 3 B l b i B J b n R l c m V z d C B D Y W x s I E N o Z y w x N 3 0 m c X V v d D s s J n F 1 b 3 Q 7 U 2 V j d G l v b j E v V G F i b G U g M C A o N S k v 0 J j Q t 9 C 8 0 L X Q v d C 1 0 L 3 Q v d G L 0 L k g 0 Y L Q u N C / L n t P c G V u I E l u d G V y Z X N 0 I F B 1 d C w x O H 0 m c X V v d D s s J n F 1 b 3 Q 7 U 2 V j d G l v b j E v V G F i b G U g M C A o N S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1 K S / Q m N C 3 0 L z Q t d C 9 0 L X Q v d C 9 0 Y v Q u S D R g t C 4 0 L 8 u e 0 N h b G w g Q 2 h n L D B 9 J n F 1 b 3 Q 7 L C Z x d W 9 0 O 1 N l Y 3 R p b 2 4 x L 1 R h Y m x l I D A g K D U p L 9 C Y 0 L f Q v N C 1 0 L 3 Q t d C 9 0 L 3 R i 9 C 5 I N G C 0 L j Q v y 5 7 Q 2 F s b C B Q c m l v c i w x f S Z x d W 9 0 O y w m c X V v d D t T Z W N 0 a W 9 u M S 9 U Y W J s Z S A w I C g 1 K S / Q m N C 3 0 L z Q t d C 9 0 L X Q v d C 9 0 Y v Q u S D R g t C 4 0 L 8 u e 0 N h b G w g U 2 V 0 d G x l L D J 9 J n F 1 b 3 Q 7 L C Z x d W 9 0 O 1 N l Y 3 R p b 2 4 x L 1 R h Y m x l I D A g K D U p L 9 C Y 0 L f Q v N C 1 0 L 3 Q t d C 9 0 L 3 R i 9 C 5 I N G C 0 L j Q v y 5 7 U 3 R y a W t l L D N 9 J n F 1 b 3 Q 7 L C Z x d W 9 0 O 1 N l Y 3 R p b 2 4 x L 1 R h Y m x l I D A g K D U p L 9 C Y 0 L f Q v N C 1 0 L 3 Q t d C 9 0 L 3 R i 9 C 5 I N G C 0 L j Q v y 5 7 U H V 0 I F N l d H R s Z S w 0 f S Z x d W 9 0 O y w m c X V v d D t T Z W N 0 a W 9 u M S 9 U Y W J s Z S A w I C g 1 K S / Q m N C 3 0 L z Q t d C 9 0 L X Q v d C 9 0 Y v Q u S D R g t C 4 0 L 8 u e 1 B 1 d C B Q c m l v c i w 1 f S Z x d W 9 0 O y w m c X V v d D t T Z W N 0 a W 9 u M S 9 U Y W J s Z S A w I C g 1 K S / Q m N C 3 0 L z Q t d C 9 0 L X Q v d C 9 0 Y v Q u S D R g t C 4 0 L 8 u e 1 B 1 d C B D a G c s N n 0 m c X V v d D s s J n F 1 b 3 Q 7 U 2 V j d G l v b j E v V G F i b G U g M C A o N S k v 0 J j Q t 9 C 8 0 L X Q v d C 1 0 L 3 Q v d G L 0 L k g 0 Y L Q u N C / L n t W b 2 x h d G l s a X R 5 I F N l d H R s Z S w 3 f S Z x d W 9 0 O y w m c X V v d D t T Z W N 0 a W 9 u M S 9 U Y W J s Z S A w I C g 1 K S / Q m N C 3 0 L z Q t d C 9 0 L X Q v d C 9 0 Y v Q u S D R g t C 4 0 L 8 u e 1 Z v b G F 0 a W x p d H k g U H J p b 3 I s O H 0 m c X V v d D s s J n F 1 b 3 Q 7 U 2 V j d G l v b j E v V G F i b G U g M C A o N S k v 0 J j Q t 9 C 8 0 L X Q v d C 1 0 L 3 Q v d G L 0 L k g 0 Y L Q u N C / L n t W b 2 x h d G l s a X R 5 I E N o Z y w 5 f S Z x d W 9 0 O y w m c X V v d D t T Z W N 0 a W 9 u M S 9 U Y W J s Z S A w I C g 1 K S / Q m N C 3 0 L z Q t d C 9 0 L X Q v d C 9 0 Y v Q u S D R g t C 4 0 L 8 u e 0 J h c 2 l z I F B v a W 5 0 I F Z v b G F 0 a W x p d H k g U 2 V 0 d G x l L D E w f S Z x d W 9 0 O y w m c X V v d D t T Z W N 0 a W 9 u M S 9 U Y W J s Z S A w I C g 1 K S / Q m N C 3 0 L z Q t d C 9 0 L X Q v d C 9 0 Y v Q u S D R g t C 4 0 L 8 u e 0 J h c 2 l z I F B v a W 5 0 I F Z v b G F 0 a W x p d H k g U H J p b 3 I s M T F 9 J n F 1 b 3 Q 7 L C Z x d W 9 0 O 1 N l Y 3 R p b 2 4 x L 1 R h Y m x l I D A g K D U p L 9 C Y 0 L f Q v N C 1 0 L 3 Q t d C 9 0 L 3 R i 9 C 5 I N G C 0 L j Q v y 5 7 Q m F z a X M g U G 9 p b n Q g V m 9 s Y X R p b G l 0 e S B D a G c s M T J 9 J n F 1 b 3 Q 7 L C Z x d W 9 0 O 1 N l Y 3 R p b 2 4 x L 1 R h Y m x l I D A g K D U p L 9 C Y 0 L f Q v N C 1 0 L 3 Q t d C 9 0 L 3 R i 9 C 5 I N G C 0 L j Q v y 5 7 Q m x h Y 2 s t U 2 N o b 2 x l c y B W b 2 x h d G l s a X R 5 I F N l d H R s Z S w x M 3 0 m c X V v d D s s J n F 1 b 3 Q 7 U 2 V j d G l v b j E v V G F i b G U g M C A o N S k v 0 J j Q t 9 C 8 0 L X Q v d C 1 0 L 3 Q v d G L 0 L k g 0 Y L Q u N C / L n t C b G F j a y 1 T Y 2 h v b G V z I F Z v b G F 0 a W x p d H k g U H J p b 3 I s M T R 9 J n F 1 b 3 Q 7 L C Z x d W 9 0 O 1 N l Y 3 R p b 2 4 x L 1 R h Y m x l I D A g K D U p L 9 C Y 0 L f Q v N C 1 0 L 3 Q t d C 9 0 L 3 R i 9 C 5 I N G C 0 L j Q v y 5 7 Q m x h Y 2 s t U 2 N o b 2 x l c y B W b 2 x h d G l s a X R 5 I E N o Z y w x N X 0 m c X V v d D s s J n F 1 b 3 Q 7 U 2 V j d G l v b j E v V G F i b G U g M C A o N S k v 0 J j Q t 9 C 8 0 L X Q v d C 1 0 L 3 Q v d G L 0 L k g 0 Y L Q u N C / L n t P c G V u I E l u d G V y Z X N 0 I E N h b G w s M T Z 9 J n F 1 b 3 Q 7 L C Z x d W 9 0 O 1 N l Y 3 R p b 2 4 x L 1 R h Y m x l I D A g K D U p L 9 C Y 0 L f Q v N C 1 0 L 3 Q t d C 9 0 L 3 R i 9 C 5 I N G C 0 L j Q v y 5 7 T 3 B l b i B J b n R l c m V z d C B D Y W x s I E N o Z y w x N 3 0 m c X V v d D s s J n F 1 b 3 Q 7 U 2 V j d G l v b j E v V G F i b G U g M C A o N S k v 0 J j Q t 9 C 8 0 L X Q v d C 1 0 L 3 Q v d G L 0 L k g 0 Y L Q u N C / L n t P c G V u I E l u d G V y Z X N 0 I F B 1 d C w x O H 0 m c X V v d D s s J n F 1 b 3 Q 7 U 2 V j d G l v b j E v V G F i b G U g M C A o N S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N S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U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U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Y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Q 3 O j A 2 L j U w N z Q 5 M z Z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2 K S / Q m N C 3 0 L z Q t d C 9 0 L X Q v d C 9 0 Y v Q u S D R g t C 4 0 L 8 u e 0 N h b G w g Q 2 h n L D B 9 J n F 1 b 3 Q 7 L C Z x d W 9 0 O 1 N l Y 3 R p b 2 4 x L 1 R h Y m x l I D A g K D Y p L 9 C Y 0 L f Q v N C 1 0 L 3 Q t d C 9 0 L 3 R i 9 C 5 I N G C 0 L j Q v y 5 7 Q 2 F s b C B Q c m l v c i w x f S Z x d W 9 0 O y w m c X V v d D t T Z W N 0 a W 9 u M S 9 U Y W J s Z S A w I C g 2 K S / Q m N C 3 0 L z Q t d C 9 0 L X Q v d C 9 0 Y v Q u S D R g t C 4 0 L 8 u e 0 N h b G w g U 2 V 0 d G x l L D J 9 J n F 1 b 3 Q 7 L C Z x d W 9 0 O 1 N l Y 3 R p b 2 4 x L 1 R h Y m x l I D A g K D Y p L 9 C Y 0 L f Q v N C 1 0 L 3 Q t d C 9 0 L 3 R i 9 C 5 I N G C 0 L j Q v y 5 7 U 3 R y a W t l L D N 9 J n F 1 b 3 Q 7 L C Z x d W 9 0 O 1 N l Y 3 R p b 2 4 x L 1 R h Y m x l I D A g K D Y p L 9 C Y 0 L f Q v N C 1 0 L 3 Q t d C 9 0 L 3 R i 9 C 5 I N G C 0 L j Q v y 5 7 U H V 0 I F N l d H R s Z S w 0 f S Z x d W 9 0 O y w m c X V v d D t T Z W N 0 a W 9 u M S 9 U Y W J s Z S A w I C g 2 K S / Q m N C 3 0 L z Q t d C 9 0 L X Q v d C 9 0 Y v Q u S D R g t C 4 0 L 8 u e 1 B 1 d C B Q c m l v c i w 1 f S Z x d W 9 0 O y w m c X V v d D t T Z W N 0 a W 9 u M S 9 U Y W J s Z S A w I C g 2 K S / Q m N C 3 0 L z Q t d C 9 0 L X Q v d C 9 0 Y v Q u S D R g t C 4 0 L 8 u e 1 B 1 d C B D a G c s N n 0 m c X V v d D s s J n F 1 b 3 Q 7 U 2 V j d G l v b j E v V G F i b G U g M C A o N i k v 0 J j Q t 9 C 8 0 L X Q v d C 1 0 L 3 Q v d G L 0 L k g 0 Y L Q u N C / L n t W b 2 x h d G l s a X R 5 I F N l d H R s Z S w 3 f S Z x d W 9 0 O y w m c X V v d D t T Z W N 0 a W 9 u M S 9 U Y W J s Z S A w I C g 2 K S / Q m N C 3 0 L z Q t d C 9 0 L X Q v d C 9 0 Y v Q u S D R g t C 4 0 L 8 u e 1 Z v b G F 0 a W x p d H k g U H J p b 3 I s O H 0 m c X V v d D s s J n F 1 b 3 Q 7 U 2 V j d G l v b j E v V G F i b G U g M C A o N i k v 0 J j Q t 9 C 8 0 L X Q v d C 1 0 L 3 Q v d G L 0 L k g 0 Y L Q u N C / L n t W b 2 x h d G l s a X R 5 I E N o Z y w 5 f S Z x d W 9 0 O y w m c X V v d D t T Z W N 0 a W 9 u M S 9 U Y W J s Z S A w I C g 2 K S / Q m N C 3 0 L z Q t d C 9 0 L X Q v d C 9 0 Y v Q u S D R g t C 4 0 L 8 u e 0 J h c 2 l z I F B v a W 5 0 I F Z v b G F 0 a W x p d H k g U 2 V 0 d G x l L D E w f S Z x d W 9 0 O y w m c X V v d D t T Z W N 0 a W 9 u M S 9 U Y W J s Z S A w I C g 2 K S / Q m N C 3 0 L z Q t d C 9 0 L X Q v d C 9 0 Y v Q u S D R g t C 4 0 L 8 u e 0 J h c 2 l z I F B v a W 5 0 I F Z v b G F 0 a W x p d H k g U H J p b 3 I s M T F 9 J n F 1 b 3 Q 7 L C Z x d W 9 0 O 1 N l Y 3 R p b 2 4 x L 1 R h Y m x l I D A g K D Y p L 9 C Y 0 L f Q v N C 1 0 L 3 Q t d C 9 0 L 3 R i 9 C 5 I N G C 0 L j Q v y 5 7 Q m F z a X M g U G 9 p b n Q g V m 9 s Y X R p b G l 0 e S B D a G c s M T J 9 J n F 1 b 3 Q 7 L C Z x d W 9 0 O 1 N l Y 3 R p b 2 4 x L 1 R h Y m x l I D A g K D Y p L 9 C Y 0 L f Q v N C 1 0 L 3 Q t d C 9 0 L 3 R i 9 C 5 I N G C 0 L j Q v y 5 7 Q m x h Y 2 s t U 2 N o b 2 x l c y B W b 2 x h d G l s a X R 5 I F N l d H R s Z S w x M 3 0 m c X V v d D s s J n F 1 b 3 Q 7 U 2 V j d G l v b j E v V G F i b G U g M C A o N i k v 0 J j Q t 9 C 8 0 L X Q v d C 1 0 L 3 Q v d G L 0 L k g 0 Y L Q u N C / L n t C b G F j a y 1 T Y 2 h v b G V z I F Z v b G F 0 a W x p d H k g U H J p b 3 I s M T R 9 J n F 1 b 3 Q 7 L C Z x d W 9 0 O 1 N l Y 3 R p b 2 4 x L 1 R h Y m x l I D A g K D Y p L 9 C Y 0 L f Q v N C 1 0 L 3 Q t d C 9 0 L 3 R i 9 C 5 I N G C 0 L j Q v y 5 7 Q m x h Y 2 s t U 2 N o b 2 x l c y B W b 2 x h d G l s a X R 5 I E N o Z y w x N X 0 m c X V v d D s s J n F 1 b 3 Q 7 U 2 V j d G l v b j E v V G F i b G U g M C A o N i k v 0 J j Q t 9 C 8 0 L X Q v d C 1 0 L 3 Q v d G L 0 L k g 0 Y L Q u N C / L n t P c G V u I E l u d G V y Z X N 0 I E N h b G w s M T Z 9 J n F 1 b 3 Q 7 L C Z x d W 9 0 O 1 N l Y 3 R p b 2 4 x L 1 R h Y m x l I D A g K D Y p L 9 C Y 0 L f Q v N C 1 0 L 3 Q t d C 9 0 L 3 R i 9 C 5 I N G C 0 L j Q v y 5 7 T 3 B l b i B J b n R l c m V z d C B D Y W x s I E N o Z y w x N 3 0 m c X V v d D s s J n F 1 b 3 Q 7 U 2 V j d G l v b j E v V G F i b G U g M C A o N i k v 0 J j Q t 9 C 8 0 L X Q v d C 1 0 L 3 Q v d G L 0 L k g 0 Y L Q u N C / L n t P c G V u I E l u d G V y Z X N 0 I F B 1 d C w x O H 0 m c X V v d D s s J n F 1 b 3 Q 7 U 2 V j d G l v b j E v V G F i b G U g M C A o N i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2 K S / Q m N C 3 0 L z Q t d C 9 0 L X Q v d C 9 0 Y v Q u S D R g t C 4 0 L 8 u e 0 N h b G w g Q 2 h n L D B 9 J n F 1 b 3 Q 7 L C Z x d W 9 0 O 1 N l Y 3 R p b 2 4 x L 1 R h Y m x l I D A g K D Y p L 9 C Y 0 L f Q v N C 1 0 L 3 Q t d C 9 0 L 3 R i 9 C 5 I N G C 0 L j Q v y 5 7 Q 2 F s b C B Q c m l v c i w x f S Z x d W 9 0 O y w m c X V v d D t T Z W N 0 a W 9 u M S 9 U Y W J s Z S A w I C g 2 K S / Q m N C 3 0 L z Q t d C 9 0 L X Q v d C 9 0 Y v Q u S D R g t C 4 0 L 8 u e 0 N h b G w g U 2 V 0 d G x l L D J 9 J n F 1 b 3 Q 7 L C Z x d W 9 0 O 1 N l Y 3 R p b 2 4 x L 1 R h Y m x l I D A g K D Y p L 9 C Y 0 L f Q v N C 1 0 L 3 Q t d C 9 0 L 3 R i 9 C 5 I N G C 0 L j Q v y 5 7 U 3 R y a W t l L D N 9 J n F 1 b 3 Q 7 L C Z x d W 9 0 O 1 N l Y 3 R p b 2 4 x L 1 R h Y m x l I D A g K D Y p L 9 C Y 0 L f Q v N C 1 0 L 3 Q t d C 9 0 L 3 R i 9 C 5 I N G C 0 L j Q v y 5 7 U H V 0 I F N l d H R s Z S w 0 f S Z x d W 9 0 O y w m c X V v d D t T Z W N 0 a W 9 u M S 9 U Y W J s Z S A w I C g 2 K S / Q m N C 3 0 L z Q t d C 9 0 L X Q v d C 9 0 Y v Q u S D R g t C 4 0 L 8 u e 1 B 1 d C B Q c m l v c i w 1 f S Z x d W 9 0 O y w m c X V v d D t T Z W N 0 a W 9 u M S 9 U Y W J s Z S A w I C g 2 K S / Q m N C 3 0 L z Q t d C 9 0 L X Q v d C 9 0 Y v Q u S D R g t C 4 0 L 8 u e 1 B 1 d C B D a G c s N n 0 m c X V v d D s s J n F 1 b 3 Q 7 U 2 V j d G l v b j E v V G F i b G U g M C A o N i k v 0 J j Q t 9 C 8 0 L X Q v d C 1 0 L 3 Q v d G L 0 L k g 0 Y L Q u N C / L n t W b 2 x h d G l s a X R 5 I F N l d H R s Z S w 3 f S Z x d W 9 0 O y w m c X V v d D t T Z W N 0 a W 9 u M S 9 U Y W J s Z S A w I C g 2 K S / Q m N C 3 0 L z Q t d C 9 0 L X Q v d C 9 0 Y v Q u S D R g t C 4 0 L 8 u e 1 Z v b G F 0 a W x p d H k g U H J p b 3 I s O H 0 m c X V v d D s s J n F 1 b 3 Q 7 U 2 V j d G l v b j E v V G F i b G U g M C A o N i k v 0 J j Q t 9 C 8 0 L X Q v d C 1 0 L 3 Q v d G L 0 L k g 0 Y L Q u N C / L n t W b 2 x h d G l s a X R 5 I E N o Z y w 5 f S Z x d W 9 0 O y w m c X V v d D t T Z W N 0 a W 9 u M S 9 U Y W J s Z S A w I C g 2 K S / Q m N C 3 0 L z Q t d C 9 0 L X Q v d C 9 0 Y v Q u S D R g t C 4 0 L 8 u e 0 J h c 2 l z I F B v a W 5 0 I F Z v b G F 0 a W x p d H k g U 2 V 0 d G x l L D E w f S Z x d W 9 0 O y w m c X V v d D t T Z W N 0 a W 9 u M S 9 U Y W J s Z S A w I C g 2 K S / Q m N C 3 0 L z Q t d C 9 0 L X Q v d C 9 0 Y v Q u S D R g t C 4 0 L 8 u e 0 J h c 2 l z I F B v a W 5 0 I F Z v b G F 0 a W x p d H k g U H J p b 3 I s M T F 9 J n F 1 b 3 Q 7 L C Z x d W 9 0 O 1 N l Y 3 R p b 2 4 x L 1 R h Y m x l I D A g K D Y p L 9 C Y 0 L f Q v N C 1 0 L 3 Q t d C 9 0 L 3 R i 9 C 5 I N G C 0 L j Q v y 5 7 Q m F z a X M g U G 9 p b n Q g V m 9 s Y X R p b G l 0 e S B D a G c s M T J 9 J n F 1 b 3 Q 7 L C Z x d W 9 0 O 1 N l Y 3 R p b 2 4 x L 1 R h Y m x l I D A g K D Y p L 9 C Y 0 L f Q v N C 1 0 L 3 Q t d C 9 0 L 3 R i 9 C 5 I N G C 0 L j Q v y 5 7 Q m x h Y 2 s t U 2 N o b 2 x l c y B W b 2 x h d G l s a X R 5 I F N l d H R s Z S w x M 3 0 m c X V v d D s s J n F 1 b 3 Q 7 U 2 V j d G l v b j E v V G F i b G U g M C A o N i k v 0 J j Q t 9 C 8 0 L X Q v d C 1 0 L 3 Q v d G L 0 L k g 0 Y L Q u N C / L n t C b G F j a y 1 T Y 2 h v b G V z I F Z v b G F 0 a W x p d H k g U H J p b 3 I s M T R 9 J n F 1 b 3 Q 7 L C Z x d W 9 0 O 1 N l Y 3 R p b 2 4 x L 1 R h Y m x l I D A g K D Y p L 9 C Y 0 L f Q v N C 1 0 L 3 Q t d C 9 0 L 3 R i 9 C 5 I N G C 0 L j Q v y 5 7 Q m x h Y 2 s t U 2 N o b 2 x l c y B W b 2 x h d G l s a X R 5 I E N o Z y w x N X 0 m c X V v d D s s J n F 1 b 3 Q 7 U 2 V j d G l v b j E v V G F i b G U g M C A o N i k v 0 J j Q t 9 C 8 0 L X Q v d C 1 0 L 3 Q v d G L 0 L k g 0 Y L Q u N C / L n t P c G V u I E l u d G V y Z X N 0 I E N h b G w s M T Z 9 J n F 1 b 3 Q 7 L C Z x d W 9 0 O 1 N l Y 3 R p b 2 4 x L 1 R h Y m x l I D A g K D Y p L 9 C Y 0 L f Q v N C 1 0 L 3 Q t d C 9 0 L 3 R i 9 C 5 I N G C 0 L j Q v y 5 7 T 3 B l b i B J b n R l c m V z d C B D Y W x s I E N o Z y w x N 3 0 m c X V v d D s s J n F 1 b 3 Q 7 U 2 V j d G l v b j E v V G F i b G U g M C A o N i k v 0 J j Q t 9 C 8 0 L X Q v d C 1 0 L 3 Q v d G L 0 L k g 0 Y L Q u N C / L n t P c G V u I E l u d G V y Z X N 0 I F B 1 d C w x O H 0 m c X V v d D s s J n F 1 b 3 Q 7 U 2 V j d G l v b j E v V G F i b G U g M C A o N i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N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Y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Y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c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Q 4 O j U 1 L j Y 0 M D Q z M D d a I i A v P j x F b n R y e S B U e X B l P S J G a W x s Q 2 9 s d W 1 u V H l w Z X M i I F Z h b H V l P S J z Q l F V R k J R V U Z C U V V G Q l F V R k J R V U Z C U V V E Q l F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3 K S / Q m N C 3 0 L z Q t d C 9 0 L X Q v d C 9 0 Y v Q u S D R g t C 4 0 L 8 u e 0 N h b G w g Q 2 h n L D B 9 J n F 1 b 3 Q 7 L C Z x d W 9 0 O 1 N l Y 3 R p b 2 4 x L 1 R h Y m x l I D A g K D c p L 9 C Y 0 L f Q v N C 1 0 L 3 Q t d C 9 0 L 3 R i 9 C 5 I N G C 0 L j Q v y 5 7 Q 2 F s b C B Q c m l v c i w x f S Z x d W 9 0 O y w m c X V v d D t T Z W N 0 a W 9 u M S 9 U Y W J s Z S A w I C g 3 K S / Q m N C 3 0 L z Q t d C 9 0 L X Q v d C 9 0 Y v Q u S D R g t C 4 0 L 8 u e 0 N h b G w g U 2 V 0 d G x l L D J 9 J n F 1 b 3 Q 7 L C Z x d W 9 0 O 1 N l Y 3 R p b 2 4 x L 1 R h Y m x l I D A g K D c p L 9 C Y 0 L f Q v N C 1 0 L 3 Q t d C 9 0 L 3 R i 9 C 5 I N G C 0 L j Q v y 5 7 U 3 R y a W t l L D N 9 J n F 1 b 3 Q 7 L C Z x d W 9 0 O 1 N l Y 3 R p b 2 4 x L 1 R h Y m x l I D A g K D c p L 9 C Y 0 L f Q v N C 1 0 L 3 Q t d C 9 0 L 3 R i 9 C 5 I N G C 0 L j Q v y 5 7 U H V 0 I F N l d H R s Z S w 0 f S Z x d W 9 0 O y w m c X V v d D t T Z W N 0 a W 9 u M S 9 U Y W J s Z S A w I C g 3 K S / Q m N C 3 0 L z Q t d C 9 0 L X Q v d C 9 0 Y v Q u S D R g t C 4 0 L 8 u e 1 B 1 d C B Q c m l v c i w 1 f S Z x d W 9 0 O y w m c X V v d D t T Z W N 0 a W 9 u M S 9 U Y W J s Z S A w I C g 3 K S / Q m N C 3 0 L z Q t d C 9 0 L X Q v d C 9 0 Y v Q u S D R g t C 4 0 L 8 u e 1 B 1 d C B D a G c s N n 0 m c X V v d D s s J n F 1 b 3 Q 7 U 2 V j d G l v b j E v V G F i b G U g M C A o N y k v 0 J j Q t 9 C 8 0 L X Q v d C 1 0 L 3 Q v d G L 0 L k g 0 Y L Q u N C / L n t W b 2 x h d G l s a X R 5 I F N l d H R s Z S w 3 f S Z x d W 9 0 O y w m c X V v d D t T Z W N 0 a W 9 u M S 9 U Y W J s Z S A w I C g 3 K S / Q m N C 3 0 L z Q t d C 9 0 L X Q v d C 9 0 Y v Q u S D R g t C 4 0 L 8 u e 1 Z v b G F 0 a W x p d H k g U H J p b 3 I s O H 0 m c X V v d D s s J n F 1 b 3 Q 7 U 2 V j d G l v b j E v V G F i b G U g M C A o N y k v 0 J j Q t 9 C 8 0 L X Q v d C 1 0 L 3 Q v d G L 0 L k g 0 Y L Q u N C / L n t W b 2 x h d G l s a X R 5 I E N o Z y w 5 f S Z x d W 9 0 O y w m c X V v d D t T Z W N 0 a W 9 u M S 9 U Y W J s Z S A w I C g 3 K S / Q m N C 3 0 L z Q t d C 9 0 L X Q v d C 9 0 Y v Q u S D R g t C 4 0 L 8 u e 0 J h c 2 l z I F B v a W 5 0 I F Z v b G F 0 a W x p d H k g U 2 V 0 d G x l L D E w f S Z x d W 9 0 O y w m c X V v d D t T Z W N 0 a W 9 u M S 9 U Y W J s Z S A w I C g 3 K S / Q m N C 3 0 L z Q t d C 9 0 L X Q v d C 9 0 Y v Q u S D R g t C 4 0 L 8 u e 0 J h c 2 l z I F B v a W 5 0 I F Z v b G F 0 a W x p d H k g U H J p b 3 I s M T F 9 J n F 1 b 3 Q 7 L C Z x d W 9 0 O 1 N l Y 3 R p b 2 4 x L 1 R h Y m x l I D A g K D c p L 9 C Y 0 L f Q v N C 1 0 L 3 Q t d C 9 0 L 3 R i 9 C 5 I N G C 0 L j Q v y 5 7 Q m F z a X M g U G 9 p b n Q g V m 9 s Y X R p b G l 0 e S B D a G c s M T J 9 J n F 1 b 3 Q 7 L C Z x d W 9 0 O 1 N l Y 3 R p b 2 4 x L 1 R h Y m x l I D A g K D c p L 9 C Y 0 L f Q v N C 1 0 L 3 Q t d C 9 0 L 3 R i 9 C 5 I N G C 0 L j Q v y 5 7 Q m x h Y 2 s t U 2 N o b 2 x l c y B W b 2 x h d G l s a X R 5 I F N l d H R s Z S w x M 3 0 m c X V v d D s s J n F 1 b 3 Q 7 U 2 V j d G l v b j E v V G F i b G U g M C A o N y k v 0 J j Q t 9 C 8 0 L X Q v d C 1 0 L 3 Q v d G L 0 L k g 0 Y L Q u N C / L n t C b G F j a y 1 T Y 2 h v b G V z I F Z v b G F 0 a W x p d H k g U H J p b 3 I s M T R 9 J n F 1 b 3 Q 7 L C Z x d W 9 0 O 1 N l Y 3 R p b 2 4 x L 1 R h Y m x l I D A g K D c p L 9 C Y 0 L f Q v N C 1 0 L 3 Q t d C 9 0 L 3 R i 9 C 5 I N G C 0 L j Q v y 5 7 Q m x h Y 2 s t U 2 N o b 2 x l c y B W b 2 x h d G l s a X R 5 I E N o Z y w x N X 0 m c X V v d D s s J n F 1 b 3 Q 7 U 2 V j d G l v b j E v V G F i b G U g M C A o N y k v 0 J j Q t 9 C 8 0 L X Q v d C 1 0 L 3 Q v d G L 0 L k g 0 Y L Q u N C / L n t P c G V u I E l u d G V y Z X N 0 I E N h b G w s M T Z 9 J n F 1 b 3 Q 7 L C Z x d W 9 0 O 1 N l Y 3 R p b 2 4 x L 1 R h Y m x l I D A g K D c p L 9 C Y 0 L f Q v N C 1 0 L 3 Q t d C 9 0 L 3 R i 9 C 5 I N G C 0 L j Q v y 5 7 T 3 B l b i B J b n R l c m V z d C B D Y W x s I E N o Z y w x N 3 0 m c X V v d D s s J n F 1 b 3 Q 7 U 2 V j d G l v b j E v V G F i b G U g M C A o N y k v 0 J j Q t 9 C 8 0 L X Q v d C 1 0 L 3 Q v d G L 0 L k g 0 Y L Q u N C / L n t P c G V u I E l u d G V y Z X N 0 I F B 1 d C w x O H 0 m c X V v d D s s J n F 1 b 3 Q 7 U 2 V j d G l v b j E v V G F i b G U g M C A o N y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3 K S / Q m N C 3 0 L z Q t d C 9 0 L X Q v d C 9 0 Y v Q u S D R g t C 4 0 L 8 u e 0 N h b G w g Q 2 h n L D B 9 J n F 1 b 3 Q 7 L C Z x d W 9 0 O 1 N l Y 3 R p b 2 4 x L 1 R h Y m x l I D A g K D c p L 9 C Y 0 L f Q v N C 1 0 L 3 Q t d C 9 0 L 3 R i 9 C 5 I N G C 0 L j Q v y 5 7 Q 2 F s b C B Q c m l v c i w x f S Z x d W 9 0 O y w m c X V v d D t T Z W N 0 a W 9 u M S 9 U Y W J s Z S A w I C g 3 K S / Q m N C 3 0 L z Q t d C 9 0 L X Q v d C 9 0 Y v Q u S D R g t C 4 0 L 8 u e 0 N h b G w g U 2 V 0 d G x l L D J 9 J n F 1 b 3 Q 7 L C Z x d W 9 0 O 1 N l Y 3 R p b 2 4 x L 1 R h Y m x l I D A g K D c p L 9 C Y 0 L f Q v N C 1 0 L 3 Q t d C 9 0 L 3 R i 9 C 5 I N G C 0 L j Q v y 5 7 U 3 R y a W t l L D N 9 J n F 1 b 3 Q 7 L C Z x d W 9 0 O 1 N l Y 3 R p b 2 4 x L 1 R h Y m x l I D A g K D c p L 9 C Y 0 L f Q v N C 1 0 L 3 Q t d C 9 0 L 3 R i 9 C 5 I N G C 0 L j Q v y 5 7 U H V 0 I F N l d H R s Z S w 0 f S Z x d W 9 0 O y w m c X V v d D t T Z W N 0 a W 9 u M S 9 U Y W J s Z S A w I C g 3 K S / Q m N C 3 0 L z Q t d C 9 0 L X Q v d C 9 0 Y v Q u S D R g t C 4 0 L 8 u e 1 B 1 d C B Q c m l v c i w 1 f S Z x d W 9 0 O y w m c X V v d D t T Z W N 0 a W 9 u M S 9 U Y W J s Z S A w I C g 3 K S / Q m N C 3 0 L z Q t d C 9 0 L X Q v d C 9 0 Y v Q u S D R g t C 4 0 L 8 u e 1 B 1 d C B D a G c s N n 0 m c X V v d D s s J n F 1 b 3 Q 7 U 2 V j d G l v b j E v V G F i b G U g M C A o N y k v 0 J j Q t 9 C 8 0 L X Q v d C 1 0 L 3 Q v d G L 0 L k g 0 Y L Q u N C / L n t W b 2 x h d G l s a X R 5 I F N l d H R s Z S w 3 f S Z x d W 9 0 O y w m c X V v d D t T Z W N 0 a W 9 u M S 9 U Y W J s Z S A w I C g 3 K S / Q m N C 3 0 L z Q t d C 9 0 L X Q v d C 9 0 Y v Q u S D R g t C 4 0 L 8 u e 1 Z v b G F 0 a W x p d H k g U H J p b 3 I s O H 0 m c X V v d D s s J n F 1 b 3 Q 7 U 2 V j d G l v b j E v V G F i b G U g M C A o N y k v 0 J j Q t 9 C 8 0 L X Q v d C 1 0 L 3 Q v d G L 0 L k g 0 Y L Q u N C / L n t W b 2 x h d G l s a X R 5 I E N o Z y w 5 f S Z x d W 9 0 O y w m c X V v d D t T Z W N 0 a W 9 u M S 9 U Y W J s Z S A w I C g 3 K S / Q m N C 3 0 L z Q t d C 9 0 L X Q v d C 9 0 Y v Q u S D R g t C 4 0 L 8 u e 0 J h c 2 l z I F B v a W 5 0 I F Z v b G F 0 a W x p d H k g U 2 V 0 d G x l L D E w f S Z x d W 9 0 O y w m c X V v d D t T Z W N 0 a W 9 u M S 9 U Y W J s Z S A w I C g 3 K S / Q m N C 3 0 L z Q t d C 9 0 L X Q v d C 9 0 Y v Q u S D R g t C 4 0 L 8 u e 0 J h c 2 l z I F B v a W 5 0 I F Z v b G F 0 a W x p d H k g U H J p b 3 I s M T F 9 J n F 1 b 3 Q 7 L C Z x d W 9 0 O 1 N l Y 3 R p b 2 4 x L 1 R h Y m x l I D A g K D c p L 9 C Y 0 L f Q v N C 1 0 L 3 Q t d C 9 0 L 3 R i 9 C 5 I N G C 0 L j Q v y 5 7 Q m F z a X M g U G 9 p b n Q g V m 9 s Y X R p b G l 0 e S B D a G c s M T J 9 J n F 1 b 3 Q 7 L C Z x d W 9 0 O 1 N l Y 3 R p b 2 4 x L 1 R h Y m x l I D A g K D c p L 9 C Y 0 L f Q v N C 1 0 L 3 Q t d C 9 0 L 3 R i 9 C 5 I N G C 0 L j Q v y 5 7 Q m x h Y 2 s t U 2 N o b 2 x l c y B W b 2 x h d G l s a X R 5 I F N l d H R s Z S w x M 3 0 m c X V v d D s s J n F 1 b 3 Q 7 U 2 V j d G l v b j E v V G F i b G U g M C A o N y k v 0 J j Q t 9 C 8 0 L X Q v d C 1 0 L 3 Q v d G L 0 L k g 0 Y L Q u N C / L n t C b G F j a y 1 T Y 2 h v b G V z I F Z v b G F 0 a W x p d H k g U H J p b 3 I s M T R 9 J n F 1 b 3 Q 7 L C Z x d W 9 0 O 1 N l Y 3 R p b 2 4 x L 1 R h Y m x l I D A g K D c p L 9 C Y 0 L f Q v N C 1 0 L 3 Q t d C 9 0 L 3 R i 9 C 5 I N G C 0 L j Q v y 5 7 Q m x h Y 2 s t U 2 N o b 2 x l c y B W b 2 x h d G l s a X R 5 I E N o Z y w x N X 0 m c X V v d D s s J n F 1 b 3 Q 7 U 2 V j d G l v b j E v V G F i b G U g M C A o N y k v 0 J j Q t 9 C 8 0 L X Q v d C 1 0 L 3 Q v d G L 0 L k g 0 Y L Q u N C / L n t P c G V u I E l u d G V y Z X N 0 I E N h b G w s M T Z 9 J n F 1 b 3 Q 7 L C Z x d W 9 0 O 1 N l Y 3 R p b 2 4 x L 1 R h Y m x l I D A g K D c p L 9 C Y 0 L f Q v N C 1 0 L 3 Q t d C 9 0 L 3 R i 9 C 5 I N G C 0 L j Q v y 5 7 T 3 B l b i B J b n R l c m V z d C B D Y W x s I E N o Z y w x N 3 0 m c X V v d D s s J n F 1 b 3 Q 7 U 2 V j d G l v b j E v V G F i b G U g M C A o N y k v 0 J j Q t 9 C 8 0 L X Q v d C 1 0 L 3 Q v d G L 0 L k g 0 Y L Q u N C / L n t P c G V u I E l u d G V y Z X N 0 I F B 1 d C w x O H 0 m c X V v d D s s J n F 1 b 3 Q 7 U 2 V j d G l v b j E v V G F i b G U g M C A o N y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N y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c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c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g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k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c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U w O j M 4 L j I 4 O D k 3 M D N a I i A v P j x F b n R y e S B U e X B l P S J G a W x s Q 2 9 s d W 1 u V H l w Z X M i I F Z h b H V l P S J z Q l F V R k J R V U Z C U V V G Q l F V R k J R V U Z C U V V E Q l F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4 K S / Q m N C 3 0 L z Q t d C 9 0 L X Q v d C 9 0 Y v Q u S D R g t C 4 0 L 8 u e 0 N h b G w g Q 2 h n L D B 9 J n F 1 b 3 Q 7 L C Z x d W 9 0 O 1 N l Y 3 R p b 2 4 x L 1 R h Y m x l I D A g K D g p L 9 C Y 0 L f Q v N C 1 0 L 3 Q t d C 9 0 L 3 R i 9 C 5 I N G C 0 L j Q v y 5 7 Q 2 F s b C B Q c m l v c i w x f S Z x d W 9 0 O y w m c X V v d D t T Z W N 0 a W 9 u M S 9 U Y W J s Z S A w I C g 4 K S / Q m N C 3 0 L z Q t d C 9 0 L X Q v d C 9 0 Y v Q u S D R g t C 4 0 L 8 u e 0 N h b G w g U 2 V 0 d G x l L D J 9 J n F 1 b 3 Q 7 L C Z x d W 9 0 O 1 N l Y 3 R p b 2 4 x L 1 R h Y m x l I D A g K D g p L 9 C Y 0 L f Q v N C 1 0 L 3 Q t d C 9 0 L 3 R i 9 C 5 I N G C 0 L j Q v y 5 7 U 3 R y a W t l L D N 9 J n F 1 b 3 Q 7 L C Z x d W 9 0 O 1 N l Y 3 R p b 2 4 x L 1 R h Y m x l I D A g K D g p L 9 C Y 0 L f Q v N C 1 0 L 3 Q t d C 9 0 L 3 R i 9 C 5 I N G C 0 L j Q v y 5 7 U H V 0 I F N l d H R s Z S w 0 f S Z x d W 9 0 O y w m c X V v d D t T Z W N 0 a W 9 u M S 9 U Y W J s Z S A w I C g 4 K S / Q m N C 3 0 L z Q t d C 9 0 L X Q v d C 9 0 Y v Q u S D R g t C 4 0 L 8 u e 1 B 1 d C B Q c m l v c i w 1 f S Z x d W 9 0 O y w m c X V v d D t T Z W N 0 a W 9 u M S 9 U Y W J s Z S A w I C g 4 K S / Q m N C 3 0 L z Q t d C 9 0 L X Q v d C 9 0 Y v Q u S D R g t C 4 0 L 8 u e 1 B 1 d C B D a G c s N n 0 m c X V v d D s s J n F 1 b 3 Q 7 U 2 V j d G l v b j E v V G F i b G U g M C A o O C k v 0 J j Q t 9 C 8 0 L X Q v d C 1 0 L 3 Q v d G L 0 L k g 0 Y L Q u N C / L n t W b 2 x h d G l s a X R 5 I F N l d H R s Z S w 3 f S Z x d W 9 0 O y w m c X V v d D t T Z W N 0 a W 9 u M S 9 U Y W J s Z S A w I C g 4 K S / Q m N C 3 0 L z Q t d C 9 0 L X Q v d C 9 0 Y v Q u S D R g t C 4 0 L 8 u e 1 Z v b G F 0 a W x p d H k g U H J p b 3 I s O H 0 m c X V v d D s s J n F 1 b 3 Q 7 U 2 V j d G l v b j E v V G F i b G U g M C A o O C k v 0 J j Q t 9 C 8 0 L X Q v d C 1 0 L 3 Q v d G L 0 L k g 0 Y L Q u N C / L n t W b 2 x h d G l s a X R 5 I E N o Z y w 5 f S Z x d W 9 0 O y w m c X V v d D t T Z W N 0 a W 9 u M S 9 U Y W J s Z S A w I C g 4 K S / Q m N C 3 0 L z Q t d C 9 0 L X Q v d C 9 0 Y v Q u S D R g t C 4 0 L 8 u e 0 J h c 2 l z I F B v a W 5 0 I F Z v b G F 0 a W x p d H k g U 2 V 0 d G x l L D E w f S Z x d W 9 0 O y w m c X V v d D t T Z W N 0 a W 9 u M S 9 U Y W J s Z S A w I C g 4 K S / Q m N C 3 0 L z Q t d C 9 0 L X Q v d C 9 0 Y v Q u S D R g t C 4 0 L 8 u e 0 J h c 2 l z I F B v a W 5 0 I F Z v b G F 0 a W x p d H k g U H J p b 3 I s M T F 9 J n F 1 b 3 Q 7 L C Z x d W 9 0 O 1 N l Y 3 R p b 2 4 x L 1 R h Y m x l I D A g K D g p L 9 C Y 0 L f Q v N C 1 0 L 3 Q t d C 9 0 L 3 R i 9 C 5 I N G C 0 L j Q v y 5 7 Q m F z a X M g U G 9 p b n Q g V m 9 s Y X R p b G l 0 e S B D a G c s M T J 9 J n F 1 b 3 Q 7 L C Z x d W 9 0 O 1 N l Y 3 R p b 2 4 x L 1 R h Y m x l I D A g K D g p L 9 C Y 0 L f Q v N C 1 0 L 3 Q t d C 9 0 L 3 R i 9 C 5 I N G C 0 L j Q v y 5 7 Q m x h Y 2 s t U 2 N o b 2 x l c y B W b 2 x h d G l s a X R 5 I F N l d H R s Z S w x M 3 0 m c X V v d D s s J n F 1 b 3 Q 7 U 2 V j d G l v b j E v V G F i b G U g M C A o O C k v 0 J j Q t 9 C 8 0 L X Q v d C 1 0 L 3 Q v d G L 0 L k g 0 Y L Q u N C / L n t C b G F j a y 1 T Y 2 h v b G V z I F Z v b G F 0 a W x p d H k g U H J p b 3 I s M T R 9 J n F 1 b 3 Q 7 L C Z x d W 9 0 O 1 N l Y 3 R p b 2 4 x L 1 R h Y m x l I D A g K D g p L 9 C Y 0 L f Q v N C 1 0 L 3 Q t d C 9 0 L 3 R i 9 C 5 I N G C 0 L j Q v y 5 7 Q m x h Y 2 s t U 2 N o b 2 x l c y B W b 2 x h d G l s a X R 5 I E N o Z y w x N X 0 m c X V v d D s s J n F 1 b 3 Q 7 U 2 V j d G l v b j E v V G F i b G U g M C A o O C k v 0 J j Q t 9 C 8 0 L X Q v d C 1 0 L 3 Q v d G L 0 L k g 0 Y L Q u N C / L n t P c G V u I E l u d G V y Z X N 0 I E N h b G w s M T Z 9 J n F 1 b 3 Q 7 L C Z x d W 9 0 O 1 N l Y 3 R p b 2 4 x L 1 R h Y m x l I D A g K D g p L 9 C Y 0 L f Q v N C 1 0 L 3 Q t d C 9 0 L 3 R i 9 C 5 I N G C 0 L j Q v y 5 7 T 3 B l b i B J b n R l c m V z d C B D Y W x s I E N o Z y w x N 3 0 m c X V v d D s s J n F 1 b 3 Q 7 U 2 V j d G l v b j E v V G F i b G U g M C A o O C k v 0 J j Q t 9 C 8 0 L X Q v d C 1 0 L 3 Q v d G L 0 L k g 0 Y L Q u N C / L n t P c G V u I E l u d G V y Z X N 0 I F B 1 d C w x O H 0 m c X V v d D s s J n F 1 b 3 Q 7 U 2 V j d G l v b j E v V G F i b G U g M C A o O C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4 K S / Q m N C 3 0 L z Q t d C 9 0 L X Q v d C 9 0 Y v Q u S D R g t C 4 0 L 8 u e 0 N h b G w g Q 2 h n L D B 9 J n F 1 b 3 Q 7 L C Z x d W 9 0 O 1 N l Y 3 R p b 2 4 x L 1 R h Y m x l I D A g K D g p L 9 C Y 0 L f Q v N C 1 0 L 3 Q t d C 9 0 L 3 R i 9 C 5 I N G C 0 L j Q v y 5 7 Q 2 F s b C B Q c m l v c i w x f S Z x d W 9 0 O y w m c X V v d D t T Z W N 0 a W 9 u M S 9 U Y W J s Z S A w I C g 4 K S / Q m N C 3 0 L z Q t d C 9 0 L X Q v d C 9 0 Y v Q u S D R g t C 4 0 L 8 u e 0 N h b G w g U 2 V 0 d G x l L D J 9 J n F 1 b 3 Q 7 L C Z x d W 9 0 O 1 N l Y 3 R p b 2 4 x L 1 R h Y m x l I D A g K D g p L 9 C Y 0 L f Q v N C 1 0 L 3 Q t d C 9 0 L 3 R i 9 C 5 I N G C 0 L j Q v y 5 7 U 3 R y a W t l L D N 9 J n F 1 b 3 Q 7 L C Z x d W 9 0 O 1 N l Y 3 R p b 2 4 x L 1 R h Y m x l I D A g K D g p L 9 C Y 0 L f Q v N C 1 0 L 3 Q t d C 9 0 L 3 R i 9 C 5 I N G C 0 L j Q v y 5 7 U H V 0 I F N l d H R s Z S w 0 f S Z x d W 9 0 O y w m c X V v d D t T Z W N 0 a W 9 u M S 9 U Y W J s Z S A w I C g 4 K S / Q m N C 3 0 L z Q t d C 9 0 L X Q v d C 9 0 Y v Q u S D R g t C 4 0 L 8 u e 1 B 1 d C B Q c m l v c i w 1 f S Z x d W 9 0 O y w m c X V v d D t T Z W N 0 a W 9 u M S 9 U Y W J s Z S A w I C g 4 K S / Q m N C 3 0 L z Q t d C 9 0 L X Q v d C 9 0 Y v Q u S D R g t C 4 0 L 8 u e 1 B 1 d C B D a G c s N n 0 m c X V v d D s s J n F 1 b 3 Q 7 U 2 V j d G l v b j E v V G F i b G U g M C A o O C k v 0 J j Q t 9 C 8 0 L X Q v d C 1 0 L 3 Q v d G L 0 L k g 0 Y L Q u N C / L n t W b 2 x h d G l s a X R 5 I F N l d H R s Z S w 3 f S Z x d W 9 0 O y w m c X V v d D t T Z W N 0 a W 9 u M S 9 U Y W J s Z S A w I C g 4 K S / Q m N C 3 0 L z Q t d C 9 0 L X Q v d C 9 0 Y v Q u S D R g t C 4 0 L 8 u e 1 Z v b G F 0 a W x p d H k g U H J p b 3 I s O H 0 m c X V v d D s s J n F 1 b 3 Q 7 U 2 V j d G l v b j E v V G F i b G U g M C A o O C k v 0 J j Q t 9 C 8 0 L X Q v d C 1 0 L 3 Q v d G L 0 L k g 0 Y L Q u N C / L n t W b 2 x h d G l s a X R 5 I E N o Z y w 5 f S Z x d W 9 0 O y w m c X V v d D t T Z W N 0 a W 9 u M S 9 U Y W J s Z S A w I C g 4 K S / Q m N C 3 0 L z Q t d C 9 0 L X Q v d C 9 0 Y v Q u S D R g t C 4 0 L 8 u e 0 J h c 2 l z I F B v a W 5 0 I F Z v b G F 0 a W x p d H k g U 2 V 0 d G x l L D E w f S Z x d W 9 0 O y w m c X V v d D t T Z W N 0 a W 9 u M S 9 U Y W J s Z S A w I C g 4 K S / Q m N C 3 0 L z Q t d C 9 0 L X Q v d C 9 0 Y v Q u S D R g t C 4 0 L 8 u e 0 J h c 2 l z I F B v a W 5 0 I F Z v b G F 0 a W x p d H k g U H J p b 3 I s M T F 9 J n F 1 b 3 Q 7 L C Z x d W 9 0 O 1 N l Y 3 R p b 2 4 x L 1 R h Y m x l I D A g K D g p L 9 C Y 0 L f Q v N C 1 0 L 3 Q t d C 9 0 L 3 R i 9 C 5 I N G C 0 L j Q v y 5 7 Q m F z a X M g U G 9 p b n Q g V m 9 s Y X R p b G l 0 e S B D a G c s M T J 9 J n F 1 b 3 Q 7 L C Z x d W 9 0 O 1 N l Y 3 R p b 2 4 x L 1 R h Y m x l I D A g K D g p L 9 C Y 0 L f Q v N C 1 0 L 3 Q t d C 9 0 L 3 R i 9 C 5 I N G C 0 L j Q v y 5 7 Q m x h Y 2 s t U 2 N o b 2 x l c y B W b 2 x h d G l s a X R 5 I F N l d H R s Z S w x M 3 0 m c X V v d D s s J n F 1 b 3 Q 7 U 2 V j d G l v b j E v V G F i b G U g M C A o O C k v 0 J j Q t 9 C 8 0 L X Q v d C 1 0 L 3 Q v d G L 0 L k g 0 Y L Q u N C / L n t C b G F j a y 1 T Y 2 h v b G V z I F Z v b G F 0 a W x p d H k g U H J p b 3 I s M T R 9 J n F 1 b 3 Q 7 L C Z x d W 9 0 O 1 N l Y 3 R p b 2 4 x L 1 R h Y m x l I D A g K D g p L 9 C Y 0 L f Q v N C 1 0 L 3 Q t d C 9 0 L 3 R i 9 C 5 I N G C 0 L j Q v y 5 7 Q m x h Y 2 s t U 2 N o b 2 x l c y B W b 2 x h d G l s a X R 5 I E N o Z y w x N X 0 m c X V v d D s s J n F 1 b 3 Q 7 U 2 V j d G l v b j E v V G F i b G U g M C A o O C k v 0 J j Q t 9 C 8 0 L X Q v d C 1 0 L 3 Q v d G L 0 L k g 0 Y L Q u N C / L n t P c G V u I E l u d G V y Z X N 0 I E N h b G w s M T Z 9 J n F 1 b 3 Q 7 L C Z x d W 9 0 O 1 N l Y 3 R p b 2 4 x L 1 R h Y m x l I D A g K D g p L 9 C Y 0 L f Q v N C 1 0 L 3 Q t d C 9 0 L 3 R i 9 C 5 I N G C 0 L j Q v y 5 7 T 3 B l b i B J b n R l c m V z d C B D Y W x s I E N o Z y w x N 3 0 m c X V v d D s s J n F 1 b 3 Q 7 U 2 V j d G l v b j E v V G F i b G U g M C A o O C k v 0 J j Q t 9 C 8 0 L X Q v d C 1 0 L 3 Q v d G L 0 L k g 0 Y L Q u N C / L n t P c G V u I E l u d G V y Z X N 0 I F B 1 d C w x O H 0 m c X V v d D s s J n F 1 b 3 Q 7 U 2 V j d G l v b j E v V G F i b G U g M C A o O C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O C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g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g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k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E w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j o 1 M j o z M C 4 x N z M 0 M j k 1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O S k v 0 J j Q t 9 C 8 0 L X Q v d C 1 0 L 3 Q v d G L 0 L k g 0 Y L Q u N C / L n t D Y W x s I E N o Z y w w f S Z x d W 9 0 O y w m c X V v d D t T Z W N 0 a W 9 u M S 9 U Y W J s Z S A w I C g 5 K S / Q m N C 3 0 L z Q t d C 9 0 L X Q v d C 9 0 Y v Q u S D R g t C 4 0 L 8 u e 0 N h b G w g U H J p b 3 I s M X 0 m c X V v d D s s J n F 1 b 3 Q 7 U 2 V j d G l v b j E v V G F i b G U g M C A o O S k v 0 J j Q t 9 C 8 0 L X Q v d C 1 0 L 3 Q v d G L 0 L k g 0 Y L Q u N C / L n t D Y W x s I F N l d H R s Z S w y f S Z x d W 9 0 O y w m c X V v d D t T Z W N 0 a W 9 u M S 9 U Y W J s Z S A w I C g 5 K S / Q m N C 3 0 L z Q t d C 9 0 L X Q v d C 9 0 Y v Q u S D R g t C 4 0 L 8 u e 1 N 0 c m l r Z S w z f S Z x d W 9 0 O y w m c X V v d D t T Z W N 0 a W 9 u M S 9 U Y W J s Z S A w I C g 5 K S / Q m N C 3 0 L z Q t d C 9 0 L X Q v d C 9 0 Y v Q u S D R g t C 4 0 L 8 u e 1 B 1 d C B T Z X R 0 b G U s N H 0 m c X V v d D s s J n F 1 b 3 Q 7 U 2 V j d G l v b j E v V G F i b G U g M C A o O S k v 0 J j Q t 9 C 8 0 L X Q v d C 1 0 L 3 Q v d G L 0 L k g 0 Y L Q u N C / L n t Q d X Q g U H J p b 3 I s N X 0 m c X V v d D s s J n F 1 b 3 Q 7 U 2 V j d G l v b j E v V G F i b G U g M C A o O S k v 0 J j Q t 9 C 8 0 L X Q v d C 1 0 L 3 Q v d G L 0 L k g 0 Y L Q u N C / L n t Q d X Q g Q 2 h n L D Z 9 J n F 1 b 3 Q 7 L C Z x d W 9 0 O 1 N l Y 3 R p b 2 4 x L 1 R h Y m x l I D A g K D k p L 9 C Y 0 L f Q v N C 1 0 L 3 Q t d C 9 0 L 3 R i 9 C 5 I N G C 0 L j Q v y 5 7 V m 9 s Y X R p b G l 0 e S B T Z X R 0 b G U s N 3 0 m c X V v d D s s J n F 1 b 3 Q 7 U 2 V j d G l v b j E v V G F i b G U g M C A o O S k v 0 J j Q t 9 C 8 0 L X Q v d C 1 0 L 3 Q v d G L 0 L k g 0 Y L Q u N C / L n t W b 2 x h d G l s a X R 5 I F B y a W 9 y L D h 9 J n F 1 b 3 Q 7 L C Z x d W 9 0 O 1 N l Y 3 R p b 2 4 x L 1 R h Y m x l I D A g K D k p L 9 C Y 0 L f Q v N C 1 0 L 3 Q t d C 9 0 L 3 R i 9 C 5 I N G C 0 L j Q v y 5 7 V m 9 s Y X R p b G l 0 e S B D a G c s O X 0 m c X V v d D s s J n F 1 b 3 Q 7 U 2 V j d G l v b j E v V G F i b G U g M C A o O S k v 0 J j Q t 9 C 8 0 L X Q v d C 1 0 L 3 Q v d G L 0 L k g 0 Y L Q u N C / L n t C Y X N p c y B Q b 2 l u d C B W b 2 x h d G l s a X R 5 I F N l d H R s Z S w x M H 0 m c X V v d D s s J n F 1 b 3 Q 7 U 2 V j d G l v b j E v V G F i b G U g M C A o O S k v 0 J j Q t 9 C 8 0 L X Q v d C 1 0 L 3 Q v d G L 0 L k g 0 Y L Q u N C / L n t C Y X N p c y B Q b 2 l u d C B W b 2 x h d G l s a X R 5 I F B y a W 9 y L D E x f S Z x d W 9 0 O y w m c X V v d D t T Z W N 0 a W 9 u M S 9 U Y W J s Z S A w I C g 5 K S / Q m N C 3 0 L z Q t d C 9 0 L X Q v d C 9 0 Y v Q u S D R g t C 4 0 L 8 u e 0 J h c 2 l z I F B v a W 5 0 I F Z v b G F 0 a W x p d H k g Q 2 h n L D E y f S Z x d W 9 0 O y w m c X V v d D t T Z W N 0 a W 9 u M S 9 U Y W J s Z S A w I C g 5 K S / Q m N C 3 0 L z Q t d C 9 0 L X Q v d C 9 0 Y v Q u S D R g t C 4 0 L 8 u e 0 J s Y W N r L V N j a G 9 s Z X M g V m 9 s Y X R p b G l 0 e S B T Z X R 0 b G U s M T N 9 J n F 1 b 3 Q 7 L C Z x d W 9 0 O 1 N l Y 3 R p b 2 4 x L 1 R h Y m x l I D A g K D k p L 9 C Y 0 L f Q v N C 1 0 L 3 Q t d C 9 0 L 3 R i 9 C 5 I N G C 0 L j Q v y 5 7 Q m x h Y 2 s t U 2 N o b 2 x l c y B W b 2 x h d G l s a X R 5 I F B y a W 9 y L D E 0 f S Z x d W 9 0 O y w m c X V v d D t T Z W N 0 a W 9 u M S 9 U Y W J s Z S A w I C g 5 K S / Q m N C 3 0 L z Q t d C 9 0 L X Q v d C 9 0 Y v Q u S D R g t C 4 0 L 8 u e 0 J s Y W N r L V N j a G 9 s Z X M g V m 9 s Y X R p b G l 0 e S B D a G c s M T V 9 J n F 1 b 3 Q 7 L C Z x d W 9 0 O 1 N l Y 3 R p b 2 4 x L 1 R h Y m x l I D A g K D k p L 9 C Y 0 L f Q v N C 1 0 L 3 Q t d C 9 0 L 3 R i 9 C 5 I N G C 0 L j Q v y 5 7 T 3 B l b i B J b n R l c m V z d C B D Y W x s L D E 2 f S Z x d W 9 0 O y w m c X V v d D t T Z W N 0 a W 9 u M S 9 U Y W J s Z S A w I C g 5 K S / Q m N C 3 0 L z Q t d C 9 0 L X Q v d C 9 0 Y v Q u S D R g t C 4 0 L 8 u e 0 9 w Z W 4 g S W 5 0 Z X J l c 3 Q g Q 2 F s b C B D a G c s M T d 9 J n F 1 b 3 Q 7 L C Z x d W 9 0 O 1 N l Y 3 R p b 2 4 x L 1 R h Y m x l I D A g K D k p L 9 C Y 0 L f Q v N C 1 0 L 3 Q t d C 9 0 L 3 R i 9 C 5 I N G C 0 L j Q v y 5 7 T 3 B l b i B J b n R l c m V z d C B Q d X Q s M T h 9 J n F 1 b 3 Q 7 L C Z x d W 9 0 O 1 N l Y 3 R p b 2 4 x L 1 R h Y m x l I D A g K D k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O S k v 0 J j Q t 9 C 8 0 L X Q v d C 1 0 L 3 Q v d G L 0 L k g 0 Y L Q u N C / L n t D Y W x s I E N o Z y w w f S Z x d W 9 0 O y w m c X V v d D t T Z W N 0 a W 9 u M S 9 U Y W J s Z S A w I C g 5 K S / Q m N C 3 0 L z Q t d C 9 0 L X Q v d C 9 0 Y v Q u S D R g t C 4 0 L 8 u e 0 N h b G w g U H J p b 3 I s M X 0 m c X V v d D s s J n F 1 b 3 Q 7 U 2 V j d G l v b j E v V G F i b G U g M C A o O S k v 0 J j Q t 9 C 8 0 L X Q v d C 1 0 L 3 Q v d G L 0 L k g 0 Y L Q u N C / L n t D Y W x s I F N l d H R s Z S w y f S Z x d W 9 0 O y w m c X V v d D t T Z W N 0 a W 9 u M S 9 U Y W J s Z S A w I C g 5 K S / Q m N C 3 0 L z Q t d C 9 0 L X Q v d C 9 0 Y v Q u S D R g t C 4 0 L 8 u e 1 N 0 c m l r Z S w z f S Z x d W 9 0 O y w m c X V v d D t T Z W N 0 a W 9 u M S 9 U Y W J s Z S A w I C g 5 K S / Q m N C 3 0 L z Q t d C 9 0 L X Q v d C 9 0 Y v Q u S D R g t C 4 0 L 8 u e 1 B 1 d C B T Z X R 0 b G U s N H 0 m c X V v d D s s J n F 1 b 3 Q 7 U 2 V j d G l v b j E v V G F i b G U g M C A o O S k v 0 J j Q t 9 C 8 0 L X Q v d C 1 0 L 3 Q v d G L 0 L k g 0 Y L Q u N C / L n t Q d X Q g U H J p b 3 I s N X 0 m c X V v d D s s J n F 1 b 3 Q 7 U 2 V j d G l v b j E v V G F i b G U g M C A o O S k v 0 J j Q t 9 C 8 0 L X Q v d C 1 0 L 3 Q v d G L 0 L k g 0 Y L Q u N C / L n t Q d X Q g Q 2 h n L D Z 9 J n F 1 b 3 Q 7 L C Z x d W 9 0 O 1 N l Y 3 R p b 2 4 x L 1 R h Y m x l I D A g K D k p L 9 C Y 0 L f Q v N C 1 0 L 3 Q t d C 9 0 L 3 R i 9 C 5 I N G C 0 L j Q v y 5 7 V m 9 s Y X R p b G l 0 e S B T Z X R 0 b G U s N 3 0 m c X V v d D s s J n F 1 b 3 Q 7 U 2 V j d G l v b j E v V G F i b G U g M C A o O S k v 0 J j Q t 9 C 8 0 L X Q v d C 1 0 L 3 Q v d G L 0 L k g 0 Y L Q u N C / L n t W b 2 x h d G l s a X R 5 I F B y a W 9 y L D h 9 J n F 1 b 3 Q 7 L C Z x d W 9 0 O 1 N l Y 3 R p b 2 4 x L 1 R h Y m x l I D A g K D k p L 9 C Y 0 L f Q v N C 1 0 L 3 Q t d C 9 0 L 3 R i 9 C 5 I N G C 0 L j Q v y 5 7 V m 9 s Y X R p b G l 0 e S B D a G c s O X 0 m c X V v d D s s J n F 1 b 3 Q 7 U 2 V j d G l v b j E v V G F i b G U g M C A o O S k v 0 J j Q t 9 C 8 0 L X Q v d C 1 0 L 3 Q v d G L 0 L k g 0 Y L Q u N C / L n t C Y X N p c y B Q b 2 l u d C B W b 2 x h d G l s a X R 5 I F N l d H R s Z S w x M H 0 m c X V v d D s s J n F 1 b 3 Q 7 U 2 V j d G l v b j E v V G F i b G U g M C A o O S k v 0 J j Q t 9 C 8 0 L X Q v d C 1 0 L 3 Q v d G L 0 L k g 0 Y L Q u N C / L n t C Y X N p c y B Q b 2 l u d C B W b 2 x h d G l s a X R 5 I F B y a W 9 y L D E x f S Z x d W 9 0 O y w m c X V v d D t T Z W N 0 a W 9 u M S 9 U Y W J s Z S A w I C g 5 K S / Q m N C 3 0 L z Q t d C 9 0 L X Q v d C 9 0 Y v Q u S D R g t C 4 0 L 8 u e 0 J h c 2 l z I F B v a W 5 0 I F Z v b G F 0 a W x p d H k g Q 2 h n L D E y f S Z x d W 9 0 O y w m c X V v d D t T Z W N 0 a W 9 u M S 9 U Y W J s Z S A w I C g 5 K S / Q m N C 3 0 L z Q t d C 9 0 L X Q v d C 9 0 Y v Q u S D R g t C 4 0 L 8 u e 0 J s Y W N r L V N j a G 9 s Z X M g V m 9 s Y X R p b G l 0 e S B T Z X R 0 b G U s M T N 9 J n F 1 b 3 Q 7 L C Z x d W 9 0 O 1 N l Y 3 R p b 2 4 x L 1 R h Y m x l I D A g K D k p L 9 C Y 0 L f Q v N C 1 0 L 3 Q t d C 9 0 L 3 R i 9 C 5 I N G C 0 L j Q v y 5 7 Q m x h Y 2 s t U 2 N o b 2 x l c y B W b 2 x h d G l s a X R 5 I F B y a W 9 y L D E 0 f S Z x d W 9 0 O y w m c X V v d D t T Z W N 0 a W 9 u M S 9 U Y W J s Z S A w I C g 5 K S / Q m N C 3 0 L z Q t d C 9 0 L X Q v d C 9 0 Y v Q u S D R g t C 4 0 L 8 u e 0 J s Y W N r L V N j a G 9 s Z X M g V m 9 s Y X R p b G l 0 e S B D a G c s M T V 9 J n F 1 b 3 Q 7 L C Z x d W 9 0 O 1 N l Y 3 R p b 2 4 x L 1 R h Y m x l I D A g K D k p L 9 C Y 0 L f Q v N C 1 0 L 3 Q t d C 9 0 L 3 R i 9 C 5 I N G C 0 L j Q v y 5 7 T 3 B l b i B J b n R l c m V z d C B D Y W x s L D E 2 f S Z x d W 9 0 O y w m c X V v d D t T Z W N 0 a W 9 u M S 9 U Y W J s Z S A w I C g 5 K S / Q m N C 3 0 L z Q t d C 9 0 L X Q v d C 9 0 Y v Q u S D R g t C 4 0 L 8 u e 0 9 w Z W 4 g S W 5 0 Z X J l c 3 Q g Q 2 F s b C B D a G c s M T d 9 J n F 1 b 3 Q 7 L C Z x d W 9 0 O 1 N l Y 3 R p b 2 4 x L 1 R h Y m x l I D A g K D k p L 9 C Y 0 L f Q v N C 1 0 L 3 Q t d C 9 0 L 3 R i 9 C 5 I N G C 0 L j Q v y 5 7 T 3 B l b i B J b n R l c m V z d C B Q d X Q s M T h 9 J n F 1 b 3 Q 7 L C Z x d W 9 0 O 1 N l Y 3 R p b 2 4 x L 1 R h Y m x l I D A g K D k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k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5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5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T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E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3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j o 1 N D o w M y 4 w N z I 1 M T Y w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T A p L 9 C Y 0 L f Q v N C 1 0 L 3 Q t d C 9 0 L 3 R i 9 C 5 I N G C 0 L j Q v y 5 7 Q 2 F s b C B D a G c s M H 0 m c X V v d D s s J n F 1 b 3 Q 7 U 2 V j d G l v b j E v V G F i b G U g M C A o M T A p L 9 C Y 0 L f Q v N C 1 0 L 3 Q t d C 9 0 L 3 R i 9 C 5 I N G C 0 L j Q v y 5 7 Q 2 F s b C B Q c m l v c i w x f S Z x d W 9 0 O y w m c X V v d D t T Z W N 0 a W 9 u M S 9 U Y W J s Z S A w I C g x M C k v 0 J j Q t 9 C 8 0 L X Q v d C 1 0 L 3 Q v d G L 0 L k g 0 Y L Q u N C / L n t D Y W x s I F N l d H R s Z S w y f S Z x d W 9 0 O y w m c X V v d D t T Z W N 0 a W 9 u M S 9 U Y W J s Z S A w I C g x M C k v 0 J j Q t 9 C 8 0 L X Q v d C 1 0 L 3 Q v d G L 0 L k g 0 Y L Q u N C / L n t T d H J p a 2 U s M 3 0 m c X V v d D s s J n F 1 b 3 Q 7 U 2 V j d G l v b j E v V G F i b G U g M C A o M T A p L 9 C Y 0 L f Q v N C 1 0 L 3 Q t d C 9 0 L 3 R i 9 C 5 I N G C 0 L j Q v y 5 7 U H V 0 I F N l d H R s Z S w 0 f S Z x d W 9 0 O y w m c X V v d D t T Z W N 0 a W 9 u M S 9 U Y W J s Z S A w I C g x M C k v 0 J j Q t 9 C 8 0 L X Q v d C 1 0 L 3 Q v d G L 0 L k g 0 Y L Q u N C / L n t Q d X Q g U H J p b 3 I s N X 0 m c X V v d D s s J n F 1 b 3 Q 7 U 2 V j d G l v b j E v V G F i b G U g M C A o M T A p L 9 C Y 0 L f Q v N C 1 0 L 3 Q t d C 9 0 L 3 R i 9 C 5 I N G C 0 L j Q v y 5 7 U H V 0 I E N o Z y w 2 f S Z x d W 9 0 O y w m c X V v d D t T Z W N 0 a W 9 u M S 9 U Y W J s Z S A w I C g x M C k v 0 J j Q t 9 C 8 0 L X Q v d C 1 0 L 3 Q v d G L 0 L k g 0 Y L Q u N C / L n t W b 2 x h d G l s a X R 5 I F N l d H R s Z S w 3 f S Z x d W 9 0 O y w m c X V v d D t T Z W N 0 a W 9 u M S 9 U Y W J s Z S A w I C g x M C k v 0 J j Q t 9 C 8 0 L X Q v d C 1 0 L 3 Q v d G L 0 L k g 0 Y L Q u N C / L n t W b 2 x h d G l s a X R 5 I F B y a W 9 y L D h 9 J n F 1 b 3 Q 7 L C Z x d W 9 0 O 1 N l Y 3 R p b 2 4 x L 1 R h Y m x l I D A g K D E w K S / Q m N C 3 0 L z Q t d C 9 0 L X Q v d C 9 0 Y v Q u S D R g t C 4 0 L 8 u e 1 Z v b G F 0 a W x p d H k g Q 2 h n L D l 9 J n F 1 b 3 Q 7 L C Z x d W 9 0 O 1 N l Y 3 R p b 2 4 x L 1 R h Y m x l I D A g K D E w K S / Q m N C 3 0 L z Q t d C 9 0 L X Q v d C 9 0 Y v Q u S D R g t C 4 0 L 8 u e 0 J h c 2 l z I F B v a W 5 0 I F Z v b G F 0 a W x p d H k g U 2 V 0 d G x l L D E w f S Z x d W 9 0 O y w m c X V v d D t T Z W N 0 a W 9 u M S 9 U Y W J s Z S A w I C g x M C k v 0 J j Q t 9 C 8 0 L X Q v d C 1 0 L 3 Q v d G L 0 L k g 0 Y L Q u N C / L n t C Y X N p c y B Q b 2 l u d C B W b 2 x h d G l s a X R 5 I F B y a W 9 y L D E x f S Z x d W 9 0 O y w m c X V v d D t T Z W N 0 a W 9 u M S 9 U Y W J s Z S A w I C g x M C k v 0 J j Q t 9 C 8 0 L X Q v d C 1 0 L 3 Q v d G L 0 L k g 0 Y L Q u N C / L n t C Y X N p c y B Q b 2 l u d C B W b 2 x h d G l s a X R 5 I E N o Z y w x M n 0 m c X V v d D s s J n F 1 b 3 Q 7 U 2 V j d G l v b j E v V G F i b G U g M C A o M T A p L 9 C Y 0 L f Q v N C 1 0 L 3 Q t d C 9 0 L 3 R i 9 C 5 I N G C 0 L j Q v y 5 7 Q m x h Y 2 s t U 2 N o b 2 x l c y B W b 2 x h d G l s a X R 5 I F N l d H R s Z S w x M 3 0 m c X V v d D s s J n F 1 b 3 Q 7 U 2 V j d G l v b j E v V G F i b G U g M C A o M T A p L 9 C Y 0 L f Q v N C 1 0 L 3 Q t d C 9 0 L 3 R i 9 C 5 I N G C 0 L j Q v y 5 7 Q m x h Y 2 s t U 2 N o b 2 x l c y B W b 2 x h d G l s a X R 5 I F B y a W 9 y L D E 0 f S Z x d W 9 0 O y w m c X V v d D t T Z W N 0 a W 9 u M S 9 U Y W J s Z S A w I C g x M C k v 0 J j Q t 9 C 8 0 L X Q v d C 1 0 L 3 Q v d G L 0 L k g 0 Y L Q u N C / L n t C b G F j a y 1 T Y 2 h v b G V z I F Z v b G F 0 a W x p d H k g Q 2 h n L D E 1 f S Z x d W 9 0 O y w m c X V v d D t T Z W N 0 a W 9 u M S 9 U Y W J s Z S A w I C g x M C k v 0 J j Q t 9 C 8 0 L X Q v d C 1 0 L 3 Q v d G L 0 L k g 0 Y L Q u N C / L n t P c G V u I E l u d G V y Z X N 0 I E N h b G w s M T Z 9 J n F 1 b 3 Q 7 L C Z x d W 9 0 O 1 N l Y 3 R p b 2 4 x L 1 R h Y m x l I D A g K D E w K S / Q m N C 3 0 L z Q t d C 9 0 L X Q v d C 9 0 Y v Q u S D R g t C 4 0 L 8 u e 0 9 w Z W 4 g S W 5 0 Z X J l c 3 Q g Q 2 F s b C B D a G c s M T d 9 J n F 1 b 3 Q 7 L C Z x d W 9 0 O 1 N l Y 3 R p b 2 4 x L 1 R h Y m x l I D A g K D E w K S / Q m N C 3 0 L z Q t d C 9 0 L X Q v d C 9 0 Y v Q u S D R g t C 4 0 L 8 u e 0 9 w Z W 4 g S W 5 0 Z X J l c 3 Q g U H V 0 L D E 4 f S Z x d W 9 0 O y w m c X V v d D t T Z W N 0 a W 9 u M S 9 U Y W J s Z S A w I C g x M C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x M C k v 0 J j Q t 9 C 8 0 L X Q v d C 1 0 L 3 Q v d G L 0 L k g 0 Y L Q u N C / L n t D Y W x s I E N o Z y w w f S Z x d W 9 0 O y w m c X V v d D t T Z W N 0 a W 9 u M S 9 U Y W J s Z S A w I C g x M C k v 0 J j Q t 9 C 8 0 L X Q v d C 1 0 L 3 Q v d G L 0 L k g 0 Y L Q u N C / L n t D Y W x s I F B y a W 9 y L D F 9 J n F 1 b 3 Q 7 L C Z x d W 9 0 O 1 N l Y 3 R p b 2 4 x L 1 R h Y m x l I D A g K D E w K S / Q m N C 3 0 L z Q t d C 9 0 L X Q v d C 9 0 Y v Q u S D R g t C 4 0 L 8 u e 0 N h b G w g U 2 V 0 d G x l L D J 9 J n F 1 b 3 Q 7 L C Z x d W 9 0 O 1 N l Y 3 R p b 2 4 x L 1 R h Y m x l I D A g K D E w K S / Q m N C 3 0 L z Q t d C 9 0 L X Q v d C 9 0 Y v Q u S D R g t C 4 0 L 8 u e 1 N 0 c m l r Z S w z f S Z x d W 9 0 O y w m c X V v d D t T Z W N 0 a W 9 u M S 9 U Y W J s Z S A w I C g x M C k v 0 J j Q t 9 C 8 0 L X Q v d C 1 0 L 3 Q v d G L 0 L k g 0 Y L Q u N C / L n t Q d X Q g U 2 V 0 d G x l L D R 9 J n F 1 b 3 Q 7 L C Z x d W 9 0 O 1 N l Y 3 R p b 2 4 x L 1 R h Y m x l I D A g K D E w K S / Q m N C 3 0 L z Q t d C 9 0 L X Q v d C 9 0 Y v Q u S D R g t C 4 0 L 8 u e 1 B 1 d C B Q c m l v c i w 1 f S Z x d W 9 0 O y w m c X V v d D t T Z W N 0 a W 9 u M S 9 U Y W J s Z S A w I C g x M C k v 0 J j Q t 9 C 8 0 L X Q v d C 1 0 L 3 Q v d G L 0 L k g 0 Y L Q u N C / L n t Q d X Q g Q 2 h n L D Z 9 J n F 1 b 3 Q 7 L C Z x d W 9 0 O 1 N l Y 3 R p b 2 4 x L 1 R h Y m x l I D A g K D E w K S / Q m N C 3 0 L z Q t d C 9 0 L X Q v d C 9 0 Y v Q u S D R g t C 4 0 L 8 u e 1 Z v b G F 0 a W x p d H k g U 2 V 0 d G x l L D d 9 J n F 1 b 3 Q 7 L C Z x d W 9 0 O 1 N l Y 3 R p b 2 4 x L 1 R h Y m x l I D A g K D E w K S / Q m N C 3 0 L z Q t d C 9 0 L X Q v d C 9 0 Y v Q u S D R g t C 4 0 L 8 u e 1 Z v b G F 0 a W x p d H k g U H J p b 3 I s O H 0 m c X V v d D s s J n F 1 b 3 Q 7 U 2 V j d G l v b j E v V G F i b G U g M C A o M T A p L 9 C Y 0 L f Q v N C 1 0 L 3 Q t d C 9 0 L 3 R i 9 C 5 I N G C 0 L j Q v y 5 7 V m 9 s Y X R p b G l 0 e S B D a G c s O X 0 m c X V v d D s s J n F 1 b 3 Q 7 U 2 V j d G l v b j E v V G F i b G U g M C A o M T A p L 9 C Y 0 L f Q v N C 1 0 L 3 Q t d C 9 0 L 3 R i 9 C 5 I N G C 0 L j Q v y 5 7 Q m F z a X M g U G 9 p b n Q g V m 9 s Y X R p b G l 0 e S B T Z X R 0 b G U s M T B 9 J n F 1 b 3 Q 7 L C Z x d W 9 0 O 1 N l Y 3 R p b 2 4 x L 1 R h Y m x l I D A g K D E w K S / Q m N C 3 0 L z Q t d C 9 0 L X Q v d C 9 0 Y v Q u S D R g t C 4 0 L 8 u e 0 J h c 2 l z I F B v a W 5 0 I F Z v b G F 0 a W x p d H k g U H J p b 3 I s M T F 9 J n F 1 b 3 Q 7 L C Z x d W 9 0 O 1 N l Y 3 R p b 2 4 x L 1 R h Y m x l I D A g K D E w K S / Q m N C 3 0 L z Q t d C 9 0 L X Q v d C 9 0 Y v Q u S D R g t C 4 0 L 8 u e 0 J h c 2 l z I F B v a W 5 0 I F Z v b G F 0 a W x p d H k g Q 2 h n L D E y f S Z x d W 9 0 O y w m c X V v d D t T Z W N 0 a W 9 u M S 9 U Y W J s Z S A w I C g x M C k v 0 J j Q t 9 C 8 0 L X Q v d C 1 0 L 3 Q v d G L 0 L k g 0 Y L Q u N C / L n t C b G F j a y 1 T Y 2 h v b G V z I F Z v b G F 0 a W x p d H k g U 2 V 0 d G x l L D E z f S Z x d W 9 0 O y w m c X V v d D t T Z W N 0 a W 9 u M S 9 U Y W J s Z S A w I C g x M C k v 0 J j Q t 9 C 8 0 L X Q v d C 1 0 L 3 Q v d G L 0 L k g 0 Y L Q u N C / L n t C b G F j a y 1 T Y 2 h v b G V z I F Z v b G F 0 a W x p d H k g U H J p b 3 I s M T R 9 J n F 1 b 3 Q 7 L C Z x d W 9 0 O 1 N l Y 3 R p b 2 4 x L 1 R h Y m x l I D A g K D E w K S / Q m N C 3 0 L z Q t d C 9 0 L X Q v d C 9 0 Y v Q u S D R g t C 4 0 L 8 u e 0 J s Y W N r L V N j a G 9 s Z X M g V m 9 s Y X R p b G l 0 e S B D a G c s M T V 9 J n F 1 b 3 Q 7 L C Z x d W 9 0 O 1 N l Y 3 R p b 2 4 x L 1 R h Y m x l I D A g K D E w K S / Q m N C 3 0 L z Q t d C 9 0 L X Q v d C 9 0 Y v Q u S D R g t C 4 0 L 8 u e 0 9 w Z W 4 g S W 5 0 Z X J l c 3 Q g Q 2 F s b C w x N n 0 m c X V v d D s s J n F 1 b 3 Q 7 U 2 V j d G l v b j E v V G F i b G U g M C A o M T A p L 9 C Y 0 L f Q v N C 1 0 L 3 Q t d C 9 0 L 3 R i 9 C 5 I N G C 0 L j Q v y 5 7 T 3 B l b i B J b n R l c m V z d C B D Y W x s I E N o Z y w x N 3 0 m c X V v d D s s J n F 1 b 3 Q 7 U 2 V j d G l v b j E v V G F i b G U g M C A o M T A p L 9 C Y 0 L f Q v N C 1 0 L 3 Q t d C 9 0 L 3 R i 9 C 5 I N G C 0 L j Q v y 5 7 T 3 B l b i B J b n R l c m V z d C B Q d X Q s M T h 9 J n F 1 b 3 Q 7 L C Z x d W 9 0 O 1 N l Y 3 R p b 2 4 x L 1 R h Y m x l I D A g K D E w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x M C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w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M C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E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j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Y 6 N T U 6 M z I u N z Q 3 O D E y N 1 o i I C 8 + P E V u d H J 5 I F R 5 c G U 9 I k Z p b G x D b 2 x 1 b W 5 U e X B l c y I g V m F s d W U 9 I n N C U V V G Q l F V R k J R V U Z C U V V G Q l F V R k J R T U R B d 0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E x K S / Q m N C 3 0 L z Q t d C 9 0 L X Q v d C 9 0 Y v Q u S D R g t C 4 0 L 8 u e 0 N h b G w g Q 2 h n L D B 9 J n F 1 b 3 Q 7 L C Z x d W 9 0 O 1 N l Y 3 R p b 2 4 x L 1 R h Y m x l I D A g K D E x K S / Q m N C 3 0 L z Q t d C 9 0 L X Q v d C 9 0 Y v Q u S D R g t C 4 0 L 8 u e 0 N h b G w g U H J p b 3 I s M X 0 m c X V v d D s s J n F 1 b 3 Q 7 U 2 V j d G l v b j E v V G F i b G U g M C A o M T E p L 9 C Y 0 L f Q v N C 1 0 L 3 Q t d C 9 0 L 3 R i 9 C 5 I N G C 0 L j Q v y 5 7 Q 2 F s b C B T Z X R 0 b G U s M n 0 m c X V v d D s s J n F 1 b 3 Q 7 U 2 V j d G l v b j E v V G F i b G U g M C A o M T E p L 9 C Y 0 L f Q v N C 1 0 L 3 Q t d C 9 0 L 3 R i 9 C 5 I N G C 0 L j Q v y 5 7 U 3 R y a W t l L D N 9 J n F 1 b 3 Q 7 L C Z x d W 9 0 O 1 N l Y 3 R p b 2 4 x L 1 R h Y m x l I D A g K D E x K S / Q m N C 3 0 L z Q t d C 9 0 L X Q v d C 9 0 Y v Q u S D R g t C 4 0 L 8 u e 1 B 1 d C B T Z X R 0 b G U s N H 0 m c X V v d D s s J n F 1 b 3 Q 7 U 2 V j d G l v b j E v V G F i b G U g M C A o M T E p L 9 C Y 0 L f Q v N C 1 0 L 3 Q t d C 9 0 L 3 R i 9 C 5 I N G C 0 L j Q v y 5 7 U H V 0 I F B y a W 9 y L D V 9 J n F 1 b 3 Q 7 L C Z x d W 9 0 O 1 N l Y 3 R p b 2 4 x L 1 R h Y m x l I D A g K D E x K S / Q m N C 3 0 L z Q t d C 9 0 L X Q v d C 9 0 Y v Q u S D R g t C 4 0 L 8 u e 1 B 1 d C B D a G c s N n 0 m c X V v d D s s J n F 1 b 3 Q 7 U 2 V j d G l v b j E v V G F i b G U g M C A o M T E p L 9 C Y 0 L f Q v N C 1 0 L 3 Q t d C 9 0 L 3 R i 9 C 5 I N G C 0 L j Q v y 5 7 V m 9 s Y X R p b G l 0 e S B T Z X R 0 b G U s N 3 0 m c X V v d D s s J n F 1 b 3 Q 7 U 2 V j d G l v b j E v V G F i b G U g M C A o M T E p L 9 C Y 0 L f Q v N C 1 0 L 3 Q t d C 9 0 L 3 R i 9 C 5 I N G C 0 L j Q v y 5 7 V m 9 s Y X R p b G l 0 e S B Q c m l v c i w 4 f S Z x d W 9 0 O y w m c X V v d D t T Z W N 0 a W 9 u M S 9 U Y W J s Z S A w I C g x M S k v 0 J j Q t 9 C 8 0 L X Q v d C 1 0 L 3 Q v d G L 0 L k g 0 Y L Q u N C / L n t W b 2 x h d G l s a X R 5 I E N o Z y w 5 f S Z x d W 9 0 O y w m c X V v d D t T Z W N 0 a W 9 u M S 9 U Y W J s Z S A w I C g x M S k v 0 J j Q t 9 C 8 0 L X Q v d C 1 0 L 3 Q v d G L 0 L k g 0 Y L Q u N C / L n t C Y X N p c y B Q b 2 l u d C B W b 2 x h d G l s a X R 5 I F N l d H R s Z S w x M H 0 m c X V v d D s s J n F 1 b 3 Q 7 U 2 V j d G l v b j E v V G F i b G U g M C A o M T E p L 9 C Y 0 L f Q v N C 1 0 L 3 Q t d C 9 0 L 3 R i 9 C 5 I N G C 0 L j Q v y 5 7 Q m F z a X M g U G 9 p b n Q g V m 9 s Y X R p b G l 0 e S B Q c m l v c i w x M X 0 m c X V v d D s s J n F 1 b 3 Q 7 U 2 V j d G l v b j E v V G F i b G U g M C A o M T E p L 9 C Y 0 L f Q v N C 1 0 L 3 Q t d C 9 0 L 3 R i 9 C 5 I N G C 0 L j Q v y 5 7 Q m F z a X M g U G 9 p b n Q g V m 9 s Y X R p b G l 0 e S B D a G c s M T J 9 J n F 1 b 3 Q 7 L C Z x d W 9 0 O 1 N l Y 3 R p b 2 4 x L 1 R h Y m x l I D A g K D E x K S / Q m N C 3 0 L z Q t d C 9 0 L X Q v d C 9 0 Y v Q u S D R g t C 4 0 L 8 u e 0 J s Y W N r L V N j a G 9 s Z X M g V m 9 s Y X R p b G l 0 e S B T Z X R 0 b G U s M T N 9 J n F 1 b 3 Q 7 L C Z x d W 9 0 O 1 N l Y 3 R p b 2 4 x L 1 R h Y m x l I D A g K D E x K S / Q m N C 3 0 L z Q t d C 9 0 L X Q v d C 9 0 Y v Q u S D R g t C 4 0 L 8 u e 0 J s Y W N r L V N j a G 9 s Z X M g V m 9 s Y X R p b G l 0 e S B Q c m l v c i w x N H 0 m c X V v d D s s J n F 1 b 3 Q 7 U 2 V j d G l v b j E v V G F i b G U g M C A o M T E p L 9 C Y 0 L f Q v N C 1 0 L 3 Q t d C 9 0 L 3 R i 9 C 5 I N G C 0 L j Q v y 5 7 Q m x h Y 2 s t U 2 N o b 2 x l c y B W b 2 x h d G l s a X R 5 I E N o Z y w x N X 0 m c X V v d D s s J n F 1 b 3 Q 7 U 2 V j d G l v b j E v V G F i b G U g M C A o M T E p L 9 C Y 0 L f Q v N C 1 0 L 3 Q t d C 9 0 L 3 R i 9 C 5 I N G C 0 L j Q v y 5 7 T 3 B l b i B J b n R l c m V z d C B D Y W x s L D E 2 f S Z x d W 9 0 O y w m c X V v d D t T Z W N 0 a W 9 u M S 9 U Y W J s Z S A w I C g x M S k v 0 J j Q t 9 C 8 0 L X Q v d C 1 0 L 3 Q v d G L 0 L k g 0 Y L Q u N C / L n t P c G V u I E l u d G V y Z X N 0 I E N h b G w g Q 2 h n L D E 3 f S Z x d W 9 0 O y w m c X V v d D t T Z W N 0 a W 9 u M S 9 U Y W J s Z S A w I C g x M S k v 0 J j Q t 9 C 8 0 L X Q v d C 1 0 L 3 Q v d G L 0 L k g 0 Y L Q u N C / L n t P c G V u I E l u d G V y Z X N 0 I F B 1 d C w x O H 0 m c X V v d D s s J n F 1 b 3 Q 7 U 2 V j d G l v b j E v V G F i b G U g M C A o M T E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T E p L 9 C Y 0 L f Q v N C 1 0 L 3 Q t d C 9 0 L 3 R i 9 C 5 I N G C 0 L j Q v y 5 7 Q 2 F s b C B D a G c s M H 0 m c X V v d D s s J n F 1 b 3 Q 7 U 2 V j d G l v b j E v V G F i b G U g M C A o M T E p L 9 C Y 0 L f Q v N C 1 0 L 3 Q t d C 9 0 L 3 R i 9 C 5 I N G C 0 L j Q v y 5 7 Q 2 F s b C B Q c m l v c i w x f S Z x d W 9 0 O y w m c X V v d D t T Z W N 0 a W 9 u M S 9 U Y W J s Z S A w I C g x M S k v 0 J j Q t 9 C 8 0 L X Q v d C 1 0 L 3 Q v d G L 0 L k g 0 Y L Q u N C / L n t D Y W x s I F N l d H R s Z S w y f S Z x d W 9 0 O y w m c X V v d D t T Z W N 0 a W 9 u M S 9 U Y W J s Z S A w I C g x M S k v 0 J j Q t 9 C 8 0 L X Q v d C 1 0 L 3 Q v d G L 0 L k g 0 Y L Q u N C / L n t T d H J p a 2 U s M 3 0 m c X V v d D s s J n F 1 b 3 Q 7 U 2 V j d G l v b j E v V G F i b G U g M C A o M T E p L 9 C Y 0 L f Q v N C 1 0 L 3 Q t d C 9 0 L 3 R i 9 C 5 I N G C 0 L j Q v y 5 7 U H V 0 I F N l d H R s Z S w 0 f S Z x d W 9 0 O y w m c X V v d D t T Z W N 0 a W 9 u M S 9 U Y W J s Z S A w I C g x M S k v 0 J j Q t 9 C 8 0 L X Q v d C 1 0 L 3 Q v d G L 0 L k g 0 Y L Q u N C / L n t Q d X Q g U H J p b 3 I s N X 0 m c X V v d D s s J n F 1 b 3 Q 7 U 2 V j d G l v b j E v V G F i b G U g M C A o M T E p L 9 C Y 0 L f Q v N C 1 0 L 3 Q t d C 9 0 L 3 R i 9 C 5 I N G C 0 L j Q v y 5 7 U H V 0 I E N o Z y w 2 f S Z x d W 9 0 O y w m c X V v d D t T Z W N 0 a W 9 u M S 9 U Y W J s Z S A w I C g x M S k v 0 J j Q t 9 C 8 0 L X Q v d C 1 0 L 3 Q v d G L 0 L k g 0 Y L Q u N C / L n t W b 2 x h d G l s a X R 5 I F N l d H R s Z S w 3 f S Z x d W 9 0 O y w m c X V v d D t T Z W N 0 a W 9 u M S 9 U Y W J s Z S A w I C g x M S k v 0 J j Q t 9 C 8 0 L X Q v d C 1 0 L 3 Q v d G L 0 L k g 0 Y L Q u N C / L n t W b 2 x h d G l s a X R 5 I F B y a W 9 y L D h 9 J n F 1 b 3 Q 7 L C Z x d W 9 0 O 1 N l Y 3 R p b 2 4 x L 1 R h Y m x l I D A g K D E x K S / Q m N C 3 0 L z Q t d C 9 0 L X Q v d C 9 0 Y v Q u S D R g t C 4 0 L 8 u e 1 Z v b G F 0 a W x p d H k g Q 2 h n L D l 9 J n F 1 b 3 Q 7 L C Z x d W 9 0 O 1 N l Y 3 R p b 2 4 x L 1 R h Y m x l I D A g K D E x K S / Q m N C 3 0 L z Q t d C 9 0 L X Q v d C 9 0 Y v Q u S D R g t C 4 0 L 8 u e 0 J h c 2 l z I F B v a W 5 0 I F Z v b G F 0 a W x p d H k g U 2 V 0 d G x l L D E w f S Z x d W 9 0 O y w m c X V v d D t T Z W N 0 a W 9 u M S 9 U Y W J s Z S A w I C g x M S k v 0 J j Q t 9 C 8 0 L X Q v d C 1 0 L 3 Q v d G L 0 L k g 0 Y L Q u N C / L n t C Y X N p c y B Q b 2 l u d C B W b 2 x h d G l s a X R 5 I F B y a W 9 y L D E x f S Z x d W 9 0 O y w m c X V v d D t T Z W N 0 a W 9 u M S 9 U Y W J s Z S A w I C g x M S k v 0 J j Q t 9 C 8 0 L X Q v d C 1 0 L 3 Q v d G L 0 L k g 0 Y L Q u N C / L n t C Y X N p c y B Q b 2 l u d C B W b 2 x h d G l s a X R 5 I E N o Z y w x M n 0 m c X V v d D s s J n F 1 b 3 Q 7 U 2 V j d G l v b j E v V G F i b G U g M C A o M T E p L 9 C Y 0 L f Q v N C 1 0 L 3 Q t d C 9 0 L 3 R i 9 C 5 I N G C 0 L j Q v y 5 7 Q m x h Y 2 s t U 2 N o b 2 x l c y B W b 2 x h d G l s a X R 5 I F N l d H R s Z S w x M 3 0 m c X V v d D s s J n F 1 b 3 Q 7 U 2 V j d G l v b j E v V G F i b G U g M C A o M T E p L 9 C Y 0 L f Q v N C 1 0 L 3 Q t d C 9 0 L 3 R i 9 C 5 I N G C 0 L j Q v y 5 7 Q m x h Y 2 s t U 2 N o b 2 x l c y B W b 2 x h d G l s a X R 5 I F B y a W 9 y L D E 0 f S Z x d W 9 0 O y w m c X V v d D t T Z W N 0 a W 9 u M S 9 U Y W J s Z S A w I C g x M S k v 0 J j Q t 9 C 8 0 L X Q v d C 1 0 L 3 Q v d G L 0 L k g 0 Y L Q u N C / L n t C b G F j a y 1 T Y 2 h v b G V z I F Z v b G F 0 a W x p d H k g Q 2 h n L D E 1 f S Z x d W 9 0 O y w m c X V v d D t T Z W N 0 a W 9 u M S 9 U Y W J s Z S A w I C g x M S k v 0 J j Q t 9 C 8 0 L X Q v d C 1 0 L 3 Q v d G L 0 L k g 0 Y L Q u N C / L n t P c G V u I E l u d G V y Z X N 0 I E N h b G w s M T Z 9 J n F 1 b 3 Q 7 L C Z x d W 9 0 O 1 N l Y 3 R p b 2 4 x L 1 R h Y m x l I D A g K D E x K S / Q m N C 3 0 L z Q t d C 9 0 L X Q v d C 9 0 Y v Q u S D R g t C 4 0 L 8 u e 0 9 w Z W 4 g S W 5 0 Z X J l c 3 Q g Q 2 F s b C B D a G c s M T d 9 J n F 1 b 3 Q 7 L C Z x d W 9 0 O 1 N l Y 3 R p b 2 4 x L 1 R h Y m x l I D A g K D E x K S / Q m N C 3 0 L z Q t d C 9 0 L X Q v d C 9 0 Y v Q u S D R g t C 4 0 L 8 u e 0 9 w Z W 4 g S W 5 0 Z X J l c 3 Q g U H V 0 L D E 4 f S Z x d W 9 0 O y w m c X V v d D t T Z W N 0 a W 9 u M S 9 U Y W J s Z S A w I C g x M S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T E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M S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E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x M i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T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c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2 O j U 2 O j U 5 L j E 0 M D c 0 M T N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x M i k v 0 J j Q t 9 C 8 0 L X Q v d C 1 0 L 3 Q v d G L 0 L k g 0 Y L Q u N C / L n t D Y W x s I E N o Z y w w f S Z x d W 9 0 O y w m c X V v d D t T Z W N 0 a W 9 u M S 9 U Y W J s Z S A w I C g x M i k v 0 J j Q t 9 C 8 0 L X Q v d C 1 0 L 3 Q v d G L 0 L k g 0 Y L Q u N C / L n t D Y W x s I F B y a W 9 y L D F 9 J n F 1 b 3 Q 7 L C Z x d W 9 0 O 1 N l Y 3 R p b 2 4 x L 1 R h Y m x l I D A g K D E y K S / Q m N C 3 0 L z Q t d C 9 0 L X Q v d C 9 0 Y v Q u S D R g t C 4 0 L 8 u e 0 N h b G w g U 2 V 0 d G x l L D J 9 J n F 1 b 3 Q 7 L C Z x d W 9 0 O 1 N l Y 3 R p b 2 4 x L 1 R h Y m x l I D A g K D E y K S / Q m N C 3 0 L z Q t d C 9 0 L X Q v d C 9 0 Y v Q u S D R g t C 4 0 L 8 u e 1 N 0 c m l r Z S w z f S Z x d W 9 0 O y w m c X V v d D t T Z W N 0 a W 9 u M S 9 U Y W J s Z S A w I C g x M i k v 0 J j Q t 9 C 8 0 L X Q v d C 1 0 L 3 Q v d G L 0 L k g 0 Y L Q u N C / L n t Q d X Q g U 2 V 0 d G x l L D R 9 J n F 1 b 3 Q 7 L C Z x d W 9 0 O 1 N l Y 3 R p b 2 4 x L 1 R h Y m x l I D A g K D E y K S / Q m N C 3 0 L z Q t d C 9 0 L X Q v d C 9 0 Y v Q u S D R g t C 4 0 L 8 u e 1 B 1 d C B Q c m l v c i w 1 f S Z x d W 9 0 O y w m c X V v d D t T Z W N 0 a W 9 u M S 9 U Y W J s Z S A w I C g x M i k v 0 J j Q t 9 C 8 0 L X Q v d C 1 0 L 3 Q v d G L 0 L k g 0 Y L Q u N C / L n t Q d X Q g Q 2 h n L D Z 9 J n F 1 b 3 Q 7 L C Z x d W 9 0 O 1 N l Y 3 R p b 2 4 x L 1 R h Y m x l I D A g K D E y K S / Q m N C 3 0 L z Q t d C 9 0 L X Q v d C 9 0 Y v Q u S D R g t C 4 0 L 8 u e 1 Z v b G F 0 a W x p d H k g U 2 V 0 d G x l L D d 9 J n F 1 b 3 Q 7 L C Z x d W 9 0 O 1 N l Y 3 R p b 2 4 x L 1 R h Y m x l I D A g K D E y K S / Q m N C 3 0 L z Q t d C 9 0 L X Q v d C 9 0 Y v Q u S D R g t C 4 0 L 8 u e 1 Z v b G F 0 a W x p d H k g U H J p b 3 I s O H 0 m c X V v d D s s J n F 1 b 3 Q 7 U 2 V j d G l v b j E v V G F i b G U g M C A o M T I p L 9 C Y 0 L f Q v N C 1 0 L 3 Q t d C 9 0 L 3 R i 9 C 5 I N G C 0 L j Q v y 5 7 V m 9 s Y X R p b G l 0 e S B D a G c s O X 0 m c X V v d D s s J n F 1 b 3 Q 7 U 2 V j d G l v b j E v V G F i b G U g M C A o M T I p L 9 C Y 0 L f Q v N C 1 0 L 3 Q t d C 9 0 L 3 R i 9 C 5 I N G C 0 L j Q v y 5 7 Q m F z a X M g U G 9 p b n Q g V m 9 s Y X R p b G l 0 e S B T Z X R 0 b G U s M T B 9 J n F 1 b 3 Q 7 L C Z x d W 9 0 O 1 N l Y 3 R p b 2 4 x L 1 R h Y m x l I D A g K D E y K S / Q m N C 3 0 L z Q t d C 9 0 L X Q v d C 9 0 Y v Q u S D R g t C 4 0 L 8 u e 0 J h c 2 l z I F B v a W 5 0 I F Z v b G F 0 a W x p d H k g U H J p b 3 I s M T F 9 J n F 1 b 3 Q 7 L C Z x d W 9 0 O 1 N l Y 3 R p b 2 4 x L 1 R h Y m x l I D A g K D E y K S / Q m N C 3 0 L z Q t d C 9 0 L X Q v d C 9 0 Y v Q u S D R g t C 4 0 L 8 u e 0 J h c 2 l z I F B v a W 5 0 I F Z v b G F 0 a W x p d H k g Q 2 h n L D E y f S Z x d W 9 0 O y w m c X V v d D t T Z W N 0 a W 9 u M S 9 U Y W J s Z S A w I C g x M i k v 0 J j Q t 9 C 8 0 L X Q v d C 1 0 L 3 Q v d G L 0 L k g 0 Y L Q u N C / L n t C b G F j a y 1 T Y 2 h v b G V z I F Z v b G F 0 a W x p d H k g U 2 V 0 d G x l L D E z f S Z x d W 9 0 O y w m c X V v d D t T Z W N 0 a W 9 u M S 9 U Y W J s Z S A w I C g x M i k v 0 J j Q t 9 C 8 0 L X Q v d C 1 0 L 3 Q v d G L 0 L k g 0 Y L Q u N C / L n t C b G F j a y 1 T Y 2 h v b G V z I F Z v b G F 0 a W x p d H k g U H J p b 3 I s M T R 9 J n F 1 b 3 Q 7 L C Z x d W 9 0 O 1 N l Y 3 R p b 2 4 x L 1 R h Y m x l I D A g K D E y K S / Q m N C 3 0 L z Q t d C 9 0 L X Q v d C 9 0 Y v Q u S D R g t C 4 0 L 8 u e 0 J s Y W N r L V N j a G 9 s Z X M g V m 9 s Y X R p b G l 0 e S B D a G c s M T V 9 J n F 1 b 3 Q 7 L C Z x d W 9 0 O 1 N l Y 3 R p b 2 4 x L 1 R h Y m x l I D A g K D E y K S / Q m N C 3 0 L z Q t d C 9 0 L X Q v d C 9 0 Y v Q u S D R g t C 4 0 L 8 u e 0 9 w Z W 4 g S W 5 0 Z X J l c 3 Q g Q 2 F s b C w x N n 0 m c X V v d D s s J n F 1 b 3 Q 7 U 2 V j d G l v b j E v V G F i b G U g M C A o M T I p L 9 C Y 0 L f Q v N C 1 0 L 3 Q t d C 9 0 L 3 R i 9 C 5 I N G C 0 L j Q v y 5 7 T 3 B l b i B J b n R l c m V z d C B D Y W x s I E N o Z y w x N 3 0 m c X V v d D s s J n F 1 b 3 Q 7 U 2 V j d G l v b j E v V G F i b G U g M C A o M T I p L 9 C Y 0 L f Q v N C 1 0 L 3 Q t d C 9 0 L 3 R i 9 C 5 I N G C 0 L j Q v y 5 7 T 3 B l b i B J b n R l c m V z d C B Q d X Q s M T h 9 J n F 1 b 3 Q 7 L C Z x d W 9 0 O 1 N l Y 3 R p b 2 4 x L 1 R h Y m x l I D A g K D E y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E y K S / Q m N C 3 0 L z Q t d C 9 0 L X Q v d C 9 0 Y v Q u S D R g t C 4 0 L 8 u e 0 N h b G w g Q 2 h n L D B 9 J n F 1 b 3 Q 7 L C Z x d W 9 0 O 1 N l Y 3 R p b 2 4 x L 1 R h Y m x l I D A g K D E y K S / Q m N C 3 0 L z Q t d C 9 0 L X Q v d C 9 0 Y v Q u S D R g t C 4 0 L 8 u e 0 N h b G w g U H J p b 3 I s M X 0 m c X V v d D s s J n F 1 b 3 Q 7 U 2 V j d G l v b j E v V G F i b G U g M C A o M T I p L 9 C Y 0 L f Q v N C 1 0 L 3 Q t d C 9 0 L 3 R i 9 C 5 I N G C 0 L j Q v y 5 7 Q 2 F s b C B T Z X R 0 b G U s M n 0 m c X V v d D s s J n F 1 b 3 Q 7 U 2 V j d G l v b j E v V G F i b G U g M C A o M T I p L 9 C Y 0 L f Q v N C 1 0 L 3 Q t d C 9 0 L 3 R i 9 C 5 I N G C 0 L j Q v y 5 7 U 3 R y a W t l L D N 9 J n F 1 b 3 Q 7 L C Z x d W 9 0 O 1 N l Y 3 R p b 2 4 x L 1 R h Y m x l I D A g K D E y K S / Q m N C 3 0 L z Q t d C 9 0 L X Q v d C 9 0 Y v Q u S D R g t C 4 0 L 8 u e 1 B 1 d C B T Z X R 0 b G U s N H 0 m c X V v d D s s J n F 1 b 3 Q 7 U 2 V j d G l v b j E v V G F i b G U g M C A o M T I p L 9 C Y 0 L f Q v N C 1 0 L 3 Q t d C 9 0 L 3 R i 9 C 5 I N G C 0 L j Q v y 5 7 U H V 0 I F B y a W 9 y L D V 9 J n F 1 b 3 Q 7 L C Z x d W 9 0 O 1 N l Y 3 R p b 2 4 x L 1 R h Y m x l I D A g K D E y K S / Q m N C 3 0 L z Q t d C 9 0 L X Q v d C 9 0 Y v Q u S D R g t C 4 0 L 8 u e 1 B 1 d C B D a G c s N n 0 m c X V v d D s s J n F 1 b 3 Q 7 U 2 V j d G l v b j E v V G F i b G U g M C A o M T I p L 9 C Y 0 L f Q v N C 1 0 L 3 Q t d C 9 0 L 3 R i 9 C 5 I N G C 0 L j Q v y 5 7 V m 9 s Y X R p b G l 0 e S B T Z X R 0 b G U s N 3 0 m c X V v d D s s J n F 1 b 3 Q 7 U 2 V j d G l v b j E v V G F i b G U g M C A o M T I p L 9 C Y 0 L f Q v N C 1 0 L 3 Q t d C 9 0 L 3 R i 9 C 5 I N G C 0 L j Q v y 5 7 V m 9 s Y X R p b G l 0 e S B Q c m l v c i w 4 f S Z x d W 9 0 O y w m c X V v d D t T Z W N 0 a W 9 u M S 9 U Y W J s Z S A w I C g x M i k v 0 J j Q t 9 C 8 0 L X Q v d C 1 0 L 3 Q v d G L 0 L k g 0 Y L Q u N C / L n t W b 2 x h d G l s a X R 5 I E N o Z y w 5 f S Z x d W 9 0 O y w m c X V v d D t T Z W N 0 a W 9 u M S 9 U Y W J s Z S A w I C g x M i k v 0 J j Q t 9 C 8 0 L X Q v d C 1 0 L 3 Q v d G L 0 L k g 0 Y L Q u N C / L n t C Y X N p c y B Q b 2 l u d C B W b 2 x h d G l s a X R 5 I F N l d H R s Z S w x M H 0 m c X V v d D s s J n F 1 b 3 Q 7 U 2 V j d G l v b j E v V G F i b G U g M C A o M T I p L 9 C Y 0 L f Q v N C 1 0 L 3 Q t d C 9 0 L 3 R i 9 C 5 I N G C 0 L j Q v y 5 7 Q m F z a X M g U G 9 p b n Q g V m 9 s Y X R p b G l 0 e S B Q c m l v c i w x M X 0 m c X V v d D s s J n F 1 b 3 Q 7 U 2 V j d G l v b j E v V G F i b G U g M C A o M T I p L 9 C Y 0 L f Q v N C 1 0 L 3 Q t d C 9 0 L 3 R i 9 C 5 I N G C 0 L j Q v y 5 7 Q m F z a X M g U G 9 p b n Q g V m 9 s Y X R p b G l 0 e S B D a G c s M T J 9 J n F 1 b 3 Q 7 L C Z x d W 9 0 O 1 N l Y 3 R p b 2 4 x L 1 R h Y m x l I D A g K D E y K S / Q m N C 3 0 L z Q t d C 9 0 L X Q v d C 9 0 Y v Q u S D R g t C 4 0 L 8 u e 0 J s Y W N r L V N j a G 9 s Z X M g V m 9 s Y X R p b G l 0 e S B T Z X R 0 b G U s M T N 9 J n F 1 b 3 Q 7 L C Z x d W 9 0 O 1 N l Y 3 R p b 2 4 x L 1 R h Y m x l I D A g K D E y K S / Q m N C 3 0 L z Q t d C 9 0 L X Q v d C 9 0 Y v Q u S D R g t C 4 0 L 8 u e 0 J s Y W N r L V N j a G 9 s Z X M g V m 9 s Y X R p b G l 0 e S B Q c m l v c i w x N H 0 m c X V v d D s s J n F 1 b 3 Q 7 U 2 V j d G l v b j E v V G F i b G U g M C A o M T I p L 9 C Y 0 L f Q v N C 1 0 L 3 Q t d C 9 0 L 3 R i 9 C 5 I N G C 0 L j Q v y 5 7 Q m x h Y 2 s t U 2 N o b 2 x l c y B W b 2 x h d G l s a X R 5 I E N o Z y w x N X 0 m c X V v d D s s J n F 1 b 3 Q 7 U 2 V j d G l v b j E v V G F i b G U g M C A o M T I p L 9 C Y 0 L f Q v N C 1 0 L 3 Q t d C 9 0 L 3 R i 9 C 5 I N G C 0 L j Q v y 5 7 T 3 B l b i B J b n R l c m V z d C B D Y W x s L D E 2 f S Z x d W 9 0 O y w m c X V v d D t T Z W N 0 a W 9 u M S 9 U Y W J s Z S A w I C g x M i k v 0 J j Q t 9 C 8 0 L X Q v d C 1 0 L 3 Q v d G L 0 L k g 0 Y L Q u N C / L n t P c G V u I E l u d G V y Z X N 0 I E N h b G w g Q 2 h n L D E 3 f S Z x d W 9 0 O y w m c X V v d D t T Z W N 0 a W 9 u M S 9 U Y W J s Z S A w I C g x M i k v 0 J j Q t 9 C 8 0 L X Q v d C 1 0 L 3 Q v d G L 0 L k g 0 Y L Q u N C / L n t P c G V u I E l u d G V y Z X N 0 I F B 1 d C w x O H 0 m c X V v d D s s J n F 1 b 3 Q 7 U 2 V j d G l v b j E v V G F i b G U g M C A o M T I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E y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y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T M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E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j o 1 O D o 0 O C 4 1 M D Q 4 M D E 4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T M p L 9 C Y 0 L f Q v N C 1 0 L 3 Q t d C 9 0 L 3 R i 9 C 5 I N G C 0 L j Q v y 5 7 Q 2 F s b C B D a G c s M H 0 m c X V v d D s s J n F 1 b 3 Q 7 U 2 V j d G l v b j E v V G F i b G U g M C A o M T M p L 9 C Y 0 L f Q v N C 1 0 L 3 Q t d C 9 0 L 3 R i 9 C 5 I N G C 0 L j Q v y 5 7 Q 2 F s b C B Q c m l v c i w x f S Z x d W 9 0 O y w m c X V v d D t T Z W N 0 a W 9 u M S 9 U Y W J s Z S A w I C g x M y k v 0 J j Q t 9 C 8 0 L X Q v d C 1 0 L 3 Q v d G L 0 L k g 0 Y L Q u N C / L n t D Y W x s I F N l d H R s Z S w y f S Z x d W 9 0 O y w m c X V v d D t T Z W N 0 a W 9 u M S 9 U Y W J s Z S A w I C g x M y k v 0 J j Q t 9 C 8 0 L X Q v d C 1 0 L 3 Q v d G L 0 L k g 0 Y L Q u N C / L n t T d H J p a 2 U s M 3 0 m c X V v d D s s J n F 1 b 3 Q 7 U 2 V j d G l v b j E v V G F i b G U g M C A o M T M p L 9 C Y 0 L f Q v N C 1 0 L 3 Q t d C 9 0 L 3 R i 9 C 5 I N G C 0 L j Q v y 5 7 U H V 0 I F N l d H R s Z S w 0 f S Z x d W 9 0 O y w m c X V v d D t T Z W N 0 a W 9 u M S 9 U Y W J s Z S A w I C g x M y k v 0 J j Q t 9 C 8 0 L X Q v d C 1 0 L 3 Q v d G L 0 L k g 0 Y L Q u N C / L n t Q d X Q g U H J p b 3 I s N X 0 m c X V v d D s s J n F 1 b 3 Q 7 U 2 V j d G l v b j E v V G F i b G U g M C A o M T M p L 9 C Y 0 L f Q v N C 1 0 L 3 Q t d C 9 0 L 3 R i 9 C 5 I N G C 0 L j Q v y 5 7 U H V 0 I E N o Z y w 2 f S Z x d W 9 0 O y w m c X V v d D t T Z W N 0 a W 9 u M S 9 U Y W J s Z S A w I C g x M y k v 0 J j Q t 9 C 8 0 L X Q v d C 1 0 L 3 Q v d G L 0 L k g 0 Y L Q u N C / L n t W b 2 x h d G l s a X R 5 I F N l d H R s Z S w 3 f S Z x d W 9 0 O y w m c X V v d D t T Z W N 0 a W 9 u M S 9 U Y W J s Z S A w I C g x M y k v 0 J j Q t 9 C 8 0 L X Q v d C 1 0 L 3 Q v d G L 0 L k g 0 Y L Q u N C / L n t W b 2 x h d G l s a X R 5 I F B y a W 9 y L D h 9 J n F 1 b 3 Q 7 L C Z x d W 9 0 O 1 N l Y 3 R p b 2 4 x L 1 R h Y m x l I D A g K D E z K S / Q m N C 3 0 L z Q t d C 9 0 L X Q v d C 9 0 Y v Q u S D R g t C 4 0 L 8 u e 1 Z v b G F 0 a W x p d H k g Q 2 h n L D l 9 J n F 1 b 3 Q 7 L C Z x d W 9 0 O 1 N l Y 3 R p b 2 4 x L 1 R h Y m x l I D A g K D E z K S / Q m N C 3 0 L z Q t d C 9 0 L X Q v d C 9 0 Y v Q u S D R g t C 4 0 L 8 u e 0 J h c 2 l z I F B v a W 5 0 I F Z v b G F 0 a W x p d H k g U 2 V 0 d G x l L D E w f S Z x d W 9 0 O y w m c X V v d D t T Z W N 0 a W 9 u M S 9 U Y W J s Z S A w I C g x M y k v 0 J j Q t 9 C 8 0 L X Q v d C 1 0 L 3 Q v d G L 0 L k g 0 Y L Q u N C / L n t C Y X N p c y B Q b 2 l u d C B W b 2 x h d G l s a X R 5 I F B y a W 9 y L D E x f S Z x d W 9 0 O y w m c X V v d D t T Z W N 0 a W 9 u M S 9 U Y W J s Z S A w I C g x M y k v 0 J j Q t 9 C 8 0 L X Q v d C 1 0 L 3 Q v d G L 0 L k g 0 Y L Q u N C / L n t C Y X N p c y B Q b 2 l u d C B W b 2 x h d G l s a X R 5 I E N o Z y w x M n 0 m c X V v d D s s J n F 1 b 3 Q 7 U 2 V j d G l v b j E v V G F i b G U g M C A o M T M p L 9 C Y 0 L f Q v N C 1 0 L 3 Q t d C 9 0 L 3 R i 9 C 5 I N G C 0 L j Q v y 5 7 Q m x h Y 2 s t U 2 N o b 2 x l c y B W b 2 x h d G l s a X R 5 I F N l d H R s Z S w x M 3 0 m c X V v d D s s J n F 1 b 3 Q 7 U 2 V j d G l v b j E v V G F i b G U g M C A o M T M p L 9 C Y 0 L f Q v N C 1 0 L 3 Q t d C 9 0 L 3 R i 9 C 5 I N G C 0 L j Q v y 5 7 Q m x h Y 2 s t U 2 N o b 2 x l c y B W b 2 x h d G l s a X R 5 I F B y a W 9 y L D E 0 f S Z x d W 9 0 O y w m c X V v d D t T Z W N 0 a W 9 u M S 9 U Y W J s Z S A w I C g x M y k v 0 J j Q t 9 C 8 0 L X Q v d C 1 0 L 3 Q v d G L 0 L k g 0 Y L Q u N C / L n t C b G F j a y 1 T Y 2 h v b G V z I F Z v b G F 0 a W x p d H k g Q 2 h n L D E 1 f S Z x d W 9 0 O y w m c X V v d D t T Z W N 0 a W 9 u M S 9 U Y W J s Z S A w I C g x M y k v 0 J j Q t 9 C 8 0 L X Q v d C 1 0 L 3 Q v d G L 0 L k g 0 Y L Q u N C / L n t P c G V u I E l u d G V y Z X N 0 I E N h b G w s M T Z 9 J n F 1 b 3 Q 7 L C Z x d W 9 0 O 1 N l Y 3 R p b 2 4 x L 1 R h Y m x l I D A g K D E z K S / Q m N C 3 0 L z Q t d C 9 0 L X Q v d C 9 0 Y v Q u S D R g t C 4 0 L 8 u e 0 9 w Z W 4 g S W 5 0 Z X J l c 3 Q g Q 2 F s b C B D a G c s M T d 9 J n F 1 b 3 Q 7 L C Z x d W 9 0 O 1 N l Y 3 R p b 2 4 x L 1 R h Y m x l I D A g K D E z K S / Q m N C 3 0 L z Q t d C 9 0 L X Q v d C 9 0 Y v Q u S D R g t C 4 0 L 8 u e 0 9 w Z W 4 g S W 5 0 Z X J l c 3 Q g U H V 0 L D E 4 f S Z x d W 9 0 O y w m c X V v d D t T Z W N 0 a W 9 u M S 9 U Y W J s Z S A w I C g x M y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x M y k v 0 J j Q t 9 C 8 0 L X Q v d C 1 0 L 3 Q v d G L 0 L k g 0 Y L Q u N C / L n t D Y W x s I E N o Z y w w f S Z x d W 9 0 O y w m c X V v d D t T Z W N 0 a W 9 u M S 9 U Y W J s Z S A w I C g x M y k v 0 J j Q t 9 C 8 0 L X Q v d C 1 0 L 3 Q v d G L 0 L k g 0 Y L Q u N C / L n t D Y W x s I F B y a W 9 y L D F 9 J n F 1 b 3 Q 7 L C Z x d W 9 0 O 1 N l Y 3 R p b 2 4 x L 1 R h Y m x l I D A g K D E z K S / Q m N C 3 0 L z Q t d C 9 0 L X Q v d C 9 0 Y v Q u S D R g t C 4 0 L 8 u e 0 N h b G w g U 2 V 0 d G x l L D J 9 J n F 1 b 3 Q 7 L C Z x d W 9 0 O 1 N l Y 3 R p b 2 4 x L 1 R h Y m x l I D A g K D E z K S / Q m N C 3 0 L z Q t d C 9 0 L X Q v d C 9 0 Y v Q u S D R g t C 4 0 L 8 u e 1 N 0 c m l r Z S w z f S Z x d W 9 0 O y w m c X V v d D t T Z W N 0 a W 9 u M S 9 U Y W J s Z S A w I C g x M y k v 0 J j Q t 9 C 8 0 L X Q v d C 1 0 L 3 Q v d G L 0 L k g 0 Y L Q u N C / L n t Q d X Q g U 2 V 0 d G x l L D R 9 J n F 1 b 3 Q 7 L C Z x d W 9 0 O 1 N l Y 3 R p b 2 4 x L 1 R h Y m x l I D A g K D E z K S / Q m N C 3 0 L z Q t d C 9 0 L X Q v d C 9 0 Y v Q u S D R g t C 4 0 L 8 u e 1 B 1 d C B Q c m l v c i w 1 f S Z x d W 9 0 O y w m c X V v d D t T Z W N 0 a W 9 u M S 9 U Y W J s Z S A w I C g x M y k v 0 J j Q t 9 C 8 0 L X Q v d C 1 0 L 3 Q v d G L 0 L k g 0 Y L Q u N C / L n t Q d X Q g Q 2 h n L D Z 9 J n F 1 b 3 Q 7 L C Z x d W 9 0 O 1 N l Y 3 R p b 2 4 x L 1 R h Y m x l I D A g K D E z K S / Q m N C 3 0 L z Q t d C 9 0 L X Q v d C 9 0 Y v Q u S D R g t C 4 0 L 8 u e 1 Z v b G F 0 a W x p d H k g U 2 V 0 d G x l L D d 9 J n F 1 b 3 Q 7 L C Z x d W 9 0 O 1 N l Y 3 R p b 2 4 x L 1 R h Y m x l I D A g K D E z K S / Q m N C 3 0 L z Q t d C 9 0 L X Q v d C 9 0 Y v Q u S D R g t C 4 0 L 8 u e 1 Z v b G F 0 a W x p d H k g U H J p b 3 I s O H 0 m c X V v d D s s J n F 1 b 3 Q 7 U 2 V j d G l v b j E v V G F i b G U g M C A o M T M p L 9 C Y 0 L f Q v N C 1 0 L 3 Q t d C 9 0 L 3 R i 9 C 5 I N G C 0 L j Q v y 5 7 V m 9 s Y X R p b G l 0 e S B D a G c s O X 0 m c X V v d D s s J n F 1 b 3 Q 7 U 2 V j d G l v b j E v V G F i b G U g M C A o M T M p L 9 C Y 0 L f Q v N C 1 0 L 3 Q t d C 9 0 L 3 R i 9 C 5 I N G C 0 L j Q v y 5 7 Q m F z a X M g U G 9 p b n Q g V m 9 s Y X R p b G l 0 e S B T Z X R 0 b G U s M T B 9 J n F 1 b 3 Q 7 L C Z x d W 9 0 O 1 N l Y 3 R p b 2 4 x L 1 R h Y m x l I D A g K D E z K S / Q m N C 3 0 L z Q t d C 9 0 L X Q v d C 9 0 Y v Q u S D R g t C 4 0 L 8 u e 0 J h c 2 l z I F B v a W 5 0 I F Z v b G F 0 a W x p d H k g U H J p b 3 I s M T F 9 J n F 1 b 3 Q 7 L C Z x d W 9 0 O 1 N l Y 3 R p b 2 4 x L 1 R h Y m x l I D A g K D E z K S / Q m N C 3 0 L z Q t d C 9 0 L X Q v d C 9 0 Y v Q u S D R g t C 4 0 L 8 u e 0 J h c 2 l z I F B v a W 5 0 I F Z v b G F 0 a W x p d H k g Q 2 h n L D E y f S Z x d W 9 0 O y w m c X V v d D t T Z W N 0 a W 9 u M S 9 U Y W J s Z S A w I C g x M y k v 0 J j Q t 9 C 8 0 L X Q v d C 1 0 L 3 Q v d G L 0 L k g 0 Y L Q u N C / L n t C b G F j a y 1 T Y 2 h v b G V z I F Z v b G F 0 a W x p d H k g U 2 V 0 d G x l L D E z f S Z x d W 9 0 O y w m c X V v d D t T Z W N 0 a W 9 u M S 9 U Y W J s Z S A w I C g x M y k v 0 J j Q t 9 C 8 0 L X Q v d C 1 0 L 3 Q v d G L 0 L k g 0 Y L Q u N C / L n t C b G F j a y 1 T Y 2 h v b G V z I F Z v b G F 0 a W x p d H k g U H J p b 3 I s M T R 9 J n F 1 b 3 Q 7 L C Z x d W 9 0 O 1 N l Y 3 R p b 2 4 x L 1 R h Y m x l I D A g K D E z K S / Q m N C 3 0 L z Q t d C 9 0 L X Q v d C 9 0 Y v Q u S D R g t C 4 0 L 8 u e 0 J s Y W N r L V N j a G 9 s Z X M g V m 9 s Y X R p b G l 0 e S B D a G c s M T V 9 J n F 1 b 3 Q 7 L C Z x d W 9 0 O 1 N l Y 3 R p b 2 4 x L 1 R h Y m x l I D A g K D E z K S / Q m N C 3 0 L z Q t d C 9 0 L X Q v d C 9 0 Y v Q u S D R g t C 4 0 L 8 u e 0 9 w Z W 4 g S W 5 0 Z X J l c 3 Q g Q 2 F s b C w x N n 0 m c X V v d D s s J n F 1 b 3 Q 7 U 2 V j d G l v b j E v V G F i b G U g M C A o M T M p L 9 C Y 0 L f Q v N C 1 0 L 3 Q t d C 9 0 L 3 R i 9 C 5 I N G C 0 L j Q v y 5 7 T 3 B l b i B J b n R l c m V z d C B D Y W x s I E N o Z y w x N 3 0 m c X V v d D s s J n F 1 b 3 Q 7 U 2 V j d G l v b j E v V G F i b G U g M C A o M T M p L 9 C Y 0 L f Q v N C 1 0 L 3 Q t d C 9 0 L 3 R i 9 C 5 I N G C 0 L j Q v y 5 7 T 3 B l b i B J b n R l c m V z d C B Q d X Q s M T h 9 J n F 1 b 3 Q 7 L C Z x d W 9 0 O 1 N l Y 3 R p b 2 4 x L 1 R h Y m x l I D A g K D E z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x M y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z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M y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E 0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D A 6 M T U u N j U 2 N D Y 5 O F o i I C 8 + P E V u d H J 5 I F R 5 c G U 9 I k Z p b G x D b 2 x 1 b W 5 U e X B l c y I g V m F s d W U 9 I n N C U V V G Q l F V R k J R V U Z C U V V G Q l F V R k J R V U R C U U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E 0 K S / Q m N C 3 0 L z Q t d C 9 0 L X Q v d C 9 0 Y v Q u S D R g t C 4 0 L 8 u e 0 N h b G w g Q 2 h n L D B 9 J n F 1 b 3 Q 7 L C Z x d W 9 0 O 1 N l Y 3 R p b 2 4 x L 1 R h Y m x l I D A g K D E 0 K S / Q m N C 3 0 L z Q t d C 9 0 L X Q v d C 9 0 Y v Q u S D R g t C 4 0 L 8 u e 0 N h b G w g U H J p b 3 I s M X 0 m c X V v d D s s J n F 1 b 3 Q 7 U 2 V j d G l v b j E v V G F i b G U g M C A o M T Q p L 9 C Y 0 L f Q v N C 1 0 L 3 Q t d C 9 0 L 3 R i 9 C 5 I N G C 0 L j Q v y 5 7 Q 2 F s b C B T Z X R 0 b G U s M n 0 m c X V v d D s s J n F 1 b 3 Q 7 U 2 V j d G l v b j E v V G F i b G U g M C A o M T Q p L 9 C Y 0 L f Q v N C 1 0 L 3 Q t d C 9 0 L 3 R i 9 C 5 I N G C 0 L j Q v y 5 7 U 3 R y a W t l L D N 9 J n F 1 b 3 Q 7 L C Z x d W 9 0 O 1 N l Y 3 R p b 2 4 x L 1 R h Y m x l I D A g K D E 0 K S / Q m N C 3 0 L z Q t d C 9 0 L X Q v d C 9 0 Y v Q u S D R g t C 4 0 L 8 u e 1 B 1 d C B T Z X R 0 b G U s N H 0 m c X V v d D s s J n F 1 b 3 Q 7 U 2 V j d G l v b j E v V G F i b G U g M C A o M T Q p L 9 C Y 0 L f Q v N C 1 0 L 3 Q t d C 9 0 L 3 R i 9 C 5 I N G C 0 L j Q v y 5 7 U H V 0 I F B y a W 9 y L D V 9 J n F 1 b 3 Q 7 L C Z x d W 9 0 O 1 N l Y 3 R p b 2 4 x L 1 R h Y m x l I D A g K D E 0 K S / Q m N C 3 0 L z Q t d C 9 0 L X Q v d C 9 0 Y v Q u S D R g t C 4 0 L 8 u e 1 B 1 d C B D a G c s N n 0 m c X V v d D s s J n F 1 b 3 Q 7 U 2 V j d G l v b j E v V G F i b G U g M C A o M T Q p L 9 C Y 0 L f Q v N C 1 0 L 3 Q t d C 9 0 L 3 R i 9 C 5 I N G C 0 L j Q v y 5 7 V m 9 s Y X R p b G l 0 e S B T Z X R 0 b G U s N 3 0 m c X V v d D s s J n F 1 b 3 Q 7 U 2 V j d G l v b j E v V G F i b G U g M C A o M T Q p L 9 C Y 0 L f Q v N C 1 0 L 3 Q t d C 9 0 L 3 R i 9 C 5 I N G C 0 L j Q v y 5 7 V m 9 s Y X R p b G l 0 e S B Q c m l v c i w 4 f S Z x d W 9 0 O y w m c X V v d D t T Z W N 0 a W 9 u M S 9 U Y W J s Z S A w I C g x N C k v 0 J j Q t 9 C 8 0 L X Q v d C 1 0 L 3 Q v d G L 0 L k g 0 Y L Q u N C / L n t W b 2 x h d G l s a X R 5 I E N o Z y w 5 f S Z x d W 9 0 O y w m c X V v d D t T Z W N 0 a W 9 u M S 9 U Y W J s Z S A w I C g x N C k v 0 J j Q t 9 C 8 0 L X Q v d C 1 0 L 3 Q v d G L 0 L k g 0 Y L Q u N C / L n t C Y X N p c y B Q b 2 l u d C B W b 2 x h d G l s a X R 5 I F N l d H R s Z S w x M H 0 m c X V v d D s s J n F 1 b 3 Q 7 U 2 V j d G l v b j E v V G F i b G U g M C A o M T Q p L 9 C Y 0 L f Q v N C 1 0 L 3 Q t d C 9 0 L 3 R i 9 C 5 I N G C 0 L j Q v y 5 7 Q m F z a X M g U G 9 p b n Q g V m 9 s Y X R p b G l 0 e S B Q c m l v c i w x M X 0 m c X V v d D s s J n F 1 b 3 Q 7 U 2 V j d G l v b j E v V G F i b G U g M C A o M T Q p L 9 C Y 0 L f Q v N C 1 0 L 3 Q t d C 9 0 L 3 R i 9 C 5 I N G C 0 L j Q v y 5 7 Q m F z a X M g U G 9 p b n Q g V m 9 s Y X R p b G l 0 e S B D a G c s M T J 9 J n F 1 b 3 Q 7 L C Z x d W 9 0 O 1 N l Y 3 R p b 2 4 x L 1 R h Y m x l I D A g K D E 0 K S / Q m N C 3 0 L z Q t d C 9 0 L X Q v d C 9 0 Y v Q u S D R g t C 4 0 L 8 u e 0 J s Y W N r L V N j a G 9 s Z X M g V m 9 s Y X R p b G l 0 e S B T Z X R 0 b G U s M T N 9 J n F 1 b 3 Q 7 L C Z x d W 9 0 O 1 N l Y 3 R p b 2 4 x L 1 R h Y m x l I D A g K D E 0 K S / Q m N C 3 0 L z Q t d C 9 0 L X Q v d C 9 0 Y v Q u S D R g t C 4 0 L 8 u e 0 J s Y W N r L V N j a G 9 s Z X M g V m 9 s Y X R p b G l 0 e S B Q c m l v c i w x N H 0 m c X V v d D s s J n F 1 b 3 Q 7 U 2 V j d G l v b j E v V G F i b G U g M C A o M T Q p L 9 C Y 0 L f Q v N C 1 0 L 3 Q t d C 9 0 L 3 R i 9 C 5 I N G C 0 L j Q v y 5 7 Q m x h Y 2 s t U 2 N o b 2 x l c y B W b 2 x h d G l s a X R 5 I E N o Z y w x N X 0 m c X V v d D s s J n F 1 b 3 Q 7 U 2 V j d G l v b j E v V G F i b G U g M C A o M T Q p L 9 C Y 0 L f Q v N C 1 0 L 3 Q t d C 9 0 L 3 R i 9 C 5 I N G C 0 L j Q v y 5 7 T 3 B l b i B J b n R l c m V z d C B D Y W x s L D E 2 f S Z x d W 9 0 O y w m c X V v d D t T Z W N 0 a W 9 u M S 9 U Y W J s Z S A w I C g x N C k v 0 J j Q t 9 C 8 0 L X Q v d C 1 0 L 3 Q v d G L 0 L k g 0 Y L Q u N C / L n t P c G V u I E l u d G V y Z X N 0 I E N h b G w g Q 2 h n L D E 3 f S Z x d W 9 0 O y w m c X V v d D t T Z W N 0 a W 9 u M S 9 U Y W J s Z S A w I C g x N C k v 0 J j Q t 9 C 8 0 L X Q v d C 1 0 L 3 Q v d G L 0 L k g 0 Y L Q u N C / L n t P c G V u I E l u d G V y Z X N 0 I F B 1 d C w x O H 0 m c X V v d D s s J n F 1 b 3 Q 7 U 2 V j d G l v b j E v V G F i b G U g M C A o M T Q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T Q p L 9 C Y 0 L f Q v N C 1 0 L 3 Q t d C 9 0 L 3 R i 9 C 5 I N G C 0 L j Q v y 5 7 Q 2 F s b C B D a G c s M H 0 m c X V v d D s s J n F 1 b 3 Q 7 U 2 V j d G l v b j E v V G F i b G U g M C A o M T Q p L 9 C Y 0 L f Q v N C 1 0 L 3 Q t d C 9 0 L 3 R i 9 C 5 I N G C 0 L j Q v y 5 7 Q 2 F s b C B Q c m l v c i w x f S Z x d W 9 0 O y w m c X V v d D t T Z W N 0 a W 9 u M S 9 U Y W J s Z S A w I C g x N C k v 0 J j Q t 9 C 8 0 L X Q v d C 1 0 L 3 Q v d G L 0 L k g 0 Y L Q u N C / L n t D Y W x s I F N l d H R s Z S w y f S Z x d W 9 0 O y w m c X V v d D t T Z W N 0 a W 9 u M S 9 U Y W J s Z S A w I C g x N C k v 0 J j Q t 9 C 8 0 L X Q v d C 1 0 L 3 Q v d G L 0 L k g 0 Y L Q u N C / L n t T d H J p a 2 U s M 3 0 m c X V v d D s s J n F 1 b 3 Q 7 U 2 V j d G l v b j E v V G F i b G U g M C A o M T Q p L 9 C Y 0 L f Q v N C 1 0 L 3 Q t d C 9 0 L 3 R i 9 C 5 I N G C 0 L j Q v y 5 7 U H V 0 I F N l d H R s Z S w 0 f S Z x d W 9 0 O y w m c X V v d D t T Z W N 0 a W 9 u M S 9 U Y W J s Z S A w I C g x N C k v 0 J j Q t 9 C 8 0 L X Q v d C 1 0 L 3 Q v d G L 0 L k g 0 Y L Q u N C / L n t Q d X Q g U H J p b 3 I s N X 0 m c X V v d D s s J n F 1 b 3 Q 7 U 2 V j d G l v b j E v V G F i b G U g M C A o M T Q p L 9 C Y 0 L f Q v N C 1 0 L 3 Q t d C 9 0 L 3 R i 9 C 5 I N G C 0 L j Q v y 5 7 U H V 0 I E N o Z y w 2 f S Z x d W 9 0 O y w m c X V v d D t T Z W N 0 a W 9 u M S 9 U Y W J s Z S A w I C g x N C k v 0 J j Q t 9 C 8 0 L X Q v d C 1 0 L 3 Q v d G L 0 L k g 0 Y L Q u N C / L n t W b 2 x h d G l s a X R 5 I F N l d H R s Z S w 3 f S Z x d W 9 0 O y w m c X V v d D t T Z W N 0 a W 9 u M S 9 U Y W J s Z S A w I C g x N C k v 0 J j Q t 9 C 8 0 L X Q v d C 1 0 L 3 Q v d G L 0 L k g 0 Y L Q u N C / L n t W b 2 x h d G l s a X R 5 I F B y a W 9 y L D h 9 J n F 1 b 3 Q 7 L C Z x d W 9 0 O 1 N l Y 3 R p b 2 4 x L 1 R h Y m x l I D A g K D E 0 K S / Q m N C 3 0 L z Q t d C 9 0 L X Q v d C 9 0 Y v Q u S D R g t C 4 0 L 8 u e 1 Z v b G F 0 a W x p d H k g Q 2 h n L D l 9 J n F 1 b 3 Q 7 L C Z x d W 9 0 O 1 N l Y 3 R p b 2 4 x L 1 R h Y m x l I D A g K D E 0 K S / Q m N C 3 0 L z Q t d C 9 0 L X Q v d C 9 0 Y v Q u S D R g t C 4 0 L 8 u e 0 J h c 2 l z I F B v a W 5 0 I F Z v b G F 0 a W x p d H k g U 2 V 0 d G x l L D E w f S Z x d W 9 0 O y w m c X V v d D t T Z W N 0 a W 9 u M S 9 U Y W J s Z S A w I C g x N C k v 0 J j Q t 9 C 8 0 L X Q v d C 1 0 L 3 Q v d G L 0 L k g 0 Y L Q u N C / L n t C Y X N p c y B Q b 2 l u d C B W b 2 x h d G l s a X R 5 I F B y a W 9 y L D E x f S Z x d W 9 0 O y w m c X V v d D t T Z W N 0 a W 9 u M S 9 U Y W J s Z S A w I C g x N C k v 0 J j Q t 9 C 8 0 L X Q v d C 1 0 L 3 Q v d G L 0 L k g 0 Y L Q u N C / L n t C Y X N p c y B Q b 2 l u d C B W b 2 x h d G l s a X R 5 I E N o Z y w x M n 0 m c X V v d D s s J n F 1 b 3 Q 7 U 2 V j d G l v b j E v V G F i b G U g M C A o M T Q p L 9 C Y 0 L f Q v N C 1 0 L 3 Q t d C 9 0 L 3 R i 9 C 5 I N G C 0 L j Q v y 5 7 Q m x h Y 2 s t U 2 N o b 2 x l c y B W b 2 x h d G l s a X R 5 I F N l d H R s Z S w x M 3 0 m c X V v d D s s J n F 1 b 3 Q 7 U 2 V j d G l v b j E v V G F i b G U g M C A o M T Q p L 9 C Y 0 L f Q v N C 1 0 L 3 Q t d C 9 0 L 3 R i 9 C 5 I N G C 0 L j Q v y 5 7 Q m x h Y 2 s t U 2 N o b 2 x l c y B W b 2 x h d G l s a X R 5 I F B y a W 9 y L D E 0 f S Z x d W 9 0 O y w m c X V v d D t T Z W N 0 a W 9 u M S 9 U Y W J s Z S A w I C g x N C k v 0 J j Q t 9 C 8 0 L X Q v d C 1 0 L 3 Q v d G L 0 L k g 0 Y L Q u N C / L n t C b G F j a y 1 T Y 2 h v b G V z I F Z v b G F 0 a W x p d H k g Q 2 h n L D E 1 f S Z x d W 9 0 O y w m c X V v d D t T Z W N 0 a W 9 u M S 9 U Y W J s Z S A w I C g x N C k v 0 J j Q t 9 C 8 0 L X Q v d C 1 0 L 3 Q v d G L 0 L k g 0 Y L Q u N C / L n t P c G V u I E l u d G V y Z X N 0 I E N h b G w s M T Z 9 J n F 1 b 3 Q 7 L C Z x d W 9 0 O 1 N l Y 3 R p b 2 4 x L 1 R h Y m x l I D A g K D E 0 K S / Q m N C 3 0 L z Q t d C 9 0 L X Q v d C 9 0 Y v Q u S D R g t C 4 0 L 8 u e 0 9 w Z W 4 g S W 5 0 Z X J l c 3 Q g Q 2 F s b C B D a G c s M T d 9 J n F 1 b 3 Q 7 L C Z x d W 9 0 O 1 N l Y 3 R p b 2 4 x L 1 R h Y m x l I D A g K D E 0 K S / Q m N C 3 0 L z Q t d C 9 0 L X Q v d C 9 0 Y v Q u S D R g t C 4 0 L 8 u e 0 9 w Z W 4 g S W 5 0 Z X J l c 3 Q g U H V 0 L D E 4 f S Z x d W 9 0 O y w m c X V v d D t T Z W N 0 a W 9 u M S 9 U Y W J s Z S A w I C g x N C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T Q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N C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Q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x N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T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A x O j Q 2 L j A 0 M z Y 5 N z J a I i A v P j x F b n R y e S B U e X B l P S J G a W x s Q 2 9 s d W 1 u V H l w Z X M i I F Z h b H V l P S J z Q l F V R k J R V U Z C U V V G Q l F V R k J R V U Z C U V V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x N S k v 0 J j Q t 9 C 8 0 L X Q v d C 1 0 L 3 Q v d G L 0 L k g 0 Y L Q u N C / L n t D Y W x s I E N o Z y w w f S Z x d W 9 0 O y w m c X V v d D t T Z W N 0 a W 9 u M S 9 U Y W J s Z S A w I C g x N S k v 0 J j Q t 9 C 8 0 L X Q v d C 1 0 L 3 Q v d G L 0 L k g 0 Y L Q u N C / L n t D Y W x s I F B y a W 9 y L D F 9 J n F 1 b 3 Q 7 L C Z x d W 9 0 O 1 N l Y 3 R p b 2 4 x L 1 R h Y m x l I D A g K D E 1 K S / Q m N C 3 0 L z Q t d C 9 0 L X Q v d C 9 0 Y v Q u S D R g t C 4 0 L 8 u e 0 N h b G w g U 2 V 0 d G x l L D J 9 J n F 1 b 3 Q 7 L C Z x d W 9 0 O 1 N l Y 3 R p b 2 4 x L 1 R h Y m x l I D A g K D E 1 K S / Q m N C 3 0 L z Q t d C 9 0 L X Q v d C 9 0 Y v Q u S D R g t C 4 0 L 8 u e 1 N 0 c m l r Z S w z f S Z x d W 9 0 O y w m c X V v d D t T Z W N 0 a W 9 u M S 9 U Y W J s Z S A w I C g x N S k v 0 J j Q t 9 C 8 0 L X Q v d C 1 0 L 3 Q v d G L 0 L k g 0 Y L Q u N C / L n t Q d X Q g U 2 V 0 d G x l L D R 9 J n F 1 b 3 Q 7 L C Z x d W 9 0 O 1 N l Y 3 R p b 2 4 x L 1 R h Y m x l I D A g K D E 1 K S / Q m N C 3 0 L z Q t d C 9 0 L X Q v d C 9 0 Y v Q u S D R g t C 4 0 L 8 u e 1 B 1 d C B Q c m l v c i w 1 f S Z x d W 9 0 O y w m c X V v d D t T Z W N 0 a W 9 u M S 9 U Y W J s Z S A w I C g x N S k v 0 J j Q t 9 C 8 0 L X Q v d C 1 0 L 3 Q v d G L 0 L k g 0 Y L Q u N C / L n t Q d X Q g Q 2 h n L D Z 9 J n F 1 b 3 Q 7 L C Z x d W 9 0 O 1 N l Y 3 R p b 2 4 x L 1 R h Y m x l I D A g K D E 1 K S / Q m N C 3 0 L z Q t d C 9 0 L X Q v d C 9 0 Y v Q u S D R g t C 4 0 L 8 u e 1 Z v b G F 0 a W x p d H k g U 2 V 0 d G x l L D d 9 J n F 1 b 3 Q 7 L C Z x d W 9 0 O 1 N l Y 3 R p b 2 4 x L 1 R h Y m x l I D A g K D E 1 K S / Q m N C 3 0 L z Q t d C 9 0 L X Q v d C 9 0 Y v Q u S D R g t C 4 0 L 8 u e 1 Z v b G F 0 a W x p d H k g U H J p b 3 I s O H 0 m c X V v d D s s J n F 1 b 3 Q 7 U 2 V j d G l v b j E v V G F i b G U g M C A o M T U p L 9 C Y 0 L f Q v N C 1 0 L 3 Q t d C 9 0 L 3 R i 9 C 5 I N G C 0 L j Q v y 5 7 V m 9 s Y X R p b G l 0 e S B D a G c s O X 0 m c X V v d D s s J n F 1 b 3 Q 7 U 2 V j d G l v b j E v V G F i b G U g M C A o M T U p L 9 C Y 0 L f Q v N C 1 0 L 3 Q t d C 9 0 L 3 R i 9 C 5 I N G C 0 L j Q v y 5 7 Q m F z a X M g U G 9 p b n Q g V m 9 s Y X R p b G l 0 e S B T Z X R 0 b G U s M T B 9 J n F 1 b 3 Q 7 L C Z x d W 9 0 O 1 N l Y 3 R p b 2 4 x L 1 R h Y m x l I D A g K D E 1 K S / Q m N C 3 0 L z Q t d C 9 0 L X Q v d C 9 0 Y v Q u S D R g t C 4 0 L 8 u e 0 J h c 2 l z I F B v a W 5 0 I F Z v b G F 0 a W x p d H k g U H J p b 3 I s M T F 9 J n F 1 b 3 Q 7 L C Z x d W 9 0 O 1 N l Y 3 R p b 2 4 x L 1 R h Y m x l I D A g K D E 1 K S / Q m N C 3 0 L z Q t d C 9 0 L X Q v d C 9 0 Y v Q u S D R g t C 4 0 L 8 u e 0 J h c 2 l z I F B v a W 5 0 I F Z v b G F 0 a W x p d H k g Q 2 h n L D E y f S Z x d W 9 0 O y w m c X V v d D t T Z W N 0 a W 9 u M S 9 U Y W J s Z S A w I C g x N S k v 0 J j Q t 9 C 8 0 L X Q v d C 1 0 L 3 Q v d G L 0 L k g 0 Y L Q u N C / L n t C b G F j a y 1 T Y 2 h v b G V z I F Z v b G F 0 a W x p d H k g U 2 V 0 d G x l L D E z f S Z x d W 9 0 O y w m c X V v d D t T Z W N 0 a W 9 u M S 9 U Y W J s Z S A w I C g x N S k v 0 J j Q t 9 C 8 0 L X Q v d C 1 0 L 3 Q v d G L 0 L k g 0 Y L Q u N C / L n t C b G F j a y 1 T Y 2 h v b G V z I F Z v b G F 0 a W x p d H k g U H J p b 3 I s M T R 9 J n F 1 b 3 Q 7 L C Z x d W 9 0 O 1 N l Y 3 R p b 2 4 x L 1 R h Y m x l I D A g K D E 1 K S / Q m N C 3 0 L z Q t d C 9 0 L X Q v d C 9 0 Y v Q u S D R g t C 4 0 L 8 u e 0 J s Y W N r L V N j a G 9 s Z X M g V m 9 s Y X R p b G l 0 e S B D a G c s M T V 9 J n F 1 b 3 Q 7 L C Z x d W 9 0 O 1 N l Y 3 R p b 2 4 x L 1 R h Y m x l I D A g K D E 1 K S / Q m N C 3 0 L z Q t d C 9 0 L X Q v d C 9 0 Y v Q u S D R g t C 4 0 L 8 u e 0 9 w Z W 4 g S W 5 0 Z X J l c 3 Q g Q 2 F s b C w x N n 0 m c X V v d D s s J n F 1 b 3 Q 7 U 2 V j d G l v b j E v V G F i b G U g M C A o M T U p L 9 C Y 0 L f Q v N C 1 0 L 3 Q t d C 9 0 L 3 R i 9 C 5 I N G C 0 L j Q v y 5 7 T 3 B l b i B J b n R l c m V z d C B D Y W x s I E N o Z y w x N 3 0 m c X V v d D s s J n F 1 b 3 Q 7 U 2 V j d G l v b j E v V G F i b G U g M C A o M T U p L 9 C Y 0 L f Q v N C 1 0 L 3 Q t d C 9 0 L 3 R i 9 C 5 I N G C 0 L j Q v y 5 7 T 3 B l b i B J b n R l c m V z d C B Q d X Q s M T h 9 J n F 1 b 3 Q 7 L C Z x d W 9 0 O 1 N l Y 3 R p b 2 4 x L 1 R h Y m x l I D A g K D E 1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E 1 K S / Q m N C 3 0 L z Q t d C 9 0 L X Q v d C 9 0 Y v Q u S D R g t C 4 0 L 8 u e 0 N h b G w g Q 2 h n L D B 9 J n F 1 b 3 Q 7 L C Z x d W 9 0 O 1 N l Y 3 R p b 2 4 x L 1 R h Y m x l I D A g K D E 1 K S / Q m N C 3 0 L z Q t d C 9 0 L X Q v d C 9 0 Y v Q u S D R g t C 4 0 L 8 u e 0 N h b G w g U H J p b 3 I s M X 0 m c X V v d D s s J n F 1 b 3 Q 7 U 2 V j d G l v b j E v V G F i b G U g M C A o M T U p L 9 C Y 0 L f Q v N C 1 0 L 3 Q t d C 9 0 L 3 R i 9 C 5 I N G C 0 L j Q v y 5 7 Q 2 F s b C B T Z X R 0 b G U s M n 0 m c X V v d D s s J n F 1 b 3 Q 7 U 2 V j d G l v b j E v V G F i b G U g M C A o M T U p L 9 C Y 0 L f Q v N C 1 0 L 3 Q t d C 9 0 L 3 R i 9 C 5 I N G C 0 L j Q v y 5 7 U 3 R y a W t l L D N 9 J n F 1 b 3 Q 7 L C Z x d W 9 0 O 1 N l Y 3 R p b 2 4 x L 1 R h Y m x l I D A g K D E 1 K S / Q m N C 3 0 L z Q t d C 9 0 L X Q v d C 9 0 Y v Q u S D R g t C 4 0 L 8 u e 1 B 1 d C B T Z X R 0 b G U s N H 0 m c X V v d D s s J n F 1 b 3 Q 7 U 2 V j d G l v b j E v V G F i b G U g M C A o M T U p L 9 C Y 0 L f Q v N C 1 0 L 3 Q t d C 9 0 L 3 R i 9 C 5 I N G C 0 L j Q v y 5 7 U H V 0 I F B y a W 9 y L D V 9 J n F 1 b 3 Q 7 L C Z x d W 9 0 O 1 N l Y 3 R p b 2 4 x L 1 R h Y m x l I D A g K D E 1 K S / Q m N C 3 0 L z Q t d C 9 0 L X Q v d C 9 0 Y v Q u S D R g t C 4 0 L 8 u e 1 B 1 d C B D a G c s N n 0 m c X V v d D s s J n F 1 b 3 Q 7 U 2 V j d G l v b j E v V G F i b G U g M C A o M T U p L 9 C Y 0 L f Q v N C 1 0 L 3 Q t d C 9 0 L 3 R i 9 C 5 I N G C 0 L j Q v y 5 7 V m 9 s Y X R p b G l 0 e S B T Z X R 0 b G U s N 3 0 m c X V v d D s s J n F 1 b 3 Q 7 U 2 V j d G l v b j E v V G F i b G U g M C A o M T U p L 9 C Y 0 L f Q v N C 1 0 L 3 Q t d C 9 0 L 3 R i 9 C 5 I N G C 0 L j Q v y 5 7 V m 9 s Y X R p b G l 0 e S B Q c m l v c i w 4 f S Z x d W 9 0 O y w m c X V v d D t T Z W N 0 a W 9 u M S 9 U Y W J s Z S A w I C g x N S k v 0 J j Q t 9 C 8 0 L X Q v d C 1 0 L 3 Q v d G L 0 L k g 0 Y L Q u N C / L n t W b 2 x h d G l s a X R 5 I E N o Z y w 5 f S Z x d W 9 0 O y w m c X V v d D t T Z W N 0 a W 9 u M S 9 U Y W J s Z S A w I C g x N S k v 0 J j Q t 9 C 8 0 L X Q v d C 1 0 L 3 Q v d G L 0 L k g 0 Y L Q u N C / L n t C Y X N p c y B Q b 2 l u d C B W b 2 x h d G l s a X R 5 I F N l d H R s Z S w x M H 0 m c X V v d D s s J n F 1 b 3 Q 7 U 2 V j d G l v b j E v V G F i b G U g M C A o M T U p L 9 C Y 0 L f Q v N C 1 0 L 3 Q t d C 9 0 L 3 R i 9 C 5 I N G C 0 L j Q v y 5 7 Q m F z a X M g U G 9 p b n Q g V m 9 s Y X R p b G l 0 e S B Q c m l v c i w x M X 0 m c X V v d D s s J n F 1 b 3 Q 7 U 2 V j d G l v b j E v V G F i b G U g M C A o M T U p L 9 C Y 0 L f Q v N C 1 0 L 3 Q t d C 9 0 L 3 R i 9 C 5 I N G C 0 L j Q v y 5 7 Q m F z a X M g U G 9 p b n Q g V m 9 s Y X R p b G l 0 e S B D a G c s M T J 9 J n F 1 b 3 Q 7 L C Z x d W 9 0 O 1 N l Y 3 R p b 2 4 x L 1 R h Y m x l I D A g K D E 1 K S / Q m N C 3 0 L z Q t d C 9 0 L X Q v d C 9 0 Y v Q u S D R g t C 4 0 L 8 u e 0 J s Y W N r L V N j a G 9 s Z X M g V m 9 s Y X R p b G l 0 e S B T Z X R 0 b G U s M T N 9 J n F 1 b 3 Q 7 L C Z x d W 9 0 O 1 N l Y 3 R p b 2 4 x L 1 R h Y m x l I D A g K D E 1 K S / Q m N C 3 0 L z Q t d C 9 0 L X Q v d C 9 0 Y v Q u S D R g t C 4 0 L 8 u e 0 J s Y W N r L V N j a G 9 s Z X M g V m 9 s Y X R p b G l 0 e S B Q c m l v c i w x N H 0 m c X V v d D s s J n F 1 b 3 Q 7 U 2 V j d G l v b j E v V G F i b G U g M C A o M T U p L 9 C Y 0 L f Q v N C 1 0 L 3 Q t d C 9 0 L 3 R i 9 C 5 I N G C 0 L j Q v y 5 7 Q m x h Y 2 s t U 2 N o b 2 x l c y B W b 2 x h d G l s a X R 5 I E N o Z y w x N X 0 m c X V v d D s s J n F 1 b 3 Q 7 U 2 V j d G l v b j E v V G F i b G U g M C A o M T U p L 9 C Y 0 L f Q v N C 1 0 L 3 Q t d C 9 0 L 3 R i 9 C 5 I N G C 0 L j Q v y 5 7 T 3 B l b i B J b n R l c m V z d C B D Y W x s L D E 2 f S Z x d W 9 0 O y w m c X V v d D t T Z W N 0 a W 9 u M S 9 U Y W J s Z S A w I C g x N S k v 0 J j Q t 9 C 8 0 L X Q v d C 1 0 L 3 Q v d G L 0 L k g 0 Y L Q u N C / L n t P c G V u I E l u d G V y Z X N 0 I E N h b G w g Q 2 h n L D E 3 f S Z x d W 9 0 O y w m c X V v d D t T Z W N 0 a W 9 u M S 9 U Y W J s Z S A w I C g x N S k v 0 J j Q t 9 C 8 0 L X Q v d C 1 0 L 3 Q v d G L 0 L k g 0 Y L Q u N C / L n t P c G V u I E l u d G V y Z X N 0 I F B 1 d C w x O H 0 m c X V v d D s s J n F 1 b 3 Q 7 U 2 V j d G l v b j E v V G F i b G U g M C A o M T U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E 1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U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1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T Y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E 3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w M z o x N y 4 1 O T k 2 N D Q y W i I g L z 4 8 R W 5 0 c n k g V H l w Z T 0 i R m l s b E N v b H V t b l R 5 c G V z I i B W Y W x 1 Z T 0 i c 0 J R V U Z C U V V G Q l F V R k J R V U Z C U V V G Q l F N R E F 3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T Y p L 9 C Y 0 L f Q v N C 1 0 L 3 Q t d C 9 0 L 3 R i 9 C 5 I N G C 0 L j Q v y 5 7 Q 2 F s b C B D a G c s M H 0 m c X V v d D s s J n F 1 b 3 Q 7 U 2 V j d G l v b j E v V G F i b G U g M C A o M T Y p L 9 C Y 0 L f Q v N C 1 0 L 3 Q t d C 9 0 L 3 R i 9 C 5 I N G C 0 L j Q v y 5 7 Q 2 F s b C B Q c m l v c i w x f S Z x d W 9 0 O y w m c X V v d D t T Z W N 0 a W 9 u M S 9 U Y W J s Z S A w I C g x N i k v 0 J j Q t 9 C 8 0 L X Q v d C 1 0 L 3 Q v d G L 0 L k g 0 Y L Q u N C / L n t D Y W x s I F N l d H R s Z S w y f S Z x d W 9 0 O y w m c X V v d D t T Z W N 0 a W 9 u M S 9 U Y W J s Z S A w I C g x N i k v 0 J j Q t 9 C 8 0 L X Q v d C 1 0 L 3 Q v d G L 0 L k g 0 Y L Q u N C / L n t T d H J p a 2 U s M 3 0 m c X V v d D s s J n F 1 b 3 Q 7 U 2 V j d G l v b j E v V G F i b G U g M C A o M T Y p L 9 C Y 0 L f Q v N C 1 0 L 3 Q t d C 9 0 L 3 R i 9 C 5 I N G C 0 L j Q v y 5 7 U H V 0 I F N l d H R s Z S w 0 f S Z x d W 9 0 O y w m c X V v d D t T Z W N 0 a W 9 u M S 9 U Y W J s Z S A w I C g x N i k v 0 J j Q t 9 C 8 0 L X Q v d C 1 0 L 3 Q v d G L 0 L k g 0 Y L Q u N C / L n t Q d X Q g U H J p b 3 I s N X 0 m c X V v d D s s J n F 1 b 3 Q 7 U 2 V j d G l v b j E v V G F i b G U g M C A o M T Y p L 9 C Y 0 L f Q v N C 1 0 L 3 Q t d C 9 0 L 3 R i 9 C 5 I N G C 0 L j Q v y 5 7 U H V 0 I E N o Z y w 2 f S Z x d W 9 0 O y w m c X V v d D t T Z W N 0 a W 9 u M S 9 U Y W J s Z S A w I C g x N i k v 0 J j Q t 9 C 8 0 L X Q v d C 1 0 L 3 Q v d G L 0 L k g 0 Y L Q u N C / L n t W b 2 x h d G l s a X R 5 I F N l d H R s Z S w 3 f S Z x d W 9 0 O y w m c X V v d D t T Z W N 0 a W 9 u M S 9 U Y W J s Z S A w I C g x N i k v 0 J j Q t 9 C 8 0 L X Q v d C 1 0 L 3 Q v d G L 0 L k g 0 Y L Q u N C / L n t W b 2 x h d G l s a X R 5 I F B y a W 9 y L D h 9 J n F 1 b 3 Q 7 L C Z x d W 9 0 O 1 N l Y 3 R p b 2 4 x L 1 R h Y m x l I D A g K D E 2 K S / Q m N C 3 0 L z Q t d C 9 0 L X Q v d C 9 0 Y v Q u S D R g t C 4 0 L 8 u e 1 Z v b G F 0 a W x p d H k g Q 2 h n L D l 9 J n F 1 b 3 Q 7 L C Z x d W 9 0 O 1 N l Y 3 R p b 2 4 x L 1 R h Y m x l I D A g K D E 2 K S / Q m N C 3 0 L z Q t d C 9 0 L X Q v d C 9 0 Y v Q u S D R g t C 4 0 L 8 u e 0 J h c 2 l z I F B v a W 5 0 I F Z v b G F 0 a W x p d H k g U 2 V 0 d G x l L D E w f S Z x d W 9 0 O y w m c X V v d D t T Z W N 0 a W 9 u M S 9 U Y W J s Z S A w I C g x N i k v 0 J j Q t 9 C 8 0 L X Q v d C 1 0 L 3 Q v d G L 0 L k g 0 Y L Q u N C / L n t C Y X N p c y B Q b 2 l u d C B W b 2 x h d G l s a X R 5 I F B y a W 9 y L D E x f S Z x d W 9 0 O y w m c X V v d D t T Z W N 0 a W 9 u M S 9 U Y W J s Z S A w I C g x N i k v 0 J j Q t 9 C 8 0 L X Q v d C 1 0 L 3 Q v d G L 0 L k g 0 Y L Q u N C / L n t C Y X N p c y B Q b 2 l u d C B W b 2 x h d G l s a X R 5 I E N o Z y w x M n 0 m c X V v d D s s J n F 1 b 3 Q 7 U 2 V j d G l v b j E v V G F i b G U g M C A o M T Y p L 9 C Y 0 L f Q v N C 1 0 L 3 Q t d C 9 0 L 3 R i 9 C 5 I N G C 0 L j Q v y 5 7 Q m x h Y 2 s t U 2 N o b 2 x l c y B W b 2 x h d G l s a X R 5 I F N l d H R s Z S w x M 3 0 m c X V v d D s s J n F 1 b 3 Q 7 U 2 V j d G l v b j E v V G F i b G U g M C A o M T Y p L 9 C Y 0 L f Q v N C 1 0 L 3 Q t d C 9 0 L 3 R i 9 C 5 I N G C 0 L j Q v y 5 7 Q m x h Y 2 s t U 2 N o b 2 x l c y B W b 2 x h d G l s a X R 5 I F B y a W 9 y L D E 0 f S Z x d W 9 0 O y w m c X V v d D t T Z W N 0 a W 9 u M S 9 U Y W J s Z S A w I C g x N i k v 0 J j Q t 9 C 8 0 L X Q v d C 1 0 L 3 Q v d G L 0 L k g 0 Y L Q u N C / L n t C b G F j a y 1 T Y 2 h v b G V z I F Z v b G F 0 a W x p d H k g Q 2 h n L D E 1 f S Z x d W 9 0 O y w m c X V v d D t T Z W N 0 a W 9 u M S 9 U Y W J s Z S A w I C g x N i k v 0 J j Q t 9 C 8 0 L X Q v d C 1 0 L 3 Q v d G L 0 L k g 0 Y L Q u N C / L n t P c G V u I E l u d G V y Z X N 0 I E N h b G w s M T Z 9 J n F 1 b 3 Q 7 L C Z x d W 9 0 O 1 N l Y 3 R p b 2 4 x L 1 R h Y m x l I D A g K D E 2 K S / Q m N C 3 0 L z Q t d C 9 0 L X Q v d C 9 0 Y v Q u S D R g t C 4 0 L 8 u e 0 9 w Z W 4 g S W 5 0 Z X J l c 3 Q g Q 2 F s b C B D a G c s M T d 9 J n F 1 b 3 Q 7 L C Z x d W 9 0 O 1 N l Y 3 R p b 2 4 x L 1 R h Y m x l I D A g K D E 2 K S / Q m N C 3 0 L z Q t d C 9 0 L X Q v d C 9 0 Y v Q u S D R g t C 4 0 L 8 u e 0 9 w Z W 4 g S W 5 0 Z X J l c 3 Q g U H V 0 L D E 4 f S Z x d W 9 0 O y w m c X V v d D t T Z W N 0 a W 9 u M S 9 U Y W J s Z S A w I C g x N i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x N i k v 0 J j Q t 9 C 8 0 L X Q v d C 1 0 L 3 Q v d G L 0 L k g 0 Y L Q u N C / L n t D Y W x s I E N o Z y w w f S Z x d W 9 0 O y w m c X V v d D t T Z W N 0 a W 9 u M S 9 U Y W J s Z S A w I C g x N i k v 0 J j Q t 9 C 8 0 L X Q v d C 1 0 L 3 Q v d G L 0 L k g 0 Y L Q u N C / L n t D Y W x s I F B y a W 9 y L D F 9 J n F 1 b 3 Q 7 L C Z x d W 9 0 O 1 N l Y 3 R p b 2 4 x L 1 R h Y m x l I D A g K D E 2 K S / Q m N C 3 0 L z Q t d C 9 0 L X Q v d C 9 0 Y v Q u S D R g t C 4 0 L 8 u e 0 N h b G w g U 2 V 0 d G x l L D J 9 J n F 1 b 3 Q 7 L C Z x d W 9 0 O 1 N l Y 3 R p b 2 4 x L 1 R h Y m x l I D A g K D E 2 K S / Q m N C 3 0 L z Q t d C 9 0 L X Q v d C 9 0 Y v Q u S D R g t C 4 0 L 8 u e 1 N 0 c m l r Z S w z f S Z x d W 9 0 O y w m c X V v d D t T Z W N 0 a W 9 u M S 9 U Y W J s Z S A w I C g x N i k v 0 J j Q t 9 C 8 0 L X Q v d C 1 0 L 3 Q v d G L 0 L k g 0 Y L Q u N C / L n t Q d X Q g U 2 V 0 d G x l L D R 9 J n F 1 b 3 Q 7 L C Z x d W 9 0 O 1 N l Y 3 R p b 2 4 x L 1 R h Y m x l I D A g K D E 2 K S / Q m N C 3 0 L z Q t d C 9 0 L X Q v d C 9 0 Y v Q u S D R g t C 4 0 L 8 u e 1 B 1 d C B Q c m l v c i w 1 f S Z x d W 9 0 O y w m c X V v d D t T Z W N 0 a W 9 u M S 9 U Y W J s Z S A w I C g x N i k v 0 J j Q t 9 C 8 0 L X Q v d C 1 0 L 3 Q v d G L 0 L k g 0 Y L Q u N C / L n t Q d X Q g Q 2 h n L D Z 9 J n F 1 b 3 Q 7 L C Z x d W 9 0 O 1 N l Y 3 R p b 2 4 x L 1 R h Y m x l I D A g K D E 2 K S / Q m N C 3 0 L z Q t d C 9 0 L X Q v d C 9 0 Y v Q u S D R g t C 4 0 L 8 u e 1 Z v b G F 0 a W x p d H k g U 2 V 0 d G x l L D d 9 J n F 1 b 3 Q 7 L C Z x d W 9 0 O 1 N l Y 3 R p b 2 4 x L 1 R h Y m x l I D A g K D E 2 K S / Q m N C 3 0 L z Q t d C 9 0 L X Q v d C 9 0 Y v Q u S D R g t C 4 0 L 8 u e 1 Z v b G F 0 a W x p d H k g U H J p b 3 I s O H 0 m c X V v d D s s J n F 1 b 3 Q 7 U 2 V j d G l v b j E v V G F i b G U g M C A o M T Y p L 9 C Y 0 L f Q v N C 1 0 L 3 Q t d C 9 0 L 3 R i 9 C 5 I N G C 0 L j Q v y 5 7 V m 9 s Y X R p b G l 0 e S B D a G c s O X 0 m c X V v d D s s J n F 1 b 3 Q 7 U 2 V j d G l v b j E v V G F i b G U g M C A o M T Y p L 9 C Y 0 L f Q v N C 1 0 L 3 Q t d C 9 0 L 3 R i 9 C 5 I N G C 0 L j Q v y 5 7 Q m F z a X M g U G 9 p b n Q g V m 9 s Y X R p b G l 0 e S B T Z X R 0 b G U s M T B 9 J n F 1 b 3 Q 7 L C Z x d W 9 0 O 1 N l Y 3 R p b 2 4 x L 1 R h Y m x l I D A g K D E 2 K S / Q m N C 3 0 L z Q t d C 9 0 L X Q v d C 9 0 Y v Q u S D R g t C 4 0 L 8 u e 0 J h c 2 l z I F B v a W 5 0 I F Z v b G F 0 a W x p d H k g U H J p b 3 I s M T F 9 J n F 1 b 3 Q 7 L C Z x d W 9 0 O 1 N l Y 3 R p b 2 4 x L 1 R h Y m x l I D A g K D E 2 K S / Q m N C 3 0 L z Q t d C 9 0 L X Q v d C 9 0 Y v Q u S D R g t C 4 0 L 8 u e 0 J h c 2 l z I F B v a W 5 0 I F Z v b G F 0 a W x p d H k g Q 2 h n L D E y f S Z x d W 9 0 O y w m c X V v d D t T Z W N 0 a W 9 u M S 9 U Y W J s Z S A w I C g x N i k v 0 J j Q t 9 C 8 0 L X Q v d C 1 0 L 3 Q v d G L 0 L k g 0 Y L Q u N C / L n t C b G F j a y 1 T Y 2 h v b G V z I F Z v b G F 0 a W x p d H k g U 2 V 0 d G x l L D E z f S Z x d W 9 0 O y w m c X V v d D t T Z W N 0 a W 9 u M S 9 U Y W J s Z S A w I C g x N i k v 0 J j Q t 9 C 8 0 L X Q v d C 1 0 L 3 Q v d G L 0 L k g 0 Y L Q u N C / L n t C b G F j a y 1 T Y 2 h v b G V z I F Z v b G F 0 a W x p d H k g U H J p b 3 I s M T R 9 J n F 1 b 3 Q 7 L C Z x d W 9 0 O 1 N l Y 3 R p b 2 4 x L 1 R h Y m x l I D A g K D E 2 K S / Q m N C 3 0 L z Q t d C 9 0 L X Q v d C 9 0 Y v Q u S D R g t C 4 0 L 8 u e 0 J s Y W N r L V N j a G 9 s Z X M g V m 9 s Y X R p b G l 0 e S B D a G c s M T V 9 J n F 1 b 3 Q 7 L C Z x d W 9 0 O 1 N l Y 3 R p b 2 4 x L 1 R h Y m x l I D A g K D E 2 K S / Q m N C 3 0 L z Q t d C 9 0 L X Q v d C 9 0 Y v Q u S D R g t C 4 0 L 8 u e 0 9 w Z W 4 g S W 5 0 Z X J l c 3 Q g Q 2 F s b C w x N n 0 m c X V v d D s s J n F 1 b 3 Q 7 U 2 V j d G l v b j E v V G F i b G U g M C A o M T Y p L 9 C Y 0 L f Q v N C 1 0 L 3 Q t d C 9 0 L 3 R i 9 C 5 I N G C 0 L j Q v y 5 7 T 3 B l b i B J b n R l c m V z d C B D Y W x s I E N o Z y w x N 3 0 m c X V v d D s s J n F 1 b 3 Q 7 U 2 V j d G l v b j E v V G F i b G U g M C A o M T Y p L 9 C Y 0 L f Q v N C 1 0 L 3 Q t d C 9 0 L 3 R i 9 C 5 I N G C 0 L j Q v y 5 7 T 3 B l b i B J b n R l c m V z d C B Q d X Q s M T h 9 J n F 1 b 3 Q 7 L C Z x d W 9 0 O 1 N l Y 3 R p b 2 4 x L 1 R h Y m x l I D A g K D E 2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x N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2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N i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E 3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O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D Q 6 N D k u N D Q 0 M T A 3 N 1 o i I C 8 + P E V u d H J 5 I F R 5 c G U 9 I k Z p b G x D b 2 x 1 b W 5 U e X B l c y I g V m F s d W U 9 I n N C U V V G Q l F V R k J R V U Z C U V V G Q l F V R k J R T U R B d 0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E 3 K S / Q m N C 3 0 L z Q t d C 9 0 L X Q v d C 9 0 Y v Q u S D R g t C 4 0 L 8 u e 0 N h b G w g Q 2 h n L D B 9 J n F 1 b 3 Q 7 L C Z x d W 9 0 O 1 N l Y 3 R p b 2 4 x L 1 R h Y m x l I D A g K D E 3 K S / Q m N C 3 0 L z Q t d C 9 0 L X Q v d C 9 0 Y v Q u S D R g t C 4 0 L 8 u e 0 N h b G w g U H J p b 3 I s M X 0 m c X V v d D s s J n F 1 b 3 Q 7 U 2 V j d G l v b j E v V G F i b G U g M C A o M T c p L 9 C Y 0 L f Q v N C 1 0 L 3 Q t d C 9 0 L 3 R i 9 C 5 I N G C 0 L j Q v y 5 7 Q 2 F s b C B T Z X R 0 b G U s M n 0 m c X V v d D s s J n F 1 b 3 Q 7 U 2 V j d G l v b j E v V G F i b G U g M C A o M T c p L 9 C Y 0 L f Q v N C 1 0 L 3 Q t d C 9 0 L 3 R i 9 C 5 I N G C 0 L j Q v y 5 7 U 3 R y a W t l L D N 9 J n F 1 b 3 Q 7 L C Z x d W 9 0 O 1 N l Y 3 R p b 2 4 x L 1 R h Y m x l I D A g K D E 3 K S / Q m N C 3 0 L z Q t d C 9 0 L X Q v d C 9 0 Y v Q u S D R g t C 4 0 L 8 u e 1 B 1 d C B T Z X R 0 b G U s N H 0 m c X V v d D s s J n F 1 b 3 Q 7 U 2 V j d G l v b j E v V G F i b G U g M C A o M T c p L 9 C Y 0 L f Q v N C 1 0 L 3 Q t d C 9 0 L 3 R i 9 C 5 I N G C 0 L j Q v y 5 7 U H V 0 I F B y a W 9 y L D V 9 J n F 1 b 3 Q 7 L C Z x d W 9 0 O 1 N l Y 3 R p b 2 4 x L 1 R h Y m x l I D A g K D E 3 K S / Q m N C 3 0 L z Q t d C 9 0 L X Q v d C 9 0 Y v Q u S D R g t C 4 0 L 8 u e 1 B 1 d C B D a G c s N n 0 m c X V v d D s s J n F 1 b 3 Q 7 U 2 V j d G l v b j E v V G F i b G U g M C A o M T c p L 9 C Y 0 L f Q v N C 1 0 L 3 Q t d C 9 0 L 3 R i 9 C 5 I N G C 0 L j Q v y 5 7 V m 9 s Y X R p b G l 0 e S B T Z X R 0 b G U s N 3 0 m c X V v d D s s J n F 1 b 3 Q 7 U 2 V j d G l v b j E v V G F i b G U g M C A o M T c p L 9 C Y 0 L f Q v N C 1 0 L 3 Q t d C 9 0 L 3 R i 9 C 5 I N G C 0 L j Q v y 5 7 V m 9 s Y X R p b G l 0 e S B Q c m l v c i w 4 f S Z x d W 9 0 O y w m c X V v d D t T Z W N 0 a W 9 u M S 9 U Y W J s Z S A w I C g x N y k v 0 J j Q t 9 C 8 0 L X Q v d C 1 0 L 3 Q v d G L 0 L k g 0 Y L Q u N C / L n t W b 2 x h d G l s a X R 5 I E N o Z y w 5 f S Z x d W 9 0 O y w m c X V v d D t T Z W N 0 a W 9 u M S 9 U Y W J s Z S A w I C g x N y k v 0 J j Q t 9 C 8 0 L X Q v d C 1 0 L 3 Q v d G L 0 L k g 0 Y L Q u N C / L n t C Y X N p c y B Q b 2 l u d C B W b 2 x h d G l s a X R 5 I F N l d H R s Z S w x M H 0 m c X V v d D s s J n F 1 b 3 Q 7 U 2 V j d G l v b j E v V G F i b G U g M C A o M T c p L 9 C Y 0 L f Q v N C 1 0 L 3 Q t d C 9 0 L 3 R i 9 C 5 I N G C 0 L j Q v y 5 7 Q m F z a X M g U G 9 p b n Q g V m 9 s Y X R p b G l 0 e S B Q c m l v c i w x M X 0 m c X V v d D s s J n F 1 b 3 Q 7 U 2 V j d G l v b j E v V G F i b G U g M C A o M T c p L 9 C Y 0 L f Q v N C 1 0 L 3 Q t d C 9 0 L 3 R i 9 C 5 I N G C 0 L j Q v y 5 7 Q m F z a X M g U G 9 p b n Q g V m 9 s Y X R p b G l 0 e S B D a G c s M T J 9 J n F 1 b 3 Q 7 L C Z x d W 9 0 O 1 N l Y 3 R p b 2 4 x L 1 R h Y m x l I D A g K D E 3 K S / Q m N C 3 0 L z Q t d C 9 0 L X Q v d C 9 0 Y v Q u S D R g t C 4 0 L 8 u e 0 J s Y W N r L V N j a G 9 s Z X M g V m 9 s Y X R p b G l 0 e S B T Z X R 0 b G U s M T N 9 J n F 1 b 3 Q 7 L C Z x d W 9 0 O 1 N l Y 3 R p b 2 4 x L 1 R h Y m x l I D A g K D E 3 K S / Q m N C 3 0 L z Q t d C 9 0 L X Q v d C 9 0 Y v Q u S D R g t C 4 0 L 8 u e 0 J s Y W N r L V N j a G 9 s Z X M g V m 9 s Y X R p b G l 0 e S B Q c m l v c i w x N H 0 m c X V v d D s s J n F 1 b 3 Q 7 U 2 V j d G l v b j E v V G F i b G U g M C A o M T c p L 9 C Y 0 L f Q v N C 1 0 L 3 Q t d C 9 0 L 3 R i 9 C 5 I N G C 0 L j Q v y 5 7 Q m x h Y 2 s t U 2 N o b 2 x l c y B W b 2 x h d G l s a X R 5 I E N o Z y w x N X 0 m c X V v d D s s J n F 1 b 3 Q 7 U 2 V j d G l v b j E v V G F i b G U g M C A o M T c p L 9 C Y 0 L f Q v N C 1 0 L 3 Q t d C 9 0 L 3 R i 9 C 5 I N G C 0 L j Q v y 5 7 T 3 B l b i B J b n R l c m V z d C B D Y W x s L D E 2 f S Z x d W 9 0 O y w m c X V v d D t T Z W N 0 a W 9 u M S 9 U Y W J s Z S A w I C g x N y k v 0 J j Q t 9 C 8 0 L X Q v d C 1 0 L 3 Q v d G L 0 L k g 0 Y L Q u N C / L n t P c G V u I E l u d G V y Z X N 0 I E N h b G w g Q 2 h n L D E 3 f S Z x d W 9 0 O y w m c X V v d D t T Z W N 0 a W 9 u M S 9 U Y W J s Z S A w I C g x N y k v 0 J j Q t 9 C 8 0 L X Q v d C 1 0 L 3 Q v d G L 0 L k g 0 Y L Q u N C / L n t P c G V u I E l u d G V y Z X N 0 I F B 1 d C w x O H 0 m c X V v d D s s J n F 1 b 3 Q 7 U 2 V j d G l v b j E v V G F i b G U g M C A o M T c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T c p L 9 C Y 0 L f Q v N C 1 0 L 3 Q t d C 9 0 L 3 R i 9 C 5 I N G C 0 L j Q v y 5 7 Q 2 F s b C B D a G c s M H 0 m c X V v d D s s J n F 1 b 3 Q 7 U 2 V j d G l v b j E v V G F i b G U g M C A o M T c p L 9 C Y 0 L f Q v N C 1 0 L 3 Q t d C 9 0 L 3 R i 9 C 5 I N G C 0 L j Q v y 5 7 Q 2 F s b C B Q c m l v c i w x f S Z x d W 9 0 O y w m c X V v d D t T Z W N 0 a W 9 u M S 9 U Y W J s Z S A w I C g x N y k v 0 J j Q t 9 C 8 0 L X Q v d C 1 0 L 3 Q v d G L 0 L k g 0 Y L Q u N C / L n t D Y W x s I F N l d H R s Z S w y f S Z x d W 9 0 O y w m c X V v d D t T Z W N 0 a W 9 u M S 9 U Y W J s Z S A w I C g x N y k v 0 J j Q t 9 C 8 0 L X Q v d C 1 0 L 3 Q v d G L 0 L k g 0 Y L Q u N C / L n t T d H J p a 2 U s M 3 0 m c X V v d D s s J n F 1 b 3 Q 7 U 2 V j d G l v b j E v V G F i b G U g M C A o M T c p L 9 C Y 0 L f Q v N C 1 0 L 3 Q t d C 9 0 L 3 R i 9 C 5 I N G C 0 L j Q v y 5 7 U H V 0 I F N l d H R s Z S w 0 f S Z x d W 9 0 O y w m c X V v d D t T Z W N 0 a W 9 u M S 9 U Y W J s Z S A w I C g x N y k v 0 J j Q t 9 C 8 0 L X Q v d C 1 0 L 3 Q v d G L 0 L k g 0 Y L Q u N C / L n t Q d X Q g U H J p b 3 I s N X 0 m c X V v d D s s J n F 1 b 3 Q 7 U 2 V j d G l v b j E v V G F i b G U g M C A o M T c p L 9 C Y 0 L f Q v N C 1 0 L 3 Q t d C 9 0 L 3 R i 9 C 5 I N G C 0 L j Q v y 5 7 U H V 0 I E N o Z y w 2 f S Z x d W 9 0 O y w m c X V v d D t T Z W N 0 a W 9 u M S 9 U Y W J s Z S A w I C g x N y k v 0 J j Q t 9 C 8 0 L X Q v d C 1 0 L 3 Q v d G L 0 L k g 0 Y L Q u N C / L n t W b 2 x h d G l s a X R 5 I F N l d H R s Z S w 3 f S Z x d W 9 0 O y w m c X V v d D t T Z W N 0 a W 9 u M S 9 U Y W J s Z S A w I C g x N y k v 0 J j Q t 9 C 8 0 L X Q v d C 1 0 L 3 Q v d G L 0 L k g 0 Y L Q u N C / L n t W b 2 x h d G l s a X R 5 I F B y a W 9 y L D h 9 J n F 1 b 3 Q 7 L C Z x d W 9 0 O 1 N l Y 3 R p b 2 4 x L 1 R h Y m x l I D A g K D E 3 K S / Q m N C 3 0 L z Q t d C 9 0 L X Q v d C 9 0 Y v Q u S D R g t C 4 0 L 8 u e 1 Z v b G F 0 a W x p d H k g Q 2 h n L D l 9 J n F 1 b 3 Q 7 L C Z x d W 9 0 O 1 N l Y 3 R p b 2 4 x L 1 R h Y m x l I D A g K D E 3 K S / Q m N C 3 0 L z Q t d C 9 0 L X Q v d C 9 0 Y v Q u S D R g t C 4 0 L 8 u e 0 J h c 2 l z I F B v a W 5 0 I F Z v b G F 0 a W x p d H k g U 2 V 0 d G x l L D E w f S Z x d W 9 0 O y w m c X V v d D t T Z W N 0 a W 9 u M S 9 U Y W J s Z S A w I C g x N y k v 0 J j Q t 9 C 8 0 L X Q v d C 1 0 L 3 Q v d G L 0 L k g 0 Y L Q u N C / L n t C Y X N p c y B Q b 2 l u d C B W b 2 x h d G l s a X R 5 I F B y a W 9 y L D E x f S Z x d W 9 0 O y w m c X V v d D t T Z W N 0 a W 9 u M S 9 U Y W J s Z S A w I C g x N y k v 0 J j Q t 9 C 8 0 L X Q v d C 1 0 L 3 Q v d G L 0 L k g 0 Y L Q u N C / L n t C Y X N p c y B Q b 2 l u d C B W b 2 x h d G l s a X R 5 I E N o Z y w x M n 0 m c X V v d D s s J n F 1 b 3 Q 7 U 2 V j d G l v b j E v V G F i b G U g M C A o M T c p L 9 C Y 0 L f Q v N C 1 0 L 3 Q t d C 9 0 L 3 R i 9 C 5 I N G C 0 L j Q v y 5 7 Q m x h Y 2 s t U 2 N o b 2 x l c y B W b 2 x h d G l s a X R 5 I F N l d H R s Z S w x M 3 0 m c X V v d D s s J n F 1 b 3 Q 7 U 2 V j d G l v b j E v V G F i b G U g M C A o M T c p L 9 C Y 0 L f Q v N C 1 0 L 3 Q t d C 9 0 L 3 R i 9 C 5 I N G C 0 L j Q v y 5 7 Q m x h Y 2 s t U 2 N o b 2 x l c y B W b 2 x h d G l s a X R 5 I F B y a W 9 y L D E 0 f S Z x d W 9 0 O y w m c X V v d D t T Z W N 0 a W 9 u M S 9 U Y W J s Z S A w I C g x N y k v 0 J j Q t 9 C 8 0 L X Q v d C 1 0 L 3 Q v d G L 0 L k g 0 Y L Q u N C / L n t C b G F j a y 1 T Y 2 h v b G V z I F Z v b G F 0 a W x p d H k g Q 2 h n L D E 1 f S Z x d W 9 0 O y w m c X V v d D t T Z W N 0 a W 9 u M S 9 U Y W J s Z S A w I C g x N y k v 0 J j Q t 9 C 8 0 L X Q v d C 1 0 L 3 Q v d G L 0 L k g 0 Y L Q u N C / L n t P c G V u I E l u d G V y Z X N 0 I E N h b G w s M T Z 9 J n F 1 b 3 Q 7 L C Z x d W 9 0 O 1 N l Y 3 R p b 2 4 x L 1 R h Y m x l I D A g K D E 3 K S / Q m N C 3 0 L z Q t d C 9 0 L X Q v d C 9 0 Y v Q u S D R g t C 4 0 L 8 u e 0 9 w Z W 4 g S W 5 0 Z X J l c 3 Q g Q 2 F s b C B D a G c s M T d 9 J n F 1 b 3 Q 7 L C Z x d W 9 0 O 1 N l Y 3 R p b 2 4 x L 1 R h Y m x l I D A g K D E 3 K S / Q m N C 3 0 L z Q t d C 9 0 L X Q v d C 9 0 Y v Q u S D R g t C 4 0 L 8 u e 0 9 w Z W 4 g S W 5 0 Z X J l c 3 Q g U H V 0 L D E 4 f S Z x d W 9 0 O y w m c X V v d D t T Z W N 0 a W 9 u M S 9 U Y W J s Z S A w I C g x N y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T c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N y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c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x O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T k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A 2 O j I x L j g 4 N D g z M j d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x O C k v 0 J j Q t 9 C 8 0 L X Q v d C 1 0 L 3 Q v d G L 0 L k g 0 Y L Q u N C / L n t D Y W x s I E N o Z y w w f S Z x d W 9 0 O y w m c X V v d D t T Z W N 0 a W 9 u M S 9 U Y W J s Z S A w I C g x O C k v 0 J j Q t 9 C 8 0 L X Q v d C 1 0 L 3 Q v d G L 0 L k g 0 Y L Q u N C / L n t D Y W x s I F B y a W 9 y L D F 9 J n F 1 b 3 Q 7 L C Z x d W 9 0 O 1 N l Y 3 R p b 2 4 x L 1 R h Y m x l I D A g K D E 4 K S / Q m N C 3 0 L z Q t d C 9 0 L X Q v d C 9 0 Y v Q u S D R g t C 4 0 L 8 u e 0 N h b G w g U 2 V 0 d G x l L D J 9 J n F 1 b 3 Q 7 L C Z x d W 9 0 O 1 N l Y 3 R p b 2 4 x L 1 R h Y m x l I D A g K D E 4 K S / Q m N C 3 0 L z Q t d C 9 0 L X Q v d C 9 0 Y v Q u S D R g t C 4 0 L 8 u e 1 N 0 c m l r Z S w z f S Z x d W 9 0 O y w m c X V v d D t T Z W N 0 a W 9 u M S 9 U Y W J s Z S A w I C g x O C k v 0 J j Q t 9 C 8 0 L X Q v d C 1 0 L 3 Q v d G L 0 L k g 0 Y L Q u N C / L n t Q d X Q g U 2 V 0 d G x l L D R 9 J n F 1 b 3 Q 7 L C Z x d W 9 0 O 1 N l Y 3 R p b 2 4 x L 1 R h Y m x l I D A g K D E 4 K S / Q m N C 3 0 L z Q t d C 9 0 L X Q v d C 9 0 Y v Q u S D R g t C 4 0 L 8 u e 1 B 1 d C B Q c m l v c i w 1 f S Z x d W 9 0 O y w m c X V v d D t T Z W N 0 a W 9 u M S 9 U Y W J s Z S A w I C g x O C k v 0 J j Q t 9 C 8 0 L X Q v d C 1 0 L 3 Q v d G L 0 L k g 0 Y L Q u N C / L n t Q d X Q g Q 2 h n L D Z 9 J n F 1 b 3 Q 7 L C Z x d W 9 0 O 1 N l Y 3 R p b 2 4 x L 1 R h Y m x l I D A g K D E 4 K S / Q m N C 3 0 L z Q t d C 9 0 L X Q v d C 9 0 Y v Q u S D R g t C 4 0 L 8 u e 1 Z v b G F 0 a W x p d H k g U 2 V 0 d G x l L D d 9 J n F 1 b 3 Q 7 L C Z x d W 9 0 O 1 N l Y 3 R p b 2 4 x L 1 R h Y m x l I D A g K D E 4 K S / Q m N C 3 0 L z Q t d C 9 0 L X Q v d C 9 0 Y v Q u S D R g t C 4 0 L 8 u e 1 Z v b G F 0 a W x p d H k g U H J p b 3 I s O H 0 m c X V v d D s s J n F 1 b 3 Q 7 U 2 V j d G l v b j E v V G F i b G U g M C A o M T g p L 9 C Y 0 L f Q v N C 1 0 L 3 Q t d C 9 0 L 3 R i 9 C 5 I N G C 0 L j Q v y 5 7 V m 9 s Y X R p b G l 0 e S B D a G c s O X 0 m c X V v d D s s J n F 1 b 3 Q 7 U 2 V j d G l v b j E v V G F i b G U g M C A o M T g p L 9 C Y 0 L f Q v N C 1 0 L 3 Q t d C 9 0 L 3 R i 9 C 5 I N G C 0 L j Q v y 5 7 Q m F z a X M g U G 9 p b n Q g V m 9 s Y X R p b G l 0 e S B T Z X R 0 b G U s M T B 9 J n F 1 b 3 Q 7 L C Z x d W 9 0 O 1 N l Y 3 R p b 2 4 x L 1 R h Y m x l I D A g K D E 4 K S / Q m N C 3 0 L z Q t d C 9 0 L X Q v d C 9 0 Y v Q u S D R g t C 4 0 L 8 u e 0 J h c 2 l z I F B v a W 5 0 I F Z v b G F 0 a W x p d H k g U H J p b 3 I s M T F 9 J n F 1 b 3 Q 7 L C Z x d W 9 0 O 1 N l Y 3 R p b 2 4 x L 1 R h Y m x l I D A g K D E 4 K S / Q m N C 3 0 L z Q t d C 9 0 L X Q v d C 9 0 Y v Q u S D R g t C 4 0 L 8 u e 0 J h c 2 l z I F B v a W 5 0 I F Z v b G F 0 a W x p d H k g Q 2 h n L D E y f S Z x d W 9 0 O y w m c X V v d D t T Z W N 0 a W 9 u M S 9 U Y W J s Z S A w I C g x O C k v 0 J j Q t 9 C 8 0 L X Q v d C 1 0 L 3 Q v d G L 0 L k g 0 Y L Q u N C / L n t C b G F j a y 1 T Y 2 h v b G V z I F Z v b G F 0 a W x p d H k g U 2 V 0 d G x l L D E z f S Z x d W 9 0 O y w m c X V v d D t T Z W N 0 a W 9 u M S 9 U Y W J s Z S A w I C g x O C k v 0 J j Q t 9 C 8 0 L X Q v d C 1 0 L 3 Q v d G L 0 L k g 0 Y L Q u N C / L n t C b G F j a y 1 T Y 2 h v b G V z I F Z v b G F 0 a W x p d H k g U H J p b 3 I s M T R 9 J n F 1 b 3 Q 7 L C Z x d W 9 0 O 1 N l Y 3 R p b 2 4 x L 1 R h Y m x l I D A g K D E 4 K S / Q m N C 3 0 L z Q t d C 9 0 L X Q v d C 9 0 Y v Q u S D R g t C 4 0 L 8 u e 0 J s Y W N r L V N j a G 9 s Z X M g V m 9 s Y X R p b G l 0 e S B D a G c s M T V 9 J n F 1 b 3 Q 7 L C Z x d W 9 0 O 1 N l Y 3 R p b 2 4 x L 1 R h Y m x l I D A g K D E 4 K S / Q m N C 3 0 L z Q t d C 9 0 L X Q v d C 9 0 Y v Q u S D R g t C 4 0 L 8 u e 0 9 w Z W 4 g S W 5 0 Z X J l c 3 Q g Q 2 F s b C w x N n 0 m c X V v d D s s J n F 1 b 3 Q 7 U 2 V j d G l v b j E v V G F i b G U g M C A o M T g p L 9 C Y 0 L f Q v N C 1 0 L 3 Q t d C 9 0 L 3 R i 9 C 5 I N G C 0 L j Q v y 5 7 T 3 B l b i B J b n R l c m V z d C B D Y W x s I E N o Z y w x N 3 0 m c X V v d D s s J n F 1 b 3 Q 7 U 2 V j d G l v b j E v V G F i b G U g M C A o M T g p L 9 C Y 0 L f Q v N C 1 0 L 3 Q t d C 9 0 L 3 R i 9 C 5 I N G C 0 L j Q v y 5 7 T 3 B l b i B J b n R l c m V z d C B Q d X Q s M T h 9 J n F 1 b 3 Q 7 L C Z x d W 9 0 O 1 N l Y 3 R p b 2 4 x L 1 R h Y m x l I D A g K D E 4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E 4 K S / Q m N C 3 0 L z Q t d C 9 0 L X Q v d C 9 0 Y v Q u S D R g t C 4 0 L 8 u e 0 N h b G w g Q 2 h n L D B 9 J n F 1 b 3 Q 7 L C Z x d W 9 0 O 1 N l Y 3 R p b 2 4 x L 1 R h Y m x l I D A g K D E 4 K S / Q m N C 3 0 L z Q t d C 9 0 L X Q v d C 9 0 Y v Q u S D R g t C 4 0 L 8 u e 0 N h b G w g U H J p b 3 I s M X 0 m c X V v d D s s J n F 1 b 3 Q 7 U 2 V j d G l v b j E v V G F i b G U g M C A o M T g p L 9 C Y 0 L f Q v N C 1 0 L 3 Q t d C 9 0 L 3 R i 9 C 5 I N G C 0 L j Q v y 5 7 Q 2 F s b C B T Z X R 0 b G U s M n 0 m c X V v d D s s J n F 1 b 3 Q 7 U 2 V j d G l v b j E v V G F i b G U g M C A o M T g p L 9 C Y 0 L f Q v N C 1 0 L 3 Q t d C 9 0 L 3 R i 9 C 5 I N G C 0 L j Q v y 5 7 U 3 R y a W t l L D N 9 J n F 1 b 3 Q 7 L C Z x d W 9 0 O 1 N l Y 3 R p b 2 4 x L 1 R h Y m x l I D A g K D E 4 K S / Q m N C 3 0 L z Q t d C 9 0 L X Q v d C 9 0 Y v Q u S D R g t C 4 0 L 8 u e 1 B 1 d C B T Z X R 0 b G U s N H 0 m c X V v d D s s J n F 1 b 3 Q 7 U 2 V j d G l v b j E v V G F i b G U g M C A o M T g p L 9 C Y 0 L f Q v N C 1 0 L 3 Q t d C 9 0 L 3 R i 9 C 5 I N G C 0 L j Q v y 5 7 U H V 0 I F B y a W 9 y L D V 9 J n F 1 b 3 Q 7 L C Z x d W 9 0 O 1 N l Y 3 R p b 2 4 x L 1 R h Y m x l I D A g K D E 4 K S / Q m N C 3 0 L z Q t d C 9 0 L X Q v d C 9 0 Y v Q u S D R g t C 4 0 L 8 u e 1 B 1 d C B D a G c s N n 0 m c X V v d D s s J n F 1 b 3 Q 7 U 2 V j d G l v b j E v V G F i b G U g M C A o M T g p L 9 C Y 0 L f Q v N C 1 0 L 3 Q t d C 9 0 L 3 R i 9 C 5 I N G C 0 L j Q v y 5 7 V m 9 s Y X R p b G l 0 e S B T Z X R 0 b G U s N 3 0 m c X V v d D s s J n F 1 b 3 Q 7 U 2 V j d G l v b j E v V G F i b G U g M C A o M T g p L 9 C Y 0 L f Q v N C 1 0 L 3 Q t d C 9 0 L 3 R i 9 C 5 I N G C 0 L j Q v y 5 7 V m 9 s Y X R p b G l 0 e S B Q c m l v c i w 4 f S Z x d W 9 0 O y w m c X V v d D t T Z W N 0 a W 9 u M S 9 U Y W J s Z S A w I C g x O C k v 0 J j Q t 9 C 8 0 L X Q v d C 1 0 L 3 Q v d G L 0 L k g 0 Y L Q u N C / L n t W b 2 x h d G l s a X R 5 I E N o Z y w 5 f S Z x d W 9 0 O y w m c X V v d D t T Z W N 0 a W 9 u M S 9 U Y W J s Z S A w I C g x O C k v 0 J j Q t 9 C 8 0 L X Q v d C 1 0 L 3 Q v d G L 0 L k g 0 Y L Q u N C / L n t C Y X N p c y B Q b 2 l u d C B W b 2 x h d G l s a X R 5 I F N l d H R s Z S w x M H 0 m c X V v d D s s J n F 1 b 3 Q 7 U 2 V j d G l v b j E v V G F i b G U g M C A o M T g p L 9 C Y 0 L f Q v N C 1 0 L 3 Q t d C 9 0 L 3 R i 9 C 5 I N G C 0 L j Q v y 5 7 Q m F z a X M g U G 9 p b n Q g V m 9 s Y X R p b G l 0 e S B Q c m l v c i w x M X 0 m c X V v d D s s J n F 1 b 3 Q 7 U 2 V j d G l v b j E v V G F i b G U g M C A o M T g p L 9 C Y 0 L f Q v N C 1 0 L 3 Q t d C 9 0 L 3 R i 9 C 5 I N G C 0 L j Q v y 5 7 Q m F z a X M g U G 9 p b n Q g V m 9 s Y X R p b G l 0 e S B D a G c s M T J 9 J n F 1 b 3 Q 7 L C Z x d W 9 0 O 1 N l Y 3 R p b 2 4 x L 1 R h Y m x l I D A g K D E 4 K S / Q m N C 3 0 L z Q t d C 9 0 L X Q v d C 9 0 Y v Q u S D R g t C 4 0 L 8 u e 0 J s Y W N r L V N j a G 9 s Z X M g V m 9 s Y X R p b G l 0 e S B T Z X R 0 b G U s M T N 9 J n F 1 b 3 Q 7 L C Z x d W 9 0 O 1 N l Y 3 R p b 2 4 x L 1 R h Y m x l I D A g K D E 4 K S / Q m N C 3 0 L z Q t d C 9 0 L X Q v d C 9 0 Y v Q u S D R g t C 4 0 L 8 u e 0 J s Y W N r L V N j a G 9 s Z X M g V m 9 s Y X R p b G l 0 e S B Q c m l v c i w x N H 0 m c X V v d D s s J n F 1 b 3 Q 7 U 2 V j d G l v b j E v V G F i b G U g M C A o M T g p L 9 C Y 0 L f Q v N C 1 0 L 3 Q t d C 9 0 L 3 R i 9 C 5 I N G C 0 L j Q v y 5 7 Q m x h Y 2 s t U 2 N o b 2 x l c y B W b 2 x h d G l s a X R 5 I E N o Z y w x N X 0 m c X V v d D s s J n F 1 b 3 Q 7 U 2 V j d G l v b j E v V G F i b G U g M C A o M T g p L 9 C Y 0 L f Q v N C 1 0 L 3 Q t d C 9 0 L 3 R i 9 C 5 I N G C 0 L j Q v y 5 7 T 3 B l b i B J b n R l c m V z d C B D Y W x s L D E 2 f S Z x d W 9 0 O y w m c X V v d D t T Z W N 0 a W 9 u M S 9 U Y W J s Z S A w I C g x O C k v 0 J j Q t 9 C 8 0 L X Q v d C 1 0 L 3 Q v d G L 0 L k g 0 Y L Q u N C / L n t P c G V u I E l u d G V y Z X N 0 I E N h b G w g Q 2 h n L D E 3 f S Z x d W 9 0 O y w m c X V v d D t T Z W N 0 a W 9 u M S 9 U Y W J s Z S A w I C g x O C k v 0 J j Q t 9 C 8 0 L X Q v d C 1 0 L 3 Q v d G L 0 L k g 0 Y L Q u N C / L n t P c G V u I E l u d G V y Z X N 0 I F B 1 d C w x O H 0 m c X V v d D s s J n F 1 b 3 Q 7 U 2 V j d G l v b j E v V G F i b G U g M C A o M T g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E 4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g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4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T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T k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w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w O D o x M i 4 1 M j c 0 N D Y 2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T k p L 9 C Y 0 L f Q v N C 1 0 L 3 Q t d C 9 0 L 3 R i 9 C 5 I N G C 0 L j Q v y 5 7 Q 2 F s b C B D a G c s M H 0 m c X V v d D s s J n F 1 b 3 Q 7 U 2 V j d G l v b j E v V G F i b G U g M C A o M T k p L 9 C Y 0 L f Q v N C 1 0 L 3 Q t d C 9 0 L 3 R i 9 C 5 I N G C 0 L j Q v y 5 7 Q 2 F s b C B Q c m l v c i w x f S Z x d W 9 0 O y w m c X V v d D t T Z W N 0 a W 9 u M S 9 U Y W J s Z S A w I C g x O S k v 0 J j Q t 9 C 8 0 L X Q v d C 1 0 L 3 Q v d G L 0 L k g 0 Y L Q u N C / L n t D Y W x s I F N l d H R s Z S w y f S Z x d W 9 0 O y w m c X V v d D t T Z W N 0 a W 9 u M S 9 U Y W J s Z S A w I C g x O S k v 0 J j Q t 9 C 8 0 L X Q v d C 1 0 L 3 Q v d G L 0 L k g 0 Y L Q u N C / L n t T d H J p a 2 U s M 3 0 m c X V v d D s s J n F 1 b 3 Q 7 U 2 V j d G l v b j E v V G F i b G U g M C A o M T k p L 9 C Y 0 L f Q v N C 1 0 L 3 Q t d C 9 0 L 3 R i 9 C 5 I N G C 0 L j Q v y 5 7 U H V 0 I F N l d H R s Z S w 0 f S Z x d W 9 0 O y w m c X V v d D t T Z W N 0 a W 9 u M S 9 U Y W J s Z S A w I C g x O S k v 0 J j Q t 9 C 8 0 L X Q v d C 1 0 L 3 Q v d G L 0 L k g 0 Y L Q u N C / L n t Q d X Q g U H J p b 3 I s N X 0 m c X V v d D s s J n F 1 b 3 Q 7 U 2 V j d G l v b j E v V G F i b G U g M C A o M T k p L 9 C Y 0 L f Q v N C 1 0 L 3 Q t d C 9 0 L 3 R i 9 C 5 I N G C 0 L j Q v y 5 7 U H V 0 I E N o Z y w 2 f S Z x d W 9 0 O y w m c X V v d D t T Z W N 0 a W 9 u M S 9 U Y W J s Z S A w I C g x O S k v 0 J j Q t 9 C 8 0 L X Q v d C 1 0 L 3 Q v d G L 0 L k g 0 Y L Q u N C / L n t W b 2 x h d G l s a X R 5 I F N l d H R s Z S w 3 f S Z x d W 9 0 O y w m c X V v d D t T Z W N 0 a W 9 u M S 9 U Y W J s Z S A w I C g x O S k v 0 J j Q t 9 C 8 0 L X Q v d C 1 0 L 3 Q v d G L 0 L k g 0 Y L Q u N C / L n t W b 2 x h d G l s a X R 5 I F B y a W 9 y L D h 9 J n F 1 b 3 Q 7 L C Z x d W 9 0 O 1 N l Y 3 R p b 2 4 x L 1 R h Y m x l I D A g K D E 5 K S / Q m N C 3 0 L z Q t d C 9 0 L X Q v d C 9 0 Y v Q u S D R g t C 4 0 L 8 u e 1 Z v b G F 0 a W x p d H k g Q 2 h n L D l 9 J n F 1 b 3 Q 7 L C Z x d W 9 0 O 1 N l Y 3 R p b 2 4 x L 1 R h Y m x l I D A g K D E 5 K S / Q m N C 3 0 L z Q t d C 9 0 L X Q v d C 9 0 Y v Q u S D R g t C 4 0 L 8 u e 0 J h c 2 l z I F B v a W 5 0 I F Z v b G F 0 a W x p d H k g U 2 V 0 d G x l L D E w f S Z x d W 9 0 O y w m c X V v d D t T Z W N 0 a W 9 u M S 9 U Y W J s Z S A w I C g x O S k v 0 J j Q t 9 C 8 0 L X Q v d C 1 0 L 3 Q v d G L 0 L k g 0 Y L Q u N C / L n t C Y X N p c y B Q b 2 l u d C B W b 2 x h d G l s a X R 5 I F B y a W 9 y L D E x f S Z x d W 9 0 O y w m c X V v d D t T Z W N 0 a W 9 u M S 9 U Y W J s Z S A w I C g x O S k v 0 J j Q t 9 C 8 0 L X Q v d C 1 0 L 3 Q v d G L 0 L k g 0 Y L Q u N C / L n t C Y X N p c y B Q b 2 l u d C B W b 2 x h d G l s a X R 5 I E N o Z y w x M n 0 m c X V v d D s s J n F 1 b 3 Q 7 U 2 V j d G l v b j E v V G F i b G U g M C A o M T k p L 9 C Y 0 L f Q v N C 1 0 L 3 Q t d C 9 0 L 3 R i 9 C 5 I N G C 0 L j Q v y 5 7 Q m x h Y 2 s t U 2 N o b 2 x l c y B W b 2 x h d G l s a X R 5 I F N l d H R s Z S w x M 3 0 m c X V v d D s s J n F 1 b 3 Q 7 U 2 V j d G l v b j E v V G F i b G U g M C A o M T k p L 9 C Y 0 L f Q v N C 1 0 L 3 Q t d C 9 0 L 3 R i 9 C 5 I N G C 0 L j Q v y 5 7 Q m x h Y 2 s t U 2 N o b 2 x l c y B W b 2 x h d G l s a X R 5 I F B y a W 9 y L D E 0 f S Z x d W 9 0 O y w m c X V v d D t T Z W N 0 a W 9 u M S 9 U Y W J s Z S A w I C g x O S k v 0 J j Q t 9 C 8 0 L X Q v d C 1 0 L 3 Q v d G L 0 L k g 0 Y L Q u N C / L n t C b G F j a y 1 T Y 2 h v b G V z I F Z v b G F 0 a W x p d H k g Q 2 h n L D E 1 f S Z x d W 9 0 O y w m c X V v d D t T Z W N 0 a W 9 u M S 9 U Y W J s Z S A w I C g x O S k v 0 J j Q t 9 C 8 0 L X Q v d C 1 0 L 3 Q v d G L 0 L k g 0 Y L Q u N C / L n t P c G V u I E l u d G V y Z X N 0 I E N h b G w s M T Z 9 J n F 1 b 3 Q 7 L C Z x d W 9 0 O 1 N l Y 3 R p b 2 4 x L 1 R h Y m x l I D A g K D E 5 K S / Q m N C 3 0 L z Q t d C 9 0 L X Q v d C 9 0 Y v Q u S D R g t C 4 0 L 8 u e 0 9 w Z W 4 g S W 5 0 Z X J l c 3 Q g Q 2 F s b C B D a G c s M T d 9 J n F 1 b 3 Q 7 L C Z x d W 9 0 O 1 N l Y 3 R p b 2 4 x L 1 R h Y m x l I D A g K D E 5 K S / Q m N C 3 0 L z Q t d C 9 0 L X Q v d C 9 0 Y v Q u S D R g t C 4 0 L 8 u e 0 9 w Z W 4 g S W 5 0 Z X J l c 3 Q g U H V 0 L D E 4 f S Z x d W 9 0 O y w m c X V v d D t T Z W N 0 a W 9 u M S 9 U Y W J s Z S A w I C g x O S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x O S k v 0 J j Q t 9 C 8 0 L X Q v d C 1 0 L 3 Q v d G L 0 L k g 0 Y L Q u N C / L n t D Y W x s I E N o Z y w w f S Z x d W 9 0 O y w m c X V v d D t T Z W N 0 a W 9 u M S 9 U Y W J s Z S A w I C g x O S k v 0 J j Q t 9 C 8 0 L X Q v d C 1 0 L 3 Q v d G L 0 L k g 0 Y L Q u N C / L n t D Y W x s I F B y a W 9 y L D F 9 J n F 1 b 3 Q 7 L C Z x d W 9 0 O 1 N l Y 3 R p b 2 4 x L 1 R h Y m x l I D A g K D E 5 K S / Q m N C 3 0 L z Q t d C 9 0 L X Q v d C 9 0 Y v Q u S D R g t C 4 0 L 8 u e 0 N h b G w g U 2 V 0 d G x l L D J 9 J n F 1 b 3 Q 7 L C Z x d W 9 0 O 1 N l Y 3 R p b 2 4 x L 1 R h Y m x l I D A g K D E 5 K S / Q m N C 3 0 L z Q t d C 9 0 L X Q v d C 9 0 Y v Q u S D R g t C 4 0 L 8 u e 1 N 0 c m l r Z S w z f S Z x d W 9 0 O y w m c X V v d D t T Z W N 0 a W 9 u M S 9 U Y W J s Z S A w I C g x O S k v 0 J j Q t 9 C 8 0 L X Q v d C 1 0 L 3 Q v d G L 0 L k g 0 Y L Q u N C / L n t Q d X Q g U 2 V 0 d G x l L D R 9 J n F 1 b 3 Q 7 L C Z x d W 9 0 O 1 N l Y 3 R p b 2 4 x L 1 R h Y m x l I D A g K D E 5 K S / Q m N C 3 0 L z Q t d C 9 0 L X Q v d C 9 0 Y v Q u S D R g t C 4 0 L 8 u e 1 B 1 d C B Q c m l v c i w 1 f S Z x d W 9 0 O y w m c X V v d D t T Z W N 0 a W 9 u M S 9 U Y W J s Z S A w I C g x O S k v 0 J j Q t 9 C 8 0 L X Q v d C 1 0 L 3 Q v d G L 0 L k g 0 Y L Q u N C / L n t Q d X Q g Q 2 h n L D Z 9 J n F 1 b 3 Q 7 L C Z x d W 9 0 O 1 N l Y 3 R p b 2 4 x L 1 R h Y m x l I D A g K D E 5 K S / Q m N C 3 0 L z Q t d C 9 0 L X Q v d C 9 0 Y v Q u S D R g t C 4 0 L 8 u e 1 Z v b G F 0 a W x p d H k g U 2 V 0 d G x l L D d 9 J n F 1 b 3 Q 7 L C Z x d W 9 0 O 1 N l Y 3 R p b 2 4 x L 1 R h Y m x l I D A g K D E 5 K S / Q m N C 3 0 L z Q t d C 9 0 L X Q v d C 9 0 Y v Q u S D R g t C 4 0 L 8 u e 1 Z v b G F 0 a W x p d H k g U H J p b 3 I s O H 0 m c X V v d D s s J n F 1 b 3 Q 7 U 2 V j d G l v b j E v V G F i b G U g M C A o M T k p L 9 C Y 0 L f Q v N C 1 0 L 3 Q t d C 9 0 L 3 R i 9 C 5 I N G C 0 L j Q v y 5 7 V m 9 s Y X R p b G l 0 e S B D a G c s O X 0 m c X V v d D s s J n F 1 b 3 Q 7 U 2 V j d G l v b j E v V G F i b G U g M C A o M T k p L 9 C Y 0 L f Q v N C 1 0 L 3 Q t d C 9 0 L 3 R i 9 C 5 I N G C 0 L j Q v y 5 7 Q m F z a X M g U G 9 p b n Q g V m 9 s Y X R p b G l 0 e S B T Z X R 0 b G U s M T B 9 J n F 1 b 3 Q 7 L C Z x d W 9 0 O 1 N l Y 3 R p b 2 4 x L 1 R h Y m x l I D A g K D E 5 K S / Q m N C 3 0 L z Q t d C 9 0 L X Q v d C 9 0 Y v Q u S D R g t C 4 0 L 8 u e 0 J h c 2 l z I F B v a W 5 0 I F Z v b G F 0 a W x p d H k g U H J p b 3 I s M T F 9 J n F 1 b 3 Q 7 L C Z x d W 9 0 O 1 N l Y 3 R p b 2 4 x L 1 R h Y m x l I D A g K D E 5 K S / Q m N C 3 0 L z Q t d C 9 0 L X Q v d C 9 0 Y v Q u S D R g t C 4 0 L 8 u e 0 J h c 2 l z I F B v a W 5 0 I F Z v b G F 0 a W x p d H k g Q 2 h n L D E y f S Z x d W 9 0 O y w m c X V v d D t T Z W N 0 a W 9 u M S 9 U Y W J s Z S A w I C g x O S k v 0 J j Q t 9 C 8 0 L X Q v d C 1 0 L 3 Q v d G L 0 L k g 0 Y L Q u N C / L n t C b G F j a y 1 T Y 2 h v b G V z I F Z v b G F 0 a W x p d H k g U 2 V 0 d G x l L D E z f S Z x d W 9 0 O y w m c X V v d D t T Z W N 0 a W 9 u M S 9 U Y W J s Z S A w I C g x O S k v 0 J j Q t 9 C 8 0 L X Q v d C 1 0 L 3 Q v d G L 0 L k g 0 Y L Q u N C / L n t C b G F j a y 1 T Y 2 h v b G V z I F Z v b G F 0 a W x p d H k g U H J p b 3 I s M T R 9 J n F 1 b 3 Q 7 L C Z x d W 9 0 O 1 N l Y 3 R p b 2 4 x L 1 R h Y m x l I D A g K D E 5 K S / Q m N C 3 0 L z Q t d C 9 0 L X Q v d C 9 0 Y v Q u S D R g t C 4 0 L 8 u e 0 J s Y W N r L V N j a G 9 s Z X M g V m 9 s Y X R p b G l 0 e S B D a G c s M T V 9 J n F 1 b 3 Q 7 L C Z x d W 9 0 O 1 N l Y 3 R p b 2 4 x L 1 R h Y m x l I D A g K D E 5 K S / Q m N C 3 0 L z Q t d C 9 0 L X Q v d C 9 0 Y v Q u S D R g t C 4 0 L 8 u e 0 9 w Z W 4 g S W 5 0 Z X J l c 3 Q g Q 2 F s b C w x N n 0 m c X V v d D s s J n F 1 b 3 Q 7 U 2 V j d G l v b j E v V G F i b G U g M C A o M T k p L 9 C Y 0 L f Q v N C 1 0 L 3 Q t d C 9 0 L 3 R i 9 C 5 I N G C 0 L j Q v y 5 7 T 3 B l b i B J b n R l c m V z d C B D Y W x s I E N o Z y w x N 3 0 m c X V v d D s s J n F 1 b 3 Q 7 U 2 V j d G l v b j E v V G F i b G U g M C A o M T k p L 9 C Y 0 L f Q v N C 1 0 L 3 Q t d C 9 0 L 3 R i 9 C 5 I N G C 0 L j Q v y 5 7 T 3 B l b i B J b n R l c m V z d C B Q d X Q s M T h 9 J n F 1 b 3 Q 7 L C Z x d W 9 0 O 1 N l Y 3 R p b 2 4 x L 1 R h Y m x l I D A g K D E 5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x O S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E 5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x O S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I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y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D k 6 N T A u M z M 4 N j U 5 M F o i I C 8 + P E V u d H J 5 I F R 5 c G U 9 I k Z p b G x D b 2 x 1 b W 5 U e X B l c y I g V m F s d W U 9 I n N C U V V G Q l F V R k J R V U Z C U V V G Q l F V R k J R V U R C U U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w K S / Q m N C 3 0 L z Q t d C 9 0 L X Q v d C 9 0 Y v Q u S D R g t C 4 0 L 8 u e 0 N h b G w g Q 2 h n L D B 9 J n F 1 b 3 Q 7 L C Z x d W 9 0 O 1 N l Y 3 R p b 2 4 x L 1 R h Y m x l I D A g K D I w K S / Q m N C 3 0 L z Q t d C 9 0 L X Q v d C 9 0 Y v Q u S D R g t C 4 0 L 8 u e 0 N h b G w g U H J p b 3 I s M X 0 m c X V v d D s s J n F 1 b 3 Q 7 U 2 V j d G l v b j E v V G F i b G U g M C A o M j A p L 9 C Y 0 L f Q v N C 1 0 L 3 Q t d C 9 0 L 3 R i 9 C 5 I N G C 0 L j Q v y 5 7 Q 2 F s b C B T Z X R 0 b G U s M n 0 m c X V v d D s s J n F 1 b 3 Q 7 U 2 V j d G l v b j E v V G F i b G U g M C A o M j A p L 9 C Y 0 L f Q v N C 1 0 L 3 Q t d C 9 0 L 3 R i 9 C 5 I N G C 0 L j Q v y 5 7 U 3 R y a W t l L D N 9 J n F 1 b 3 Q 7 L C Z x d W 9 0 O 1 N l Y 3 R p b 2 4 x L 1 R h Y m x l I D A g K D I w K S / Q m N C 3 0 L z Q t d C 9 0 L X Q v d C 9 0 Y v Q u S D R g t C 4 0 L 8 u e 1 B 1 d C B T Z X R 0 b G U s N H 0 m c X V v d D s s J n F 1 b 3 Q 7 U 2 V j d G l v b j E v V G F i b G U g M C A o M j A p L 9 C Y 0 L f Q v N C 1 0 L 3 Q t d C 9 0 L 3 R i 9 C 5 I N G C 0 L j Q v y 5 7 U H V 0 I F B y a W 9 y L D V 9 J n F 1 b 3 Q 7 L C Z x d W 9 0 O 1 N l Y 3 R p b 2 4 x L 1 R h Y m x l I D A g K D I w K S / Q m N C 3 0 L z Q t d C 9 0 L X Q v d C 9 0 Y v Q u S D R g t C 4 0 L 8 u e 1 B 1 d C B D a G c s N n 0 m c X V v d D s s J n F 1 b 3 Q 7 U 2 V j d G l v b j E v V G F i b G U g M C A o M j A p L 9 C Y 0 L f Q v N C 1 0 L 3 Q t d C 9 0 L 3 R i 9 C 5 I N G C 0 L j Q v y 5 7 V m 9 s Y X R p b G l 0 e S B T Z X R 0 b G U s N 3 0 m c X V v d D s s J n F 1 b 3 Q 7 U 2 V j d G l v b j E v V G F i b G U g M C A o M j A p L 9 C Y 0 L f Q v N C 1 0 L 3 Q t d C 9 0 L 3 R i 9 C 5 I N G C 0 L j Q v y 5 7 V m 9 s Y X R p b G l 0 e S B Q c m l v c i w 4 f S Z x d W 9 0 O y w m c X V v d D t T Z W N 0 a W 9 u M S 9 U Y W J s Z S A w I C g y M C k v 0 J j Q t 9 C 8 0 L X Q v d C 1 0 L 3 Q v d G L 0 L k g 0 Y L Q u N C / L n t W b 2 x h d G l s a X R 5 I E N o Z y w 5 f S Z x d W 9 0 O y w m c X V v d D t T Z W N 0 a W 9 u M S 9 U Y W J s Z S A w I C g y M C k v 0 J j Q t 9 C 8 0 L X Q v d C 1 0 L 3 Q v d G L 0 L k g 0 Y L Q u N C / L n t C Y X N p c y B Q b 2 l u d C B W b 2 x h d G l s a X R 5 I F N l d H R s Z S w x M H 0 m c X V v d D s s J n F 1 b 3 Q 7 U 2 V j d G l v b j E v V G F i b G U g M C A o M j A p L 9 C Y 0 L f Q v N C 1 0 L 3 Q t d C 9 0 L 3 R i 9 C 5 I N G C 0 L j Q v y 5 7 Q m F z a X M g U G 9 p b n Q g V m 9 s Y X R p b G l 0 e S B Q c m l v c i w x M X 0 m c X V v d D s s J n F 1 b 3 Q 7 U 2 V j d G l v b j E v V G F i b G U g M C A o M j A p L 9 C Y 0 L f Q v N C 1 0 L 3 Q t d C 9 0 L 3 R i 9 C 5 I N G C 0 L j Q v y 5 7 Q m F z a X M g U G 9 p b n Q g V m 9 s Y X R p b G l 0 e S B D a G c s M T J 9 J n F 1 b 3 Q 7 L C Z x d W 9 0 O 1 N l Y 3 R p b 2 4 x L 1 R h Y m x l I D A g K D I w K S / Q m N C 3 0 L z Q t d C 9 0 L X Q v d C 9 0 Y v Q u S D R g t C 4 0 L 8 u e 0 J s Y W N r L V N j a G 9 s Z X M g V m 9 s Y X R p b G l 0 e S B T Z X R 0 b G U s M T N 9 J n F 1 b 3 Q 7 L C Z x d W 9 0 O 1 N l Y 3 R p b 2 4 x L 1 R h Y m x l I D A g K D I w K S / Q m N C 3 0 L z Q t d C 9 0 L X Q v d C 9 0 Y v Q u S D R g t C 4 0 L 8 u e 0 J s Y W N r L V N j a G 9 s Z X M g V m 9 s Y X R p b G l 0 e S B Q c m l v c i w x N H 0 m c X V v d D s s J n F 1 b 3 Q 7 U 2 V j d G l v b j E v V G F i b G U g M C A o M j A p L 9 C Y 0 L f Q v N C 1 0 L 3 Q t d C 9 0 L 3 R i 9 C 5 I N G C 0 L j Q v y 5 7 Q m x h Y 2 s t U 2 N o b 2 x l c y B W b 2 x h d G l s a X R 5 I E N o Z y w x N X 0 m c X V v d D s s J n F 1 b 3 Q 7 U 2 V j d G l v b j E v V G F i b G U g M C A o M j A p L 9 C Y 0 L f Q v N C 1 0 L 3 Q t d C 9 0 L 3 R i 9 C 5 I N G C 0 L j Q v y 5 7 T 3 B l b i B J b n R l c m V z d C B D Y W x s L D E 2 f S Z x d W 9 0 O y w m c X V v d D t T Z W N 0 a W 9 u M S 9 U Y W J s Z S A w I C g y M C k v 0 J j Q t 9 C 8 0 L X Q v d C 1 0 L 3 Q v d G L 0 L k g 0 Y L Q u N C / L n t P c G V u I E l u d G V y Z X N 0 I E N h b G w g Q 2 h n L D E 3 f S Z x d W 9 0 O y w m c X V v d D t T Z W N 0 a W 9 u M S 9 U Y W J s Z S A w I C g y M C k v 0 J j Q t 9 C 8 0 L X Q v d C 1 0 L 3 Q v d G L 0 L k g 0 Y L Q u N C / L n t P c G V u I E l u d G V y Z X N 0 I F B 1 d C w x O H 0 m c X V v d D s s J n F 1 b 3 Q 7 U 2 V j d G l v b j E v V G F i b G U g M C A o M j A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j A p L 9 C Y 0 L f Q v N C 1 0 L 3 Q t d C 9 0 L 3 R i 9 C 5 I N G C 0 L j Q v y 5 7 Q 2 F s b C B D a G c s M H 0 m c X V v d D s s J n F 1 b 3 Q 7 U 2 V j d G l v b j E v V G F i b G U g M C A o M j A p L 9 C Y 0 L f Q v N C 1 0 L 3 Q t d C 9 0 L 3 R i 9 C 5 I N G C 0 L j Q v y 5 7 Q 2 F s b C B Q c m l v c i w x f S Z x d W 9 0 O y w m c X V v d D t T Z W N 0 a W 9 u M S 9 U Y W J s Z S A w I C g y M C k v 0 J j Q t 9 C 8 0 L X Q v d C 1 0 L 3 Q v d G L 0 L k g 0 Y L Q u N C / L n t D Y W x s I F N l d H R s Z S w y f S Z x d W 9 0 O y w m c X V v d D t T Z W N 0 a W 9 u M S 9 U Y W J s Z S A w I C g y M C k v 0 J j Q t 9 C 8 0 L X Q v d C 1 0 L 3 Q v d G L 0 L k g 0 Y L Q u N C / L n t T d H J p a 2 U s M 3 0 m c X V v d D s s J n F 1 b 3 Q 7 U 2 V j d G l v b j E v V G F i b G U g M C A o M j A p L 9 C Y 0 L f Q v N C 1 0 L 3 Q t d C 9 0 L 3 R i 9 C 5 I N G C 0 L j Q v y 5 7 U H V 0 I F N l d H R s Z S w 0 f S Z x d W 9 0 O y w m c X V v d D t T Z W N 0 a W 9 u M S 9 U Y W J s Z S A w I C g y M C k v 0 J j Q t 9 C 8 0 L X Q v d C 1 0 L 3 Q v d G L 0 L k g 0 Y L Q u N C / L n t Q d X Q g U H J p b 3 I s N X 0 m c X V v d D s s J n F 1 b 3 Q 7 U 2 V j d G l v b j E v V G F i b G U g M C A o M j A p L 9 C Y 0 L f Q v N C 1 0 L 3 Q t d C 9 0 L 3 R i 9 C 5 I N G C 0 L j Q v y 5 7 U H V 0 I E N o Z y w 2 f S Z x d W 9 0 O y w m c X V v d D t T Z W N 0 a W 9 u M S 9 U Y W J s Z S A w I C g y M C k v 0 J j Q t 9 C 8 0 L X Q v d C 1 0 L 3 Q v d G L 0 L k g 0 Y L Q u N C / L n t W b 2 x h d G l s a X R 5 I F N l d H R s Z S w 3 f S Z x d W 9 0 O y w m c X V v d D t T Z W N 0 a W 9 u M S 9 U Y W J s Z S A w I C g y M C k v 0 J j Q t 9 C 8 0 L X Q v d C 1 0 L 3 Q v d G L 0 L k g 0 Y L Q u N C / L n t W b 2 x h d G l s a X R 5 I F B y a W 9 y L D h 9 J n F 1 b 3 Q 7 L C Z x d W 9 0 O 1 N l Y 3 R p b 2 4 x L 1 R h Y m x l I D A g K D I w K S / Q m N C 3 0 L z Q t d C 9 0 L X Q v d C 9 0 Y v Q u S D R g t C 4 0 L 8 u e 1 Z v b G F 0 a W x p d H k g Q 2 h n L D l 9 J n F 1 b 3 Q 7 L C Z x d W 9 0 O 1 N l Y 3 R p b 2 4 x L 1 R h Y m x l I D A g K D I w K S / Q m N C 3 0 L z Q t d C 9 0 L X Q v d C 9 0 Y v Q u S D R g t C 4 0 L 8 u e 0 J h c 2 l z I F B v a W 5 0 I F Z v b G F 0 a W x p d H k g U 2 V 0 d G x l L D E w f S Z x d W 9 0 O y w m c X V v d D t T Z W N 0 a W 9 u M S 9 U Y W J s Z S A w I C g y M C k v 0 J j Q t 9 C 8 0 L X Q v d C 1 0 L 3 Q v d G L 0 L k g 0 Y L Q u N C / L n t C Y X N p c y B Q b 2 l u d C B W b 2 x h d G l s a X R 5 I F B y a W 9 y L D E x f S Z x d W 9 0 O y w m c X V v d D t T Z W N 0 a W 9 u M S 9 U Y W J s Z S A w I C g y M C k v 0 J j Q t 9 C 8 0 L X Q v d C 1 0 L 3 Q v d G L 0 L k g 0 Y L Q u N C / L n t C Y X N p c y B Q b 2 l u d C B W b 2 x h d G l s a X R 5 I E N o Z y w x M n 0 m c X V v d D s s J n F 1 b 3 Q 7 U 2 V j d G l v b j E v V G F i b G U g M C A o M j A p L 9 C Y 0 L f Q v N C 1 0 L 3 Q t d C 9 0 L 3 R i 9 C 5 I N G C 0 L j Q v y 5 7 Q m x h Y 2 s t U 2 N o b 2 x l c y B W b 2 x h d G l s a X R 5 I F N l d H R s Z S w x M 3 0 m c X V v d D s s J n F 1 b 3 Q 7 U 2 V j d G l v b j E v V G F i b G U g M C A o M j A p L 9 C Y 0 L f Q v N C 1 0 L 3 Q t d C 9 0 L 3 R i 9 C 5 I N G C 0 L j Q v y 5 7 Q m x h Y 2 s t U 2 N o b 2 x l c y B W b 2 x h d G l s a X R 5 I F B y a W 9 y L D E 0 f S Z x d W 9 0 O y w m c X V v d D t T Z W N 0 a W 9 u M S 9 U Y W J s Z S A w I C g y M C k v 0 J j Q t 9 C 8 0 L X Q v d C 1 0 L 3 Q v d G L 0 L k g 0 Y L Q u N C / L n t C b G F j a y 1 T Y 2 h v b G V z I F Z v b G F 0 a W x p d H k g Q 2 h n L D E 1 f S Z x d W 9 0 O y w m c X V v d D t T Z W N 0 a W 9 u M S 9 U Y W J s Z S A w I C g y M C k v 0 J j Q t 9 C 8 0 L X Q v d C 1 0 L 3 Q v d G L 0 L k g 0 Y L Q u N C / L n t P c G V u I E l u d G V y Z X N 0 I E N h b G w s M T Z 9 J n F 1 b 3 Q 7 L C Z x d W 9 0 O 1 N l Y 3 R p b 2 4 x L 1 R h Y m x l I D A g K D I w K S / Q m N C 3 0 L z Q t d C 9 0 L X Q v d C 9 0 Y v Q u S D R g t C 4 0 L 8 u e 0 9 w Z W 4 g S W 5 0 Z X J l c 3 Q g Q 2 F s b C B D a G c s M T d 9 J n F 1 b 3 Q 7 L C Z x d W 9 0 O 1 N l Y 3 R p b 2 4 x L 1 R h Y m x l I D A g K D I w K S / Q m N C 3 0 L z Q t d C 9 0 L X Q v d C 9 0 Y v Q u S D R g t C 4 0 L 8 u e 0 9 w Z W 4 g S W 5 0 Z X J l c 3 Q g U H V 0 L D E 4 f S Z x d W 9 0 O y w m c X V v d D t T Z W N 0 a W 9 u M S 9 U Y W J s Z S A w I C g y M C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j A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M C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A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y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E 3 O j E z L j k 2 N j M 1 N T B a I i A v P j x F b n R y e S B U e X B l P S J G a W x s Q 2 9 s d W 1 u V H l w Z X M i I F Z h b H V l P S J z Q l F V R k J R V U Z C U V V G Q l F V R k J R V U Z C U V V E Q l F V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y M S k v 0 J j Q t 9 C 8 0 L X Q v d C 1 0 L 3 Q v d G L 0 L k g 0 Y L Q u N C / L n t D Y W x s I E N o Z y w w f S Z x d W 9 0 O y w m c X V v d D t T Z W N 0 a W 9 u M S 9 U Y W J s Z S A w I C g y M S k v 0 J j Q t 9 C 8 0 L X Q v d C 1 0 L 3 Q v d G L 0 L k g 0 Y L Q u N C / L n t D Y W x s I F B y a W 9 y L D F 9 J n F 1 b 3 Q 7 L C Z x d W 9 0 O 1 N l Y 3 R p b 2 4 x L 1 R h Y m x l I D A g K D I x K S / Q m N C 3 0 L z Q t d C 9 0 L X Q v d C 9 0 Y v Q u S D R g t C 4 0 L 8 u e 0 N h b G w g U 2 V 0 d G x l L D J 9 J n F 1 b 3 Q 7 L C Z x d W 9 0 O 1 N l Y 3 R p b 2 4 x L 1 R h Y m x l I D A g K D I x K S / Q m N C 3 0 L z Q t d C 9 0 L X Q v d C 9 0 Y v Q u S D R g t C 4 0 L 8 u e 1 N 0 c m l r Z S w z f S Z x d W 9 0 O y w m c X V v d D t T Z W N 0 a W 9 u M S 9 U Y W J s Z S A w I C g y M S k v 0 J j Q t 9 C 8 0 L X Q v d C 1 0 L 3 Q v d G L 0 L k g 0 Y L Q u N C / L n t Q d X Q g U 2 V 0 d G x l L D R 9 J n F 1 b 3 Q 7 L C Z x d W 9 0 O 1 N l Y 3 R p b 2 4 x L 1 R h Y m x l I D A g K D I x K S / Q m N C 3 0 L z Q t d C 9 0 L X Q v d C 9 0 Y v Q u S D R g t C 4 0 L 8 u e 1 B 1 d C B Q c m l v c i w 1 f S Z x d W 9 0 O y w m c X V v d D t T Z W N 0 a W 9 u M S 9 U Y W J s Z S A w I C g y M S k v 0 J j Q t 9 C 8 0 L X Q v d C 1 0 L 3 Q v d G L 0 L k g 0 Y L Q u N C / L n t Q d X Q g Q 2 h n L D Z 9 J n F 1 b 3 Q 7 L C Z x d W 9 0 O 1 N l Y 3 R p b 2 4 x L 1 R h Y m x l I D A g K D I x K S / Q m N C 3 0 L z Q t d C 9 0 L X Q v d C 9 0 Y v Q u S D R g t C 4 0 L 8 u e 1 Z v b G F 0 a W x p d H k g U 2 V 0 d G x l L D d 9 J n F 1 b 3 Q 7 L C Z x d W 9 0 O 1 N l Y 3 R p b 2 4 x L 1 R h Y m x l I D A g K D I x K S / Q m N C 3 0 L z Q t d C 9 0 L X Q v d C 9 0 Y v Q u S D R g t C 4 0 L 8 u e 1 Z v b G F 0 a W x p d H k g U H J p b 3 I s O H 0 m c X V v d D s s J n F 1 b 3 Q 7 U 2 V j d G l v b j E v V G F i b G U g M C A o M j E p L 9 C Y 0 L f Q v N C 1 0 L 3 Q t d C 9 0 L 3 R i 9 C 5 I N G C 0 L j Q v y 5 7 V m 9 s Y X R p b G l 0 e S B D a G c s O X 0 m c X V v d D s s J n F 1 b 3 Q 7 U 2 V j d G l v b j E v V G F i b G U g M C A o M j E p L 9 C Y 0 L f Q v N C 1 0 L 3 Q t d C 9 0 L 3 R i 9 C 5 I N G C 0 L j Q v y 5 7 Q m F z a X M g U G 9 p b n Q g V m 9 s Y X R p b G l 0 e S B T Z X R 0 b G U s M T B 9 J n F 1 b 3 Q 7 L C Z x d W 9 0 O 1 N l Y 3 R p b 2 4 x L 1 R h Y m x l I D A g K D I x K S / Q m N C 3 0 L z Q t d C 9 0 L X Q v d C 9 0 Y v Q u S D R g t C 4 0 L 8 u e 0 J h c 2 l z I F B v a W 5 0 I F Z v b G F 0 a W x p d H k g U H J p b 3 I s M T F 9 J n F 1 b 3 Q 7 L C Z x d W 9 0 O 1 N l Y 3 R p b 2 4 x L 1 R h Y m x l I D A g K D I x K S / Q m N C 3 0 L z Q t d C 9 0 L X Q v d C 9 0 Y v Q u S D R g t C 4 0 L 8 u e 0 J h c 2 l z I F B v a W 5 0 I F Z v b G F 0 a W x p d H k g Q 2 h n L D E y f S Z x d W 9 0 O y w m c X V v d D t T Z W N 0 a W 9 u M S 9 U Y W J s Z S A w I C g y M S k v 0 J j Q t 9 C 8 0 L X Q v d C 1 0 L 3 Q v d G L 0 L k g 0 Y L Q u N C / L n t C b G F j a y 1 T Y 2 h v b G V z I F Z v b G F 0 a W x p d H k g U 2 V 0 d G x l L D E z f S Z x d W 9 0 O y w m c X V v d D t T Z W N 0 a W 9 u M S 9 U Y W J s Z S A w I C g y M S k v 0 J j Q t 9 C 8 0 L X Q v d C 1 0 L 3 Q v d G L 0 L k g 0 Y L Q u N C / L n t C b G F j a y 1 T Y 2 h v b G V z I F Z v b G F 0 a W x p d H k g U H J p b 3 I s M T R 9 J n F 1 b 3 Q 7 L C Z x d W 9 0 O 1 N l Y 3 R p b 2 4 x L 1 R h Y m x l I D A g K D I x K S / Q m N C 3 0 L z Q t d C 9 0 L X Q v d C 9 0 Y v Q u S D R g t C 4 0 L 8 u e 0 J s Y W N r L V N j a G 9 s Z X M g V m 9 s Y X R p b G l 0 e S B D a G c s M T V 9 J n F 1 b 3 Q 7 L C Z x d W 9 0 O 1 N l Y 3 R p b 2 4 x L 1 R h Y m x l I D A g K D I x K S / Q m N C 3 0 L z Q t d C 9 0 L X Q v d C 9 0 Y v Q u S D R g t C 4 0 L 8 u e 0 9 w Z W 4 g S W 5 0 Z X J l c 3 Q g Q 2 F s b C w x N n 0 m c X V v d D s s J n F 1 b 3 Q 7 U 2 V j d G l v b j E v V G F i b G U g M C A o M j E p L 9 C Y 0 L f Q v N C 1 0 L 3 Q t d C 9 0 L 3 R i 9 C 5 I N G C 0 L j Q v y 5 7 T 3 B l b i B J b n R l c m V z d C B D Y W x s I E N o Z y w x N 3 0 m c X V v d D s s J n F 1 b 3 Q 7 U 2 V j d G l v b j E v V G F i b G U g M C A o M j E p L 9 C Y 0 L f Q v N C 1 0 L 3 Q t d C 9 0 L 3 R i 9 C 5 I N G C 0 L j Q v y 5 7 T 3 B l b i B J b n R l c m V z d C B Q d X Q s M T h 9 J n F 1 b 3 Q 7 L C Z x d W 9 0 O 1 N l Y 3 R p b 2 4 x L 1 R h Y m x l I D A g K D I x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I x K S / Q m N C 3 0 L z Q t d C 9 0 L X Q v d C 9 0 Y v Q u S D R g t C 4 0 L 8 u e 0 N h b G w g Q 2 h n L D B 9 J n F 1 b 3 Q 7 L C Z x d W 9 0 O 1 N l Y 3 R p b 2 4 x L 1 R h Y m x l I D A g K D I x K S / Q m N C 3 0 L z Q t d C 9 0 L X Q v d C 9 0 Y v Q u S D R g t C 4 0 L 8 u e 0 N h b G w g U H J p b 3 I s M X 0 m c X V v d D s s J n F 1 b 3 Q 7 U 2 V j d G l v b j E v V G F i b G U g M C A o M j E p L 9 C Y 0 L f Q v N C 1 0 L 3 Q t d C 9 0 L 3 R i 9 C 5 I N G C 0 L j Q v y 5 7 Q 2 F s b C B T Z X R 0 b G U s M n 0 m c X V v d D s s J n F 1 b 3 Q 7 U 2 V j d G l v b j E v V G F i b G U g M C A o M j E p L 9 C Y 0 L f Q v N C 1 0 L 3 Q t d C 9 0 L 3 R i 9 C 5 I N G C 0 L j Q v y 5 7 U 3 R y a W t l L D N 9 J n F 1 b 3 Q 7 L C Z x d W 9 0 O 1 N l Y 3 R p b 2 4 x L 1 R h Y m x l I D A g K D I x K S / Q m N C 3 0 L z Q t d C 9 0 L X Q v d C 9 0 Y v Q u S D R g t C 4 0 L 8 u e 1 B 1 d C B T Z X R 0 b G U s N H 0 m c X V v d D s s J n F 1 b 3 Q 7 U 2 V j d G l v b j E v V G F i b G U g M C A o M j E p L 9 C Y 0 L f Q v N C 1 0 L 3 Q t d C 9 0 L 3 R i 9 C 5 I N G C 0 L j Q v y 5 7 U H V 0 I F B y a W 9 y L D V 9 J n F 1 b 3 Q 7 L C Z x d W 9 0 O 1 N l Y 3 R p b 2 4 x L 1 R h Y m x l I D A g K D I x K S / Q m N C 3 0 L z Q t d C 9 0 L X Q v d C 9 0 Y v Q u S D R g t C 4 0 L 8 u e 1 B 1 d C B D a G c s N n 0 m c X V v d D s s J n F 1 b 3 Q 7 U 2 V j d G l v b j E v V G F i b G U g M C A o M j E p L 9 C Y 0 L f Q v N C 1 0 L 3 Q t d C 9 0 L 3 R i 9 C 5 I N G C 0 L j Q v y 5 7 V m 9 s Y X R p b G l 0 e S B T Z X R 0 b G U s N 3 0 m c X V v d D s s J n F 1 b 3 Q 7 U 2 V j d G l v b j E v V G F i b G U g M C A o M j E p L 9 C Y 0 L f Q v N C 1 0 L 3 Q t d C 9 0 L 3 R i 9 C 5 I N G C 0 L j Q v y 5 7 V m 9 s Y X R p b G l 0 e S B Q c m l v c i w 4 f S Z x d W 9 0 O y w m c X V v d D t T Z W N 0 a W 9 u M S 9 U Y W J s Z S A w I C g y M S k v 0 J j Q t 9 C 8 0 L X Q v d C 1 0 L 3 Q v d G L 0 L k g 0 Y L Q u N C / L n t W b 2 x h d G l s a X R 5 I E N o Z y w 5 f S Z x d W 9 0 O y w m c X V v d D t T Z W N 0 a W 9 u M S 9 U Y W J s Z S A w I C g y M S k v 0 J j Q t 9 C 8 0 L X Q v d C 1 0 L 3 Q v d G L 0 L k g 0 Y L Q u N C / L n t C Y X N p c y B Q b 2 l u d C B W b 2 x h d G l s a X R 5 I F N l d H R s Z S w x M H 0 m c X V v d D s s J n F 1 b 3 Q 7 U 2 V j d G l v b j E v V G F i b G U g M C A o M j E p L 9 C Y 0 L f Q v N C 1 0 L 3 Q t d C 9 0 L 3 R i 9 C 5 I N G C 0 L j Q v y 5 7 Q m F z a X M g U G 9 p b n Q g V m 9 s Y X R p b G l 0 e S B Q c m l v c i w x M X 0 m c X V v d D s s J n F 1 b 3 Q 7 U 2 V j d G l v b j E v V G F i b G U g M C A o M j E p L 9 C Y 0 L f Q v N C 1 0 L 3 Q t d C 9 0 L 3 R i 9 C 5 I N G C 0 L j Q v y 5 7 Q m F z a X M g U G 9 p b n Q g V m 9 s Y X R p b G l 0 e S B D a G c s M T J 9 J n F 1 b 3 Q 7 L C Z x d W 9 0 O 1 N l Y 3 R p b 2 4 x L 1 R h Y m x l I D A g K D I x K S / Q m N C 3 0 L z Q t d C 9 0 L X Q v d C 9 0 Y v Q u S D R g t C 4 0 L 8 u e 0 J s Y W N r L V N j a G 9 s Z X M g V m 9 s Y X R p b G l 0 e S B T Z X R 0 b G U s M T N 9 J n F 1 b 3 Q 7 L C Z x d W 9 0 O 1 N l Y 3 R p b 2 4 x L 1 R h Y m x l I D A g K D I x K S / Q m N C 3 0 L z Q t d C 9 0 L X Q v d C 9 0 Y v Q u S D R g t C 4 0 L 8 u e 0 J s Y W N r L V N j a G 9 s Z X M g V m 9 s Y X R p b G l 0 e S B Q c m l v c i w x N H 0 m c X V v d D s s J n F 1 b 3 Q 7 U 2 V j d G l v b j E v V G F i b G U g M C A o M j E p L 9 C Y 0 L f Q v N C 1 0 L 3 Q t d C 9 0 L 3 R i 9 C 5 I N G C 0 L j Q v y 5 7 Q m x h Y 2 s t U 2 N o b 2 x l c y B W b 2 x h d G l s a X R 5 I E N o Z y w x N X 0 m c X V v d D s s J n F 1 b 3 Q 7 U 2 V j d G l v b j E v V G F i b G U g M C A o M j E p L 9 C Y 0 L f Q v N C 1 0 L 3 Q t d C 9 0 L 3 R i 9 C 5 I N G C 0 L j Q v y 5 7 T 3 B l b i B J b n R l c m V z d C B D Y W x s L D E 2 f S Z x d W 9 0 O y w m c X V v d D t T Z W N 0 a W 9 u M S 9 U Y W J s Z S A w I C g y M S k v 0 J j Q t 9 C 8 0 L X Q v d C 1 0 L 3 Q v d G L 0 L k g 0 Y L Q u N C / L n t P c G V u I E l u d G V y Z X N 0 I E N h b G w g Q 2 h n L D E 3 f S Z x d W 9 0 O y w m c X V v d D t T Z W N 0 a W 9 u M S 9 U Y W J s Z S A w I C g y M S k v 0 J j Q t 9 C 8 0 L X Q v d C 1 0 L 3 Q v d G L 0 L k g 0 Y L Q u N C / L n t P c G V u I E l u d G V y Z X N 0 I F B 1 d C w x O H 0 m c X V v d D s s J n F 1 b 3 Q 7 U 2 V j d G l v b j E v V G F i b G U g M C A o M j E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I x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E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x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j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x O D o 0 N y 4 4 N D k 0 N D M 3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j I p L 9 C Y 0 L f Q v N C 1 0 L 3 Q t d C 9 0 L 3 R i 9 C 5 I N G C 0 L j Q v y 5 7 Q 2 F s b C B D a G c s M H 0 m c X V v d D s s J n F 1 b 3 Q 7 U 2 V j d G l v b j E v V G F i b G U g M C A o M j I p L 9 C Y 0 L f Q v N C 1 0 L 3 Q t d C 9 0 L 3 R i 9 C 5 I N G C 0 L j Q v y 5 7 Q 2 F s b C B Q c m l v c i w x f S Z x d W 9 0 O y w m c X V v d D t T Z W N 0 a W 9 u M S 9 U Y W J s Z S A w I C g y M i k v 0 J j Q t 9 C 8 0 L X Q v d C 1 0 L 3 Q v d G L 0 L k g 0 Y L Q u N C / L n t D Y W x s I F N l d H R s Z S w y f S Z x d W 9 0 O y w m c X V v d D t T Z W N 0 a W 9 u M S 9 U Y W J s Z S A w I C g y M i k v 0 J j Q t 9 C 8 0 L X Q v d C 1 0 L 3 Q v d G L 0 L k g 0 Y L Q u N C / L n t T d H J p a 2 U s M 3 0 m c X V v d D s s J n F 1 b 3 Q 7 U 2 V j d G l v b j E v V G F i b G U g M C A o M j I p L 9 C Y 0 L f Q v N C 1 0 L 3 Q t d C 9 0 L 3 R i 9 C 5 I N G C 0 L j Q v y 5 7 U H V 0 I F N l d H R s Z S w 0 f S Z x d W 9 0 O y w m c X V v d D t T Z W N 0 a W 9 u M S 9 U Y W J s Z S A w I C g y M i k v 0 J j Q t 9 C 8 0 L X Q v d C 1 0 L 3 Q v d G L 0 L k g 0 Y L Q u N C / L n t Q d X Q g U H J p b 3 I s N X 0 m c X V v d D s s J n F 1 b 3 Q 7 U 2 V j d G l v b j E v V G F i b G U g M C A o M j I p L 9 C Y 0 L f Q v N C 1 0 L 3 Q t d C 9 0 L 3 R i 9 C 5 I N G C 0 L j Q v y 5 7 U H V 0 I E N o Z y w 2 f S Z x d W 9 0 O y w m c X V v d D t T Z W N 0 a W 9 u M S 9 U Y W J s Z S A w I C g y M i k v 0 J j Q t 9 C 8 0 L X Q v d C 1 0 L 3 Q v d G L 0 L k g 0 Y L Q u N C / L n t W b 2 x h d G l s a X R 5 I F N l d H R s Z S w 3 f S Z x d W 9 0 O y w m c X V v d D t T Z W N 0 a W 9 u M S 9 U Y W J s Z S A w I C g y M i k v 0 J j Q t 9 C 8 0 L X Q v d C 1 0 L 3 Q v d G L 0 L k g 0 Y L Q u N C / L n t W b 2 x h d G l s a X R 5 I F B y a W 9 y L D h 9 J n F 1 b 3 Q 7 L C Z x d W 9 0 O 1 N l Y 3 R p b 2 4 x L 1 R h Y m x l I D A g K D I y K S / Q m N C 3 0 L z Q t d C 9 0 L X Q v d C 9 0 Y v Q u S D R g t C 4 0 L 8 u e 1 Z v b G F 0 a W x p d H k g Q 2 h n L D l 9 J n F 1 b 3 Q 7 L C Z x d W 9 0 O 1 N l Y 3 R p b 2 4 x L 1 R h Y m x l I D A g K D I y K S / Q m N C 3 0 L z Q t d C 9 0 L X Q v d C 9 0 Y v Q u S D R g t C 4 0 L 8 u e 0 J h c 2 l z I F B v a W 5 0 I F Z v b G F 0 a W x p d H k g U 2 V 0 d G x l L D E w f S Z x d W 9 0 O y w m c X V v d D t T Z W N 0 a W 9 u M S 9 U Y W J s Z S A w I C g y M i k v 0 J j Q t 9 C 8 0 L X Q v d C 1 0 L 3 Q v d G L 0 L k g 0 Y L Q u N C / L n t C Y X N p c y B Q b 2 l u d C B W b 2 x h d G l s a X R 5 I F B y a W 9 y L D E x f S Z x d W 9 0 O y w m c X V v d D t T Z W N 0 a W 9 u M S 9 U Y W J s Z S A w I C g y M i k v 0 J j Q t 9 C 8 0 L X Q v d C 1 0 L 3 Q v d G L 0 L k g 0 Y L Q u N C / L n t C Y X N p c y B Q b 2 l u d C B W b 2 x h d G l s a X R 5 I E N o Z y w x M n 0 m c X V v d D s s J n F 1 b 3 Q 7 U 2 V j d G l v b j E v V G F i b G U g M C A o M j I p L 9 C Y 0 L f Q v N C 1 0 L 3 Q t d C 9 0 L 3 R i 9 C 5 I N G C 0 L j Q v y 5 7 Q m x h Y 2 s t U 2 N o b 2 x l c y B W b 2 x h d G l s a X R 5 I F N l d H R s Z S w x M 3 0 m c X V v d D s s J n F 1 b 3 Q 7 U 2 V j d G l v b j E v V G F i b G U g M C A o M j I p L 9 C Y 0 L f Q v N C 1 0 L 3 Q t d C 9 0 L 3 R i 9 C 5 I N G C 0 L j Q v y 5 7 Q m x h Y 2 s t U 2 N o b 2 x l c y B W b 2 x h d G l s a X R 5 I F B y a W 9 y L D E 0 f S Z x d W 9 0 O y w m c X V v d D t T Z W N 0 a W 9 u M S 9 U Y W J s Z S A w I C g y M i k v 0 J j Q t 9 C 8 0 L X Q v d C 1 0 L 3 Q v d G L 0 L k g 0 Y L Q u N C / L n t C b G F j a y 1 T Y 2 h v b G V z I F Z v b G F 0 a W x p d H k g Q 2 h n L D E 1 f S Z x d W 9 0 O y w m c X V v d D t T Z W N 0 a W 9 u M S 9 U Y W J s Z S A w I C g y M i k v 0 J j Q t 9 C 8 0 L X Q v d C 1 0 L 3 Q v d G L 0 L k g 0 Y L Q u N C / L n t P c G V u I E l u d G V y Z X N 0 I E N h b G w s M T Z 9 J n F 1 b 3 Q 7 L C Z x d W 9 0 O 1 N l Y 3 R p b 2 4 x L 1 R h Y m x l I D A g K D I y K S / Q m N C 3 0 L z Q t d C 9 0 L X Q v d C 9 0 Y v Q u S D R g t C 4 0 L 8 u e 0 9 w Z W 4 g S W 5 0 Z X J l c 3 Q g Q 2 F s b C B D a G c s M T d 9 J n F 1 b 3 Q 7 L C Z x d W 9 0 O 1 N l Y 3 R p b 2 4 x L 1 R h Y m x l I D A g K D I y K S / Q m N C 3 0 L z Q t d C 9 0 L X Q v d C 9 0 Y v Q u S D R g t C 4 0 L 8 u e 0 9 w Z W 4 g S W 5 0 Z X J l c 3 Q g U H V 0 L D E 4 f S Z x d W 9 0 O y w m c X V v d D t T Z W N 0 a W 9 u M S 9 U Y W J s Z S A w I C g y M i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y M i k v 0 J j Q t 9 C 8 0 L X Q v d C 1 0 L 3 Q v d G L 0 L k g 0 Y L Q u N C / L n t D Y W x s I E N o Z y w w f S Z x d W 9 0 O y w m c X V v d D t T Z W N 0 a W 9 u M S 9 U Y W J s Z S A w I C g y M i k v 0 J j Q t 9 C 8 0 L X Q v d C 1 0 L 3 Q v d G L 0 L k g 0 Y L Q u N C / L n t D Y W x s I F B y a W 9 y L D F 9 J n F 1 b 3 Q 7 L C Z x d W 9 0 O 1 N l Y 3 R p b 2 4 x L 1 R h Y m x l I D A g K D I y K S / Q m N C 3 0 L z Q t d C 9 0 L X Q v d C 9 0 Y v Q u S D R g t C 4 0 L 8 u e 0 N h b G w g U 2 V 0 d G x l L D J 9 J n F 1 b 3 Q 7 L C Z x d W 9 0 O 1 N l Y 3 R p b 2 4 x L 1 R h Y m x l I D A g K D I y K S / Q m N C 3 0 L z Q t d C 9 0 L X Q v d C 9 0 Y v Q u S D R g t C 4 0 L 8 u e 1 N 0 c m l r Z S w z f S Z x d W 9 0 O y w m c X V v d D t T Z W N 0 a W 9 u M S 9 U Y W J s Z S A w I C g y M i k v 0 J j Q t 9 C 8 0 L X Q v d C 1 0 L 3 Q v d G L 0 L k g 0 Y L Q u N C / L n t Q d X Q g U 2 V 0 d G x l L D R 9 J n F 1 b 3 Q 7 L C Z x d W 9 0 O 1 N l Y 3 R p b 2 4 x L 1 R h Y m x l I D A g K D I y K S / Q m N C 3 0 L z Q t d C 9 0 L X Q v d C 9 0 Y v Q u S D R g t C 4 0 L 8 u e 1 B 1 d C B Q c m l v c i w 1 f S Z x d W 9 0 O y w m c X V v d D t T Z W N 0 a W 9 u M S 9 U Y W J s Z S A w I C g y M i k v 0 J j Q t 9 C 8 0 L X Q v d C 1 0 L 3 Q v d G L 0 L k g 0 Y L Q u N C / L n t Q d X Q g Q 2 h n L D Z 9 J n F 1 b 3 Q 7 L C Z x d W 9 0 O 1 N l Y 3 R p b 2 4 x L 1 R h Y m x l I D A g K D I y K S / Q m N C 3 0 L z Q t d C 9 0 L X Q v d C 9 0 Y v Q u S D R g t C 4 0 L 8 u e 1 Z v b G F 0 a W x p d H k g U 2 V 0 d G x l L D d 9 J n F 1 b 3 Q 7 L C Z x d W 9 0 O 1 N l Y 3 R p b 2 4 x L 1 R h Y m x l I D A g K D I y K S / Q m N C 3 0 L z Q t d C 9 0 L X Q v d C 9 0 Y v Q u S D R g t C 4 0 L 8 u e 1 Z v b G F 0 a W x p d H k g U H J p b 3 I s O H 0 m c X V v d D s s J n F 1 b 3 Q 7 U 2 V j d G l v b j E v V G F i b G U g M C A o M j I p L 9 C Y 0 L f Q v N C 1 0 L 3 Q t d C 9 0 L 3 R i 9 C 5 I N G C 0 L j Q v y 5 7 V m 9 s Y X R p b G l 0 e S B D a G c s O X 0 m c X V v d D s s J n F 1 b 3 Q 7 U 2 V j d G l v b j E v V G F i b G U g M C A o M j I p L 9 C Y 0 L f Q v N C 1 0 L 3 Q t d C 9 0 L 3 R i 9 C 5 I N G C 0 L j Q v y 5 7 Q m F z a X M g U G 9 p b n Q g V m 9 s Y X R p b G l 0 e S B T Z X R 0 b G U s M T B 9 J n F 1 b 3 Q 7 L C Z x d W 9 0 O 1 N l Y 3 R p b 2 4 x L 1 R h Y m x l I D A g K D I y K S / Q m N C 3 0 L z Q t d C 9 0 L X Q v d C 9 0 Y v Q u S D R g t C 4 0 L 8 u e 0 J h c 2 l z I F B v a W 5 0 I F Z v b G F 0 a W x p d H k g U H J p b 3 I s M T F 9 J n F 1 b 3 Q 7 L C Z x d W 9 0 O 1 N l Y 3 R p b 2 4 x L 1 R h Y m x l I D A g K D I y K S / Q m N C 3 0 L z Q t d C 9 0 L X Q v d C 9 0 Y v Q u S D R g t C 4 0 L 8 u e 0 J h c 2 l z I F B v a W 5 0 I F Z v b G F 0 a W x p d H k g Q 2 h n L D E y f S Z x d W 9 0 O y w m c X V v d D t T Z W N 0 a W 9 u M S 9 U Y W J s Z S A w I C g y M i k v 0 J j Q t 9 C 8 0 L X Q v d C 1 0 L 3 Q v d G L 0 L k g 0 Y L Q u N C / L n t C b G F j a y 1 T Y 2 h v b G V z I F Z v b G F 0 a W x p d H k g U 2 V 0 d G x l L D E z f S Z x d W 9 0 O y w m c X V v d D t T Z W N 0 a W 9 u M S 9 U Y W J s Z S A w I C g y M i k v 0 J j Q t 9 C 8 0 L X Q v d C 1 0 L 3 Q v d G L 0 L k g 0 Y L Q u N C / L n t C b G F j a y 1 T Y 2 h v b G V z I F Z v b G F 0 a W x p d H k g U H J p b 3 I s M T R 9 J n F 1 b 3 Q 7 L C Z x d W 9 0 O 1 N l Y 3 R p b 2 4 x L 1 R h Y m x l I D A g K D I y K S / Q m N C 3 0 L z Q t d C 9 0 L X Q v d C 9 0 Y v Q u S D R g t C 4 0 L 8 u e 0 J s Y W N r L V N j a G 9 s Z X M g V m 9 s Y X R p b G l 0 e S B D a G c s M T V 9 J n F 1 b 3 Q 7 L C Z x d W 9 0 O 1 N l Y 3 R p b 2 4 x L 1 R h Y m x l I D A g K D I y K S / Q m N C 3 0 L z Q t d C 9 0 L X Q v d C 9 0 Y v Q u S D R g t C 4 0 L 8 u e 0 9 w Z W 4 g S W 5 0 Z X J l c 3 Q g Q 2 F s b C w x N n 0 m c X V v d D s s J n F 1 b 3 Q 7 U 2 V j d G l v b j E v V G F i b G U g M C A o M j I p L 9 C Y 0 L f Q v N C 1 0 L 3 Q t d C 9 0 L 3 R i 9 C 5 I N G C 0 L j Q v y 5 7 T 3 B l b i B J b n R l c m V z d C B D Y W x s I E N o Z y w x N 3 0 m c X V v d D s s J n F 1 b 3 Q 7 U 2 V j d G l v b j E v V G F i b G U g M C A o M j I p L 9 C Y 0 L f Q v N C 1 0 L 3 Q t d C 9 0 L 3 R i 9 C 5 I N G C 0 L j Q v y 5 7 T 3 B l b i B J b n R l c m V z d C B Q d X Q s M T h 9 J n F 1 b 3 Q 7 L C Z x d W 9 0 O 1 N l Y 3 R p b 2 4 x L 1 R h Y m x l I D A g K D I y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y M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y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M i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I z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y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j A 6 M z I u N z M 2 M D Q y N F o i I C 8 + P E V u d H J 5 I F R 5 c G U 9 I k Z p b G x D b 2 x 1 b W 5 U e X B l c y I g V m F s d W U 9 I n N C U V V G Q l F V R k J R V U Z C U V V G Q l F V R k J R V U R C U V U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z K S / Q m N C 3 0 L z Q t d C 9 0 L X Q v d C 9 0 Y v Q u S D R g t C 4 0 L 8 u e 0 N h b G w g Q 2 h n L D B 9 J n F 1 b 3 Q 7 L C Z x d W 9 0 O 1 N l Y 3 R p b 2 4 x L 1 R h Y m x l I D A g K D I z K S / Q m N C 3 0 L z Q t d C 9 0 L X Q v d C 9 0 Y v Q u S D R g t C 4 0 L 8 u e 0 N h b G w g U H J p b 3 I s M X 0 m c X V v d D s s J n F 1 b 3 Q 7 U 2 V j d G l v b j E v V G F i b G U g M C A o M j M p L 9 C Y 0 L f Q v N C 1 0 L 3 Q t d C 9 0 L 3 R i 9 C 5 I N G C 0 L j Q v y 5 7 Q 2 F s b C B T Z X R 0 b G U s M n 0 m c X V v d D s s J n F 1 b 3 Q 7 U 2 V j d G l v b j E v V G F i b G U g M C A o M j M p L 9 C Y 0 L f Q v N C 1 0 L 3 Q t d C 9 0 L 3 R i 9 C 5 I N G C 0 L j Q v y 5 7 U 3 R y a W t l L D N 9 J n F 1 b 3 Q 7 L C Z x d W 9 0 O 1 N l Y 3 R p b 2 4 x L 1 R h Y m x l I D A g K D I z K S / Q m N C 3 0 L z Q t d C 9 0 L X Q v d C 9 0 Y v Q u S D R g t C 4 0 L 8 u e 1 B 1 d C B T Z X R 0 b G U s N H 0 m c X V v d D s s J n F 1 b 3 Q 7 U 2 V j d G l v b j E v V G F i b G U g M C A o M j M p L 9 C Y 0 L f Q v N C 1 0 L 3 Q t d C 9 0 L 3 R i 9 C 5 I N G C 0 L j Q v y 5 7 U H V 0 I F B y a W 9 y L D V 9 J n F 1 b 3 Q 7 L C Z x d W 9 0 O 1 N l Y 3 R p b 2 4 x L 1 R h Y m x l I D A g K D I z K S / Q m N C 3 0 L z Q t d C 9 0 L X Q v d C 9 0 Y v Q u S D R g t C 4 0 L 8 u e 1 B 1 d C B D a G c s N n 0 m c X V v d D s s J n F 1 b 3 Q 7 U 2 V j d G l v b j E v V G F i b G U g M C A o M j M p L 9 C Y 0 L f Q v N C 1 0 L 3 Q t d C 9 0 L 3 R i 9 C 5 I N G C 0 L j Q v y 5 7 V m 9 s Y X R p b G l 0 e S B T Z X R 0 b G U s N 3 0 m c X V v d D s s J n F 1 b 3 Q 7 U 2 V j d G l v b j E v V G F i b G U g M C A o M j M p L 9 C Y 0 L f Q v N C 1 0 L 3 Q t d C 9 0 L 3 R i 9 C 5 I N G C 0 L j Q v y 5 7 V m 9 s Y X R p b G l 0 e S B Q c m l v c i w 4 f S Z x d W 9 0 O y w m c X V v d D t T Z W N 0 a W 9 u M S 9 U Y W J s Z S A w I C g y M y k v 0 J j Q t 9 C 8 0 L X Q v d C 1 0 L 3 Q v d G L 0 L k g 0 Y L Q u N C / L n t W b 2 x h d G l s a X R 5 I E N o Z y w 5 f S Z x d W 9 0 O y w m c X V v d D t T Z W N 0 a W 9 u M S 9 U Y W J s Z S A w I C g y M y k v 0 J j Q t 9 C 8 0 L X Q v d C 1 0 L 3 Q v d G L 0 L k g 0 Y L Q u N C / L n t C Y X N p c y B Q b 2 l u d C B W b 2 x h d G l s a X R 5 I F N l d H R s Z S w x M H 0 m c X V v d D s s J n F 1 b 3 Q 7 U 2 V j d G l v b j E v V G F i b G U g M C A o M j M p L 9 C Y 0 L f Q v N C 1 0 L 3 Q t d C 9 0 L 3 R i 9 C 5 I N G C 0 L j Q v y 5 7 Q m F z a X M g U G 9 p b n Q g V m 9 s Y X R p b G l 0 e S B Q c m l v c i w x M X 0 m c X V v d D s s J n F 1 b 3 Q 7 U 2 V j d G l v b j E v V G F i b G U g M C A o M j M p L 9 C Y 0 L f Q v N C 1 0 L 3 Q t d C 9 0 L 3 R i 9 C 5 I N G C 0 L j Q v y 5 7 Q m F z a X M g U G 9 p b n Q g V m 9 s Y X R p b G l 0 e S B D a G c s M T J 9 J n F 1 b 3 Q 7 L C Z x d W 9 0 O 1 N l Y 3 R p b 2 4 x L 1 R h Y m x l I D A g K D I z K S / Q m N C 3 0 L z Q t d C 9 0 L X Q v d C 9 0 Y v Q u S D R g t C 4 0 L 8 u e 0 J s Y W N r L V N j a G 9 s Z X M g V m 9 s Y X R p b G l 0 e S B T Z X R 0 b G U s M T N 9 J n F 1 b 3 Q 7 L C Z x d W 9 0 O 1 N l Y 3 R p b 2 4 x L 1 R h Y m x l I D A g K D I z K S / Q m N C 3 0 L z Q t d C 9 0 L X Q v d C 9 0 Y v Q u S D R g t C 4 0 L 8 u e 0 J s Y W N r L V N j a G 9 s Z X M g V m 9 s Y X R p b G l 0 e S B Q c m l v c i w x N H 0 m c X V v d D s s J n F 1 b 3 Q 7 U 2 V j d G l v b j E v V G F i b G U g M C A o M j M p L 9 C Y 0 L f Q v N C 1 0 L 3 Q t d C 9 0 L 3 R i 9 C 5 I N G C 0 L j Q v y 5 7 Q m x h Y 2 s t U 2 N o b 2 x l c y B W b 2 x h d G l s a X R 5 I E N o Z y w x N X 0 m c X V v d D s s J n F 1 b 3 Q 7 U 2 V j d G l v b j E v V G F i b G U g M C A o M j M p L 9 C Y 0 L f Q v N C 1 0 L 3 Q t d C 9 0 L 3 R i 9 C 5 I N G C 0 L j Q v y 5 7 T 3 B l b i B J b n R l c m V z d C B D Y W x s L D E 2 f S Z x d W 9 0 O y w m c X V v d D t T Z W N 0 a W 9 u M S 9 U Y W J s Z S A w I C g y M y k v 0 J j Q t 9 C 8 0 L X Q v d C 1 0 L 3 Q v d G L 0 L k g 0 Y L Q u N C / L n t P c G V u I E l u d G V y Z X N 0 I E N h b G w g Q 2 h n L D E 3 f S Z x d W 9 0 O y w m c X V v d D t T Z W N 0 a W 9 u M S 9 U Y W J s Z S A w I C g y M y k v 0 J j Q t 9 C 8 0 L X Q v d C 1 0 L 3 Q v d G L 0 L k g 0 Y L Q u N C / L n t P c G V u I E l u d G V y Z X N 0 I F B 1 d C w x O H 0 m c X V v d D s s J n F 1 b 3 Q 7 U 2 V j d G l v b j E v V G F i b G U g M C A o M j M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j M p L 9 C Y 0 L f Q v N C 1 0 L 3 Q t d C 9 0 L 3 R i 9 C 5 I N G C 0 L j Q v y 5 7 Q 2 F s b C B D a G c s M H 0 m c X V v d D s s J n F 1 b 3 Q 7 U 2 V j d G l v b j E v V G F i b G U g M C A o M j M p L 9 C Y 0 L f Q v N C 1 0 L 3 Q t d C 9 0 L 3 R i 9 C 5 I N G C 0 L j Q v y 5 7 Q 2 F s b C B Q c m l v c i w x f S Z x d W 9 0 O y w m c X V v d D t T Z W N 0 a W 9 u M S 9 U Y W J s Z S A w I C g y M y k v 0 J j Q t 9 C 8 0 L X Q v d C 1 0 L 3 Q v d G L 0 L k g 0 Y L Q u N C / L n t D Y W x s I F N l d H R s Z S w y f S Z x d W 9 0 O y w m c X V v d D t T Z W N 0 a W 9 u M S 9 U Y W J s Z S A w I C g y M y k v 0 J j Q t 9 C 8 0 L X Q v d C 1 0 L 3 Q v d G L 0 L k g 0 Y L Q u N C / L n t T d H J p a 2 U s M 3 0 m c X V v d D s s J n F 1 b 3 Q 7 U 2 V j d G l v b j E v V G F i b G U g M C A o M j M p L 9 C Y 0 L f Q v N C 1 0 L 3 Q t d C 9 0 L 3 R i 9 C 5 I N G C 0 L j Q v y 5 7 U H V 0 I F N l d H R s Z S w 0 f S Z x d W 9 0 O y w m c X V v d D t T Z W N 0 a W 9 u M S 9 U Y W J s Z S A w I C g y M y k v 0 J j Q t 9 C 8 0 L X Q v d C 1 0 L 3 Q v d G L 0 L k g 0 Y L Q u N C / L n t Q d X Q g U H J p b 3 I s N X 0 m c X V v d D s s J n F 1 b 3 Q 7 U 2 V j d G l v b j E v V G F i b G U g M C A o M j M p L 9 C Y 0 L f Q v N C 1 0 L 3 Q t d C 9 0 L 3 R i 9 C 5 I N G C 0 L j Q v y 5 7 U H V 0 I E N o Z y w 2 f S Z x d W 9 0 O y w m c X V v d D t T Z W N 0 a W 9 u M S 9 U Y W J s Z S A w I C g y M y k v 0 J j Q t 9 C 8 0 L X Q v d C 1 0 L 3 Q v d G L 0 L k g 0 Y L Q u N C / L n t W b 2 x h d G l s a X R 5 I F N l d H R s Z S w 3 f S Z x d W 9 0 O y w m c X V v d D t T Z W N 0 a W 9 u M S 9 U Y W J s Z S A w I C g y M y k v 0 J j Q t 9 C 8 0 L X Q v d C 1 0 L 3 Q v d G L 0 L k g 0 Y L Q u N C / L n t W b 2 x h d G l s a X R 5 I F B y a W 9 y L D h 9 J n F 1 b 3 Q 7 L C Z x d W 9 0 O 1 N l Y 3 R p b 2 4 x L 1 R h Y m x l I D A g K D I z K S / Q m N C 3 0 L z Q t d C 9 0 L X Q v d C 9 0 Y v Q u S D R g t C 4 0 L 8 u e 1 Z v b G F 0 a W x p d H k g Q 2 h n L D l 9 J n F 1 b 3 Q 7 L C Z x d W 9 0 O 1 N l Y 3 R p b 2 4 x L 1 R h Y m x l I D A g K D I z K S / Q m N C 3 0 L z Q t d C 9 0 L X Q v d C 9 0 Y v Q u S D R g t C 4 0 L 8 u e 0 J h c 2 l z I F B v a W 5 0 I F Z v b G F 0 a W x p d H k g U 2 V 0 d G x l L D E w f S Z x d W 9 0 O y w m c X V v d D t T Z W N 0 a W 9 u M S 9 U Y W J s Z S A w I C g y M y k v 0 J j Q t 9 C 8 0 L X Q v d C 1 0 L 3 Q v d G L 0 L k g 0 Y L Q u N C / L n t C Y X N p c y B Q b 2 l u d C B W b 2 x h d G l s a X R 5 I F B y a W 9 y L D E x f S Z x d W 9 0 O y w m c X V v d D t T Z W N 0 a W 9 u M S 9 U Y W J s Z S A w I C g y M y k v 0 J j Q t 9 C 8 0 L X Q v d C 1 0 L 3 Q v d G L 0 L k g 0 Y L Q u N C / L n t C Y X N p c y B Q b 2 l u d C B W b 2 x h d G l s a X R 5 I E N o Z y w x M n 0 m c X V v d D s s J n F 1 b 3 Q 7 U 2 V j d G l v b j E v V G F i b G U g M C A o M j M p L 9 C Y 0 L f Q v N C 1 0 L 3 Q t d C 9 0 L 3 R i 9 C 5 I N G C 0 L j Q v y 5 7 Q m x h Y 2 s t U 2 N o b 2 x l c y B W b 2 x h d G l s a X R 5 I F N l d H R s Z S w x M 3 0 m c X V v d D s s J n F 1 b 3 Q 7 U 2 V j d G l v b j E v V G F i b G U g M C A o M j M p L 9 C Y 0 L f Q v N C 1 0 L 3 Q t d C 9 0 L 3 R i 9 C 5 I N G C 0 L j Q v y 5 7 Q m x h Y 2 s t U 2 N o b 2 x l c y B W b 2 x h d G l s a X R 5 I F B y a W 9 y L D E 0 f S Z x d W 9 0 O y w m c X V v d D t T Z W N 0 a W 9 u M S 9 U Y W J s Z S A w I C g y M y k v 0 J j Q t 9 C 8 0 L X Q v d C 1 0 L 3 Q v d G L 0 L k g 0 Y L Q u N C / L n t C b G F j a y 1 T Y 2 h v b G V z I F Z v b G F 0 a W x p d H k g Q 2 h n L D E 1 f S Z x d W 9 0 O y w m c X V v d D t T Z W N 0 a W 9 u M S 9 U Y W J s Z S A w I C g y M y k v 0 J j Q t 9 C 8 0 L X Q v d C 1 0 L 3 Q v d G L 0 L k g 0 Y L Q u N C / L n t P c G V u I E l u d G V y Z X N 0 I E N h b G w s M T Z 9 J n F 1 b 3 Q 7 L C Z x d W 9 0 O 1 N l Y 3 R p b 2 4 x L 1 R h Y m x l I D A g K D I z K S / Q m N C 3 0 L z Q t d C 9 0 L X Q v d C 9 0 Y v Q u S D R g t C 4 0 L 8 u e 0 9 w Z W 4 g S W 5 0 Z X J l c 3 Q g Q 2 F s b C B D a G c s M T d 9 J n F 1 b 3 Q 7 L C Z x d W 9 0 O 1 N l Y 3 R p b 2 4 x L 1 R h Y m x l I D A g K D I z K S / Q m N C 3 0 L z Q t d C 9 0 L X Q v d C 9 0 Y v Q u S D R g t C 4 0 L 8 u e 0 9 w Z W 4 g S W 5 0 Z X J l c 3 Q g U H V 0 L D E 4 f S Z x d W 9 0 O y w m c X V v d D t T Z W N 0 a W 9 u M S 9 U Y W J s Z S A w I C g y M y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j M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M y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M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y N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I x O j U 5 L j Y 2 M D E y N z d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y N C k v 0 J j Q t 9 C 8 0 L X Q v d C 1 0 L 3 Q v d G L 0 L k g 0 Y L Q u N C / L n t D Y W x s I E N o Z y w w f S Z x d W 9 0 O y w m c X V v d D t T Z W N 0 a W 9 u M S 9 U Y W J s Z S A w I C g y N C k v 0 J j Q t 9 C 8 0 L X Q v d C 1 0 L 3 Q v d G L 0 L k g 0 Y L Q u N C / L n t D Y W x s I F B y a W 9 y L D F 9 J n F 1 b 3 Q 7 L C Z x d W 9 0 O 1 N l Y 3 R p b 2 4 x L 1 R h Y m x l I D A g K D I 0 K S / Q m N C 3 0 L z Q t d C 9 0 L X Q v d C 9 0 Y v Q u S D R g t C 4 0 L 8 u e 0 N h b G w g U 2 V 0 d G x l L D J 9 J n F 1 b 3 Q 7 L C Z x d W 9 0 O 1 N l Y 3 R p b 2 4 x L 1 R h Y m x l I D A g K D I 0 K S / Q m N C 3 0 L z Q t d C 9 0 L X Q v d C 9 0 Y v Q u S D R g t C 4 0 L 8 u e 1 N 0 c m l r Z S w z f S Z x d W 9 0 O y w m c X V v d D t T Z W N 0 a W 9 u M S 9 U Y W J s Z S A w I C g y N C k v 0 J j Q t 9 C 8 0 L X Q v d C 1 0 L 3 Q v d G L 0 L k g 0 Y L Q u N C / L n t Q d X Q g U 2 V 0 d G x l L D R 9 J n F 1 b 3 Q 7 L C Z x d W 9 0 O 1 N l Y 3 R p b 2 4 x L 1 R h Y m x l I D A g K D I 0 K S / Q m N C 3 0 L z Q t d C 9 0 L X Q v d C 9 0 Y v Q u S D R g t C 4 0 L 8 u e 1 B 1 d C B Q c m l v c i w 1 f S Z x d W 9 0 O y w m c X V v d D t T Z W N 0 a W 9 u M S 9 U Y W J s Z S A w I C g y N C k v 0 J j Q t 9 C 8 0 L X Q v d C 1 0 L 3 Q v d G L 0 L k g 0 Y L Q u N C / L n t Q d X Q g Q 2 h n L D Z 9 J n F 1 b 3 Q 7 L C Z x d W 9 0 O 1 N l Y 3 R p b 2 4 x L 1 R h Y m x l I D A g K D I 0 K S / Q m N C 3 0 L z Q t d C 9 0 L X Q v d C 9 0 Y v Q u S D R g t C 4 0 L 8 u e 1 Z v b G F 0 a W x p d H k g U 2 V 0 d G x l L D d 9 J n F 1 b 3 Q 7 L C Z x d W 9 0 O 1 N l Y 3 R p b 2 4 x L 1 R h Y m x l I D A g K D I 0 K S / Q m N C 3 0 L z Q t d C 9 0 L X Q v d C 9 0 Y v Q u S D R g t C 4 0 L 8 u e 1 Z v b G F 0 a W x p d H k g U H J p b 3 I s O H 0 m c X V v d D s s J n F 1 b 3 Q 7 U 2 V j d G l v b j E v V G F i b G U g M C A o M j Q p L 9 C Y 0 L f Q v N C 1 0 L 3 Q t d C 9 0 L 3 R i 9 C 5 I N G C 0 L j Q v y 5 7 V m 9 s Y X R p b G l 0 e S B D a G c s O X 0 m c X V v d D s s J n F 1 b 3 Q 7 U 2 V j d G l v b j E v V G F i b G U g M C A o M j Q p L 9 C Y 0 L f Q v N C 1 0 L 3 Q t d C 9 0 L 3 R i 9 C 5 I N G C 0 L j Q v y 5 7 Q m F z a X M g U G 9 p b n Q g V m 9 s Y X R p b G l 0 e S B T Z X R 0 b G U s M T B 9 J n F 1 b 3 Q 7 L C Z x d W 9 0 O 1 N l Y 3 R p b 2 4 x L 1 R h Y m x l I D A g K D I 0 K S / Q m N C 3 0 L z Q t d C 9 0 L X Q v d C 9 0 Y v Q u S D R g t C 4 0 L 8 u e 0 J h c 2 l z I F B v a W 5 0 I F Z v b G F 0 a W x p d H k g U H J p b 3 I s M T F 9 J n F 1 b 3 Q 7 L C Z x d W 9 0 O 1 N l Y 3 R p b 2 4 x L 1 R h Y m x l I D A g K D I 0 K S / Q m N C 3 0 L z Q t d C 9 0 L X Q v d C 9 0 Y v Q u S D R g t C 4 0 L 8 u e 0 J h c 2 l z I F B v a W 5 0 I F Z v b G F 0 a W x p d H k g Q 2 h n L D E y f S Z x d W 9 0 O y w m c X V v d D t T Z W N 0 a W 9 u M S 9 U Y W J s Z S A w I C g y N C k v 0 J j Q t 9 C 8 0 L X Q v d C 1 0 L 3 Q v d G L 0 L k g 0 Y L Q u N C / L n t C b G F j a y 1 T Y 2 h v b G V z I F Z v b G F 0 a W x p d H k g U 2 V 0 d G x l L D E z f S Z x d W 9 0 O y w m c X V v d D t T Z W N 0 a W 9 u M S 9 U Y W J s Z S A w I C g y N C k v 0 J j Q t 9 C 8 0 L X Q v d C 1 0 L 3 Q v d G L 0 L k g 0 Y L Q u N C / L n t C b G F j a y 1 T Y 2 h v b G V z I F Z v b G F 0 a W x p d H k g U H J p b 3 I s M T R 9 J n F 1 b 3 Q 7 L C Z x d W 9 0 O 1 N l Y 3 R p b 2 4 x L 1 R h Y m x l I D A g K D I 0 K S / Q m N C 3 0 L z Q t d C 9 0 L X Q v d C 9 0 Y v Q u S D R g t C 4 0 L 8 u e 0 J s Y W N r L V N j a G 9 s Z X M g V m 9 s Y X R p b G l 0 e S B D a G c s M T V 9 J n F 1 b 3 Q 7 L C Z x d W 9 0 O 1 N l Y 3 R p b 2 4 x L 1 R h Y m x l I D A g K D I 0 K S / Q m N C 3 0 L z Q t d C 9 0 L X Q v d C 9 0 Y v Q u S D R g t C 4 0 L 8 u e 0 9 w Z W 4 g S W 5 0 Z X J l c 3 Q g Q 2 F s b C w x N n 0 m c X V v d D s s J n F 1 b 3 Q 7 U 2 V j d G l v b j E v V G F i b G U g M C A o M j Q p L 9 C Y 0 L f Q v N C 1 0 L 3 Q t d C 9 0 L 3 R i 9 C 5 I N G C 0 L j Q v y 5 7 T 3 B l b i B J b n R l c m V z d C B D Y W x s I E N o Z y w x N 3 0 m c X V v d D s s J n F 1 b 3 Q 7 U 2 V j d G l v b j E v V G F i b G U g M C A o M j Q p L 9 C Y 0 L f Q v N C 1 0 L 3 Q t d C 9 0 L 3 R i 9 C 5 I N G C 0 L j Q v y 5 7 T 3 B l b i B J b n R l c m V z d C B Q d X Q s M T h 9 J n F 1 b 3 Q 7 L C Z x d W 9 0 O 1 N l Y 3 R p b 2 4 x L 1 R h Y m x l I D A g K D I 0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I 0 K S / Q m N C 3 0 L z Q t d C 9 0 L X Q v d C 9 0 Y v Q u S D R g t C 4 0 L 8 u e 0 N h b G w g Q 2 h n L D B 9 J n F 1 b 3 Q 7 L C Z x d W 9 0 O 1 N l Y 3 R p b 2 4 x L 1 R h Y m x l I D A g K D I 0 K S / Q m N C 3 0 L z Q t d C 9 0 L X Q v d C 9 0 Y v Q u S D R g t C 4 0 L 8 u e 0 N h b G w g U H J p b 3 I s M X 0 m c X V v d D s s J n F 1 b 3 Q 7 U 2 V j d G l v b j E v V G F i b G U g M C A o M j Q p L 9 C Y 0 L f Q v N C 1 0 L 3 Q t d C 9 0 L 3 R i 9 C 5 I N G C 0 L j Q v y 5 7 Q 2 F s b C B T Z X R 0 b G U s M n 0 m c X V v d D s s J n F 1 b 3 Q 7 U 2 V j d G l v b j E v V G F i b G U g M C A o M j Q p L 9 C Y 0 L f Q v N C 1 0 L 3 Q t d C 9 0 L 3 R i 9 C 5 I N G C 0 L j Q v y 5 7 U 3 R y a W t l L D N 9 J n F 1 b 3 Q 7 L C Z x d W 9 0 O 1 N l Y 3 R p b 2 4 x L 1 R h Y m x l I D A g K D I 0 K S / Q m N C 3 0 L z Q t d C 9 0 L X Q v d C 9 0 Y v Q u S D R g t C 4 0 L 8 u e 1 B 1 d C B T Z X R 0 b G U s N H 0 m c X V v d D s s J n F 1 b 3 Q 7 U 2 V j d G l v b j E v V G F i b G U g M C A o M j Q p L 9 C Y 0 L f Q v N C 1 0 L 3 Q t d C 9 0 L 3 R i 9 C 5 I N G C 0 L j Q v y 5 7 U H V 0 I F B y a W 9 y L D V 9 J n F 1 b 3 Q 7 L C Z x d W 9 0 O 1 N l Y 3 R p b 2 4 x L 1 R h Y m x l I D A g K D I 0 K S / Q m N C 3 0 L z Q t d C 9 0 L X Q v d C 9 0 Y v Q u S D R g t C 4 0 L 8 u e 1 B 1 d C B D a G c s N n 0 m c X V v d D s s J n F 1 b 3 Q 7 U 2 V j d G l v b j E v V G F i b G U g M C A o M j Q p L 9 C Y 0 L f Q v N C 1 0 L 3 Q t d C 9 0 L 3 R i 9 C 5 I N G C 0 L j Q v y 5 7 V m 9 s Y X R p b G l 0 e S B T Z X R 0 b G U s N 3 0 m c X V v d D s s J n F 1 b 3 Q 7 U 2 V j d G l v b j E v V G F i b G U g M C A o M j Q p L 9 C Y 0 L f Q v N C 1 0 L 3 Q t d C 9 0 L 3 R i 9 C 5 I N G C 0 L j Q v y 5 7 V m 9 s Y X R p b G l 0 e S B Q c m l v c i w 4 f S Z x d W 9 0 O y w m c X V v d D t T Z W N 0 a W 9 u M S 9 U Y W J s Z S A w I C g y N C k v 0 J j Q t 9 C 8 0 L X Q v d C 1 0 L 3 Q v d G L 0 L k g 0 Y L Q u N C / L n t W b 2 x h d G l s a X R 5 I E N o Z y w 5 f S Z x d W 9 0 O y w m c X V v d D t T Z W N 0 a W 9 u M S 9 U Y W J s Z S A w I C g y N C k v 0 J j Q t 9 C 8 0 L X Q v d C 1 0 L 3 Q v d G L 0 L k g 0 Y L Q u N C / L n t C Y X N p c y B Q b 2 l u d C B W b 2 x h d G l s a X R 5 I F N l d H R s Z S w x M H 0 m c X V v d D s s J n F 1 b 3 Q 7 U 2 V j d G l v b j E v V G F i b G U g M C A o M j Q p L 9 C Y 0 L f Q v N C 1 0 L 3 Q t d C 9 0 L 3 R i 9 C 5 I N G C 0 L j Q v y 5 7 Q m F z a X M g U G 9 p b n Q g V m 9 s Y X R p b G l 0 e S B Q c m l v c i w x M X 0 m c X V v d D s s J n F 1 b 3 Q 7 U 2 V j d G l v b j E v V G F i b G U g M C A o M j Q p L 9 C Y 0 L f Q v N C 1 0 L 3 Q t d C 9 0 L 3 R i 9 C 5 I N G C 0 L j Q v y 5 7 Q m F z a X M g U G 9 p b n Q g V m 9 s Y X R p b G l 0 e S B D a G c s M T J 9 J n F 1 b 3 Q 7 L C Z x d W 9 0 O 1 N l Y 3 R p b 2 4 x L 1 R h Y m x l I D A g K D I 0 K S / Q m N C 3 0 L z Q t d C 9 0 L X Q v d C 9 0 Y v Q u S D R g t C 4 0 L 8 u e 0 J s Y W N r L V N j a G 9 s Z X M g V m 9 s Y X R p b G l 0 e S B T Z X R 0 b G U s M T N 9 J n F 1 b 3 Q 7 L C Z x d W 9 0 O 1 N l Y 3 R p b 2 4 x L 1 R h Y m x l I D A g K D I 0 K S / Q m N C 3 0 L z Q t d C 9 0 L X Q v d C 9 0 Y v Q u S D R g t C 4 0 L 8 u e 0 J s Y W N r L V N j a G 9 s Z X M g V m 9 s Y X R p b G l 0 e S B Q c m l v c i w x N H 0 m c X V v d D s s J n F 1 b 3 Q 7 U 2 V j d G l v b j E v V G F i b G U g M C A o M j Q p L 9 C Y 0 L f Q v N C 1 0 L 3 Q t d C 9 0 L 3 R i 9 C 5 I N G C 0 L j Q v y 5 7 Q m x h Y 2 s t U 2 N o b 2 x l c y B W b 2 x h d G l s a X R 5 I E N o Z y w x N X 0 m c X V v d D s s J n F 1 b 3 Q 7 U 2 V j d G l v b j E v V G F i b G U g M C A o M j Q p L 9 C Y 0 L f Q v N C 1 0 L 3 Q t d C 9 0 L 3 R i 9 C 5 I N G C 0 L j Q v y 5 7 T 3 B l b i B J b n R l c m V z d C B D Y W x s L D E 2 f S Z x d W 9 0 O y w m c X V v d D t T Z W N 0 a W 9 u M S 9 U Y W J s Z S A w I C g y N C k v 0 J j Q t 9 C 8 0 L X Q v d C 1 0 L 3 Q v d G L 0 L k g 0 Y L Q u N C / L n t P c G V u I E l u d G V y Z X N 0 I E N h b G w g Q 2 h n L D E 3 f S Z x d W 9 0 O y w m c X V v d D t T Z W N 0 a W 9 u M S 9 U Y W J s Z S A w I C g y N C k v 0 J j Q t 9 C 8 0 L X Q v d C 1 0 L 3 Q v d G L 0 L k g 0 Y L Q u N C / L n t P c G V u I E l u d G V y Z X N 0 I F B 1 d C w x O H 0 m c X V v d D s s J n F 1 b 3 Q 7 U 2 V j d G l v b j E v V G F i b G U g M C A o M j Q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I 0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Q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0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j U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2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3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y N D o z M i 4 2 N j g x N T Y 4 W i I g L z 4 8 R W 5 0 c n k g V H l w Z T 0 i R m l s b E N v b H V t b l R 5 c G V z I i B W Y W x 1 Z T 0 i c 0 J R V U Z C U V V G Q l F V R k J R V U Z C U V V G Q l F V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j U p L 9 C Y 0 L f Q v N C 1 0 L 3 Q t d C 9 0 L 3 R i 9 C 5 I N G C 0 L j Q v y 5 7 Q 2 F s b C B D a G c s M H 0 m c X V v d D s s J n F 1 b 3 Q 7 U 2 V j d G l v b j E v V G F i b G U g M C A o M j U p L 9 C Y 0 L f Q v N C 1 0 L 3 Q t d C 9 0 L 3 R i 9 C 5 I N G C 0 L j Q v y 5 7 Q 2 F s b C B Q c m l v c i w x f S Z x d W 9 0 O y w m c X V v d D t T Z W N 0 a W 9 u M S 9 U Y W J s Z S A w I C g y N S k v 0 J j Q t 9 C 8 0 L X Q v d C 1 0 L 3 Q v d G L 0 L k g 0 Y L Q u N C / L n t D Y W x s I F N l d H R s Z S w y f S Z x d W 9 0 O y w m c X V v d D t T Z W N 0 a W 9 u M S 9 U Y W J s Z S A w I C g y N S k v 0 J j Q t 9 C 8 0 L X Q v d C 1 0 L 3 Q v d G L 0 L k g 0 Y L Q u N C / L n t T d H J p a 2 U s M 3 0 m c X V v d D s s J n F 1 b 3 Q 7 U 2 V j d G l v b j E v V G F i b G U g M C A o M j U p L 9 C Y 0 L f Q v N C 1 0 L 3 Q t d C 9 0 L 3 R i 9 C 5 I N G C 0 L j Q v y 5 7 U H V 0 I F N l d H R s Z S w 0 f S Z x d W 9 0 O y w m c X V v d D t T Z W N 0 a W 9 u M S 9 U Y W J s Z S A w I C g y N S k v 0 J j Q t 9 C 8 0 L X Q v d C 1 0 L 3 Q v d G L 0 L k g 0 Y L Q u N C / L n t Q d X Q g U H J p b 3 I s N X 0 m c X V v d D s s J n F 1 b 3 Q 7 U 2 V j d G l v b j E v V G F i b G U g M C A o M j U p L 9 C Y 0 L f Q v N C 1 0 L 3 Q t d C 9 0 L 3 R i 9 C 5 I N G C 0 L j Q v y 5 7 U H V 0 I E N o Z y w 2 f S Z x d W 9 0 O y w m c X V v d D t T Z W N 0 a W 9 u M S 9 U Y W J s Z S A w I C g y N S k v 0 J j Q t 9 C 8 0 L X Q v d C 1 0 L 3 Q v d G L 0 L k g 0 Y L Q u N C / L n t W b 2 x h d G l s a X R 5 I F N l d H R s Z S w 3 f S Z x d W 9 0 O y w m c X V v d D t T Z W N 0 a W 9 u M S 9 U Y W J s Z S A w I C g y N S k v 0 J j Q t 9 C 8 0 L X Q v d C 1 0 L 3 Q v d G L 0 L k g 0 Y L Q u N C / L n t W b 2 x h d G l s a X R 5 I F B y a W 9 y L D h 9 J n F 1 b 3 Q 7 L C Z x d W 9 0 O 1 N l Y 3 R p b 2 4 x L 1 R h Y m x l I D A g K D I 1 K S / Q m N C 3 0 L z Q t d C 9 0 L X Q v d C 9 0 Y v Q u S D R g t C 4 0 L 8 u e 1 Z v b G F 0 a W x p d H k g Q 2 h n L D l 9 J n F 1 b 3 Q 7 L C Z x d W 9 0 O 1 N l Y 3 R p b 2 4 x L 1 R h Y m x l I D A g K D I 1 K S / Q m N C 3 0 L z Q t d C 9 0 L X Q v d C 9 0 Y v Q u S D R g t C 4 0 L 8 u e 0 J h c 2 l z I F B v a W 5 0 I F Z v b G F 0 a W x p d H k g U 2 V 0 d G x l L D E w f S Z x d W 9 0 O y w m c X V v d D t T Z W N 0 a W 9 u M S 9 U Y W J s Z S A w I C g y N S k v 0 J j Q t 9 C 8 0 L X Q v d C 1 0 L 3 Q v d G L 0 L k g 0 Y L Q u N C / L n t C Y X N p c y B Q b 2 l u d C B W b 2 x h d G l s a X R 5 I F B y a W 9 y L D E x f S Z x d W 9 0 O y w m c X V v d D t T Z W N 0 a W 9 u M S 9 U Y W J s Z S A w I C g y N S k v 0 J j Q t 9 C 8 0 L X Q v d C 1 0 L 3 Q v d G L 0 L k g 0 Y L Q u N C / L n t C Y X N p c y B Q b 2 l u d C B W b 2 x h d G l s a X R 5 I E N o Z y w x M n 0 m c X V v d D s s J n F 1 b 3 Q 7 U 2 V j d G l v b j E v V G F i b G U g M C A o M j U p L 9 C Y 0 L f Q v N C 1 0 L 3 Q t d C 9 0 L 3 R i 9 C 5 I N G C 0 L j Q v y 5 7 Q m x h Y 2 s t U 2 N o b 2 x l c y B W b 2 x h d G l s a X R 5 I F N l d H R s Z S w x M 3 0 m c X V v d D s s J n F 1 b 3 Q 7 U 2 V j d G l v b j E v V G F i b G U g M C A o M j U p L 9 C Y 0 L f Q v N C 1 0 L 3 Q t d C 9 0 L 3 R i 9 C 5 I N G C 0 L j Q v y 5 7 Q m x h Y 2 s t U 2 N o b 2 x l c y B W b 2 x h d G l s a X R 5 I F B y a W 9 y L D E 0 f S Z x d W 9 0 O y w m c X V v d D t T Z W N 0 a W 9 u M S 9 U Y W J s Z S A w I C g y N S k v 0 J j Q t 9 C 8 0 L X Q v d C 1 0 L 3 Q v d G L 0 L k g 0 Y L Q u N C / L n t C b G F j a y 1 T Y 2 h v b G V z I F Z v b G F 0 a W x p d H k g Q 2 h n L D E 1 f S Z x d W 9 0 O y w m c X V v d D t T Z W N 0 a W 9 u M S 9 U Y W J s Z S A w I C g y N S k v 0 J j Q t 9 C 8 0 L X Q v d C 1 0 L 3 Q v d G L 0 L k g 0 Y L Q u N C / L n t P c G V u I E l u d G V y Z X N 0 I E N h b G w s M T Z 9 J n F 1 b 3 Q 7 L C Z x d W 9 0 O 1 N l Y 3 R p b 2 4 x L 1 R h Y m x l I D A g K D I 1 K S / Q m N C 3 0 L z Q t d C 9 0 L X Q v d C 9 0 Y v Q u S D R g t C 4 0 L 8 u e 0 9 w Z W 4 g S W 5 0 Z X J l c 3 Q g Q 2 F s b C B D a G c s M T d 9 J n F 1 b 3 Q 7 L C Z x d W 9 0 O 1 N l Y 3 R p b 2 4 x L 1 R h Y m x l I D A g K D I 1 K S / Q m N C 3 0 L z Q t d C 9 0 L X Q v d C 9 0 Y v Q u S D R g t C 4 0 L 8 u e 0 9 w Z W 4 g S W 5 0 Z X J l c 3 Q g U H V 0 L D E 4 f S Z x d W 9 0 O y w m c X V v d D t T Z W N 0 a W 9 u M S 9 U Y W J s Z S A w I C g y N S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y N S k v 0 J j Q t 9 C 8 0 L X Q v d C 1 0 L 3 Q v d G L 0 L k g 0 Y L Q u N C / L n t D Y W x s I E N o Z y w w f S Z x d W 9 0 O y w m c X V v d D t T Z W N 0 a W 9 u M S 9 U Y W J s Z S A w I C g y N S k v 0 J j Q t 9 C 8 0 L X Q v d C 1 0 L 3 Q v d G L 0 L k g 0 Y L Q u N C / L n t D Y W x s I F B y a W 9 y L D F 9 J n F 1 b 3 Q 7 L C Z x d W 9 0 O 1 N l Y 3 R p b 2 4 x L 1 R h Y m x l I D A g K D I 1 K S / Q m N C 3 0 L z Q t d C 9 0 L X Q v d C 9 0 Y v Q u S D R g t C 4 0 L 8 u e 0 N h b G w g U 2 V 0 d G x l L D J 9 J n F 1 b 3 Q 7 L C Z x d W 9 0 O 1 N l Y 3 R p b 2 4 x L 1 R h Y m x l I D A g K D I 1 K S / Q m N C 3 0 L z Q t d C 9 0 L X Q v d C 9 0 Y v Q u S D R g t C 4 0 L 8 u e 1 N 0 c m l r Z S w z f S Z x d W 9 0 O y w m c X V v d D t T Z W N 0 a W 9 u M S 9 U Y W J s Z S A w I C g y N S k v 0 J j Q t 9 C 8 0 L X Q v d C 1 0 L 3 Q v d G L 0 L k g 0 Y L Q u N C / L n t Q d X Q g U 2 V 0 d G x l L D R 9 J n F 1 b 3 Q 7 L C Z x d W 9 0 O 1 N l Y 3 R p b 2 4 x L 1 R h Y m x l I D A g K D I 1 K S / Q m N C 3 0 L z Q t d C 9 0 L X Q v d C 9 0 Y v Q u S D R g t C 4 0 L 8 u e 1 B 1 d C B Q c m l v c i w 1 f S Z x d W 9 0 O y w m c X V v d D t T Z W N 0 a W 9 u M S 9 U Y W J s Z S A w I C g y N S k v 0 J j Q t 9 C 8 0 L X Q v d C 1 0 L 3 Q v d G L 0 L k g 0 Y L Q u N C / L n t Q d X Q g Q 2 h n L D Z 9 J n F 1 b 3 Q 7 L C Z x d W 9 0 O 1 N l Y 3 R p b 2 4 x L 1 R h Y m x l I D A g K D I 1 K S / Q m N C 3 0 L z Q t d C 9 0 L X Q v d C 9 0 Y v Q u S D R g t C 4 0 L 8 u e 1 Z v b G F 0 a W x p d H k g U 2 V 0 d G x l L D d 9 J n F 1 b 3 Q 7 L C Z x d W 9 0 O 1 N l Y 3 R p b 2 4 x L 1 R h Y m x l I D A g K D I 1 K S / Q m N C 3 0 L z Q t d C 9 0 L X Q v d C 9 0 Y v Q u S D R g t C 4 0 L 8 u e 1 Z v b G F 0 a W x p d H k g U H J p b 3 I s O H 0 m c X V v d D s s J n F 1 b 3 Q 7 U 2 V j d G l v b j E v V G F i b G U g M C A o M j U p L 9 C Y 0 L f Q v N C 1 0 L 3 Q t d C 9 0 L 3 R i 9 C 5 I N G C 0 L j Q v y 5 7 V m 9 s Y X R p b G l 0 e S B D a G c s O X 0 m c X V v d D s s J n F 1 b 3 Q 7 U 2 V j d G l v b j E v V G F i b G U g M C A o M j U p L 9 C Y 0 L f Q v N C 1 0 L 3 Q t d C 9 0 L 3 R i 9 C 5 I N G C 0 L j Q v y 5 7 Q m F z a X M g U G 9 p b n Q g V m 9 s Y X R p b G l 0 e S B T Z X R 0 b G U s M T B 9 J n F 1 b 3 Q 7 L C Z x d W 9 0 O 1 N l Y 3 R p b 2 4 x L 1 R h Y m x l I D A g K D I 1 K S / Q m N C 3 0 L z Q t d C 9 0 L X Q v d C 9 0 Y v Q u S D R g t C 4 0 L 8 u e 0 J h c 2 l z I F B v a W 5 0 I F Z v b G F 0 a W x p d H k g U H J p b 3 I s M T F 9 J n F 1 b 3 Q 7 L C Z x d W 9 0 O 1 N l Y 3 R p b 2 4 x L 1 R h Y m x l I D A g K D I 1 K S / Q m N C 3 0 L z Q t d C 9 0 L X Q v d C 9 0 Y v Q u S D R g t C 4 0 L 8 u e 0 J h c 2 l z I F B v a W 5 0 I F Z v b G F 0 a W x p d H k g Q 2 h n L D E y f S Z x d W 9 0 O y w m c X V v d D t T Z W N 0 a W 9 u M S 9 U Y W J s Z S A w I C g y N S k v 0 J j Q t 9 C 8 0 L X Q v d C 1 0 L 3 Q v d G L 0 L k g 0 Y L Q u N C / L n t C b G F j a y 1 T Y 2 h v b G V z I F Z v b G F 0 a W x p d H k g U 2 V 0 d G x l L D E z f S Z x d W 9 0 O y w m c X V v d D t T Z W N 0 a W 9 u M S 9 U Y W J s Z S A w I C g y N S k v 0 J j Q t 9 C 8 0 L X Q v d C 1 0 L 3 Q v d G L 0 L k g 0 Y L Q u N C / L n t C b G F j a y 1 T Y 2 h v b G V z I F Z v b G F 0 a W x p d H k g U H J p b 3 I s M T R 9 J n F 1 b 3 Q 7 L C Z x d W 9 0 O 1 N l Y 3 R p b 2 4 x L 1 R h Y m x l I D A g K D I 1 K S / Q m N C 3 0 L z Q t d C 9 0 L X Q v d C 9 0 Y v Q u S D R g t C 4 0 L 8 u e 0 J s Y W N r L V N j a G 9 s Z X M g V m 9 s Y X R p b G l 0 e S B D a G c s M T V 9 J n F 1 b 3 Q 7 L C Z x d W 9 0 O 1 N l Y 3 R p b 2 4 x L 1 R h Y m x l I D A g K D I 1 K S / Q m N C 3 0 L z Q t d C 9 0 L X Q v d C 9 0 Y v Q u S D R g t C 4 0 L 8 u e 0 9 w Z W 4 g S W 5 0 Z X J l c 3 Q g Q 2 F s b C w x N n 0 m c X V v d D s s J n F 1 b 3 Q 7 U 2 V j d G l v b j E v V G F i b G U g M C A o M j U p L 9 C Y 0 L f Q v N C 1 0 L 3 Q t d C 9 0 L 3 R i 9 C 5 I N G C 0 L j Q v y 5 7 T 3 B l b i B J b n R l c m V z d C B D Y W x s I E N o Z y w x N 3 0 m c X V v d D s s J n F 1 b 3 Q 7 U 2 V j d G l v b j E v V G F i b G U g M C A o M j U p L 9 C Y 0 L f Q v N C 1 0 L 3 Q t d C 9 0 L 3 R i 9 C 5 I N G C 0 L j Q v y 5 7 T 3 B l b i B J b n R l c m V z d C B Q d X Q s M T h 9 J n F 1 b 3 Q 7 L C Z x d W 9 0 O 1 N l Y 3 R p b 2 4 x L 1 R h Y m x l I D A g K D I 1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y N S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1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N S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I 2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y N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j Y 6 M D M u M z I 2 O T E z O F o i I C 8 + P E V u d H J 5 I F R 5 c G U 9 I k Z p b G x D b 2 x 1 b W 5 U e X B l c y I g V m F s d W U 9 I n N C U V V G Q l F V R k J R V U Z C U V V G Q l F V R k J R V U R C U U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2 K S / Q m N C 3 0 L z Q t d C 9 0 L X Q v d C 9 0 Y v Q u S D R g t C 4 0 L 8 u e 0 N h b G w g Q 2 h n L D B 9 J n F 1 b 3 Q 7 L C Z x d W 9 0 O 1 N l Y 3 R p b 2 4 x L 1 R h Y m x l I D A g K D I 2 K S / Q m N C 3 0 L z Q t d C 9 0 L X Q v d C 9 0 Y v Q u S D R g t C 4 0 L 8 u e 0 N h b G w g U H J p b 3 I s M X 0 m c X V v d D s s J n F 1 b 3 Q 7 U 2 V j d G l v b j E v V G F i b G U g M C A o M j Y p L 9 C Y 0 L f Q v N C 1 0 L 3 Q t d C 9 0 L 3 R i 9 C 5 I N G C 0 L j Q v y 5 7 Q 2 F s b C B T Z X R 0 b G U s M n 0 m c X V v d D s s J n F 1 b 3 Q 7 U 2 V j d G l v b j E v V G F i b G U g M C A o M j Y p L 9 C Y 0 L f Q v N C 1 0 L 3 Q t d C 9 0 L 3 R i 9 C 5 I N G C 0 L j Q v y 5 7 U 3 R y a W t l L D N 9 J n F 1 b 3 Q 7 L C Z x d W 9 0 O 1 N l Y 3 R p b 2 4 x L 1 R h Y m x l I D A g K D I 2 K S / Q m N C 3 0 L z Q t d C 9 0 L X Q v d C 9 0 Y v Q u S D R g t C 4 0 L 8 u e 1 B 1 d C B T Z X R 0 b G U s N H 0 m c X V v d D s s J n F 1 b 3 Q 7 U 2 V j d G l v b j E v V G F i b G U g M C A o M j Y p L 9 C Y 0 L f Q v N C 1 0 L 3 Q t d C 9 0 L 3 R i 9 C 5 I N G C 0 L j Q v y 5 7 U H V 0 I F B y a W 9 y L D V 9 J n F 1 b 3 Q 7 L C Z x d W 9 0 O 1 N l Y 3 R p b 2 4 x L 1 R h Y m x l I D A g K D I 2 K S / Q m N C 3 0 L z Q t d C 9 0 L X Q v d C 9 0 Y v Q u S D R g t C 4 0 L 8 u e 1 B 1 d C B D a G c s N n 0 m c X V v d D s s J n F 1 b 3 Q 7 U 2 V j d G l v b j E v V G F i b G U g M C A o M j Y p L 9 C Y 0 L f Q v N C 1 0 L 3 Q t d C 9 0 L 3 R i 9 C 5 I N G C 0 L j Q v y 5 7 V m 9 s Y X R p b G l 0 e S B T Z X R 0 b G U s N 3 0 m c X V v d D s s J n F 1 b 3 Q 7 U 2 V j d G l v b j E v V G F i b G U g M C A o M j Y p L 9 C Y 0 L f Q v N C 1 0 L 3 Q t d C 9 0 L 3 R i 9 C 5 I N G C 0 L j Q v y 5 7 V m 9 s Y X R p b G l 0 e S B Q c m l v c i w 4 f S Z x d W 9 0 O y w m c X V v d D t T Z W N 0 a W 9 u M S 9 U Y W J s Z S A w I C g y N i k v 0 J j Q t 9 C 8 0 L X Q v d C 1 0 L 3 Q v d G L 0 L k g 0 Y L Q u N C / L n t W b 2 x h d G l s a X R 5 I E N o Z y w 5 f S Z x d W 9 0 O y w m c X V v d D t T Z W N 0 a W 9 u M S 9 U Y W J s Z S A w I C g y N i k v 0 J j Q t 9 C 8 0 L X Q v d C 1 0 L 3 Q v d G L 0 L k g 0 Y L Q u N C / L n t C Y X N p c y B Q b 2 l u d C B W b 2 x h d G l s a X R 5 I F N l d H R s Z S w x M H 0 m c X V v d D s s J n F 1 b 3 Q 7 U 2 V j d G l v b j E v V G F i b G U g M C A o M j Y p L 9 C Y 0 L f Q v N C 1 0 L 3 Q t d C 9 0 L 3 R i 9 C 5 I N G C 0 L j Q v y 5 7 Q m F z a X M g U G 9 p b n Q g V m 9 s Y X R p b G l 0 e S B Q c m l v c i w x M X 0 m c X V v d D s s J n F 1 b 3 Q 7 U 2 V j d G l v b j E v V G F i b G U g M C A o M j Y p L 9 C Y 0 L f Q v N C 1 0 L 3 Q t d C 9 0 L 3 R i 9 C 5 I N G C 0 L j Q v y 5 7 Q m F z a X M g U G 9 p b n Q g V m 9 s Y X R p b G l 0 e S B D a G c s M T J 9 J n F 1 b 3 Q 7 L C Z x d W 9 0 O 1 N l Y 3 R p b 2 4 x L 1 R h Y m x l I D A g K D I 2 K S / Q m N C 3 0 L z Q t d C 9 0 L X Q v d C 9 0 Y v Q u S D R g t C 4 0 L 8 u e 0 J s Y W N r L V N j a G 9 s Z X M g V m 9 s Y X R p b G l 0 e S B T Z X R 0 b G U s M T N 9 J n F 1 b 3 Q 7 L C Z x d W 9 0 O 1 N l Y 3 R p b 2 4 x L 1 R h Y m x l I D A g K D I 2 K S / Q m N C 3 0 L z Q t d C 9 0 L X Q v d C 9 0 Y v Q u S D R g t C 4 0 L 8 u e 0 J s Y W N r L V N j a G 9 s Z X M g V m 9 s Y X R p b G l 0 e S B Q c m l v c i w x N H 0 m c X V v d D s s J n F 1 b 3 Q 7 U 2 V j d G l v b j E v V G F i b G U g M C A o M j Y p L 9 C Y 0 L f Q v N C 1 0 L 3 Q t d C 9 0 L 3 R i 9 C 5 I N G C 0 L j Q v y 5 7 Q m x h Y 2 s t U 2 N o b 2 x l c y B W b 2 x h d G l s a X R 5 I E N o Z y w x N X 0 m c X V v d D s s J n F 1 b 3 Q 7 U 2 V j d G l v b j E v V G F i b G U g M C A o M j Y p L 9 C Y 0 L f Q v N C 1 0 L 3 Q t d C 9 0 L 3 R i 9 C 5 I N G C 0 L j Q v y 5 7 T 3 B l b i B J b n R l c m V z d C B D Y W x s L D E 2 f S Z x d W 9 0 O y w m c X V v d D t T Z W N 0 a W 9 u M S 9 U Y W J s Z S A w I C g y N i k v 0 J j Q t 9 C 8 0 L X Q v d C 1 0 L 3 Q v d G L 0 L k g 0 Y L Q u N C / L n t P c G V u I E l u d G V y Z X N 0 I E N h b G w g Q 2 h n L D E 3 f S Z x d W 9 0 O y w m c X V v d D t T Z W N 0 a W 9 u M S 9 U Y W J s Z S A w I C g y N i k v 0 J j Q t 9 C 8 0 L X Q v d C 1 0 L 3 Q v d G L 0 L k g 0 Y L Q u N C / L n t P c G V u I E l u d G V y Z X N 0 I F B 1 d C w x O H 0 m c X V v d D s s J n F 1 b 3 Q 7 U 2 V j d G l v b j E v V G F i b G U g M C A o M j Y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j Y p L 9 C Y 0 L f Q v N C 1 0 L 3 Q t d C 9 0 L 3 R i 9 C 5 I N G C 0 L j Q v y 5 7 Q 2 F s b C B D a G c s M H 0 m c X V v d D s s J n F 1 b 3 Q 7 U 2 V j d G l v b j E v V G F i b G U g M C A o M j Y p L 9 C Y 0 L f Q v N C 1 0 L 3 Q t d C 9 0 L 3 R i 9 C 5 I N G C 0 L j Q v y 5 7 Q 2 F s b C B Q c m l v c i w x f S Z x d W 9 0 O y w m c X V v d D t T Z W N 0 a W 9 u M S 9 U Y W J s Z S A w I C g y N i k v 0 J j Q t 9 C 8 0 L X Q v d C 1 0 L 3 Q v d G L 0 L k g 0 Y L Q u N C / L n t D Y W x s I F N l d H R s Z S w y f S Z x d W 9 0 O y w m c X V v d D t T Z W N 0 a W 9 u M S 9 U Y W J s Z S A w I C g y N i k v 0 J j Q t 9 C 8 0 L X Q v d C 1 0 L 3 Q v d G L 0 L k g 0 Y L Q u N C / L n t T d H J p a 2 U s M 3 0 m c X V v d D s s J n F 1 b 3 Q 7 U 2 V j d G l v b j E v V G F i b G U g M C A o M j Y p L 9 C Y 0 L f Q v N C 1 0 L 3 Q t d C 9 0 L 3 R i 9 C 5 I N G C 0 L j Q v y 5 7 U H V 0 I F N l d H R s Z S w 0 f S Z x d W 9 0 O y w m c X V v d D t T Z W N 0 a W 9 u M S 9 U Y W J s Z S A w I C g y N i k v 0 J j Q t 9 C 8 0 L X Q v d C 1 0 L 3 Q v d G L 0 L k g 0 Y L Q u N C / L n t Q d X Q g U H J p b 3 I s N X 0 m c X V v d D s s J n F 1 b 3 Q 7 U 2 V j d G l v b j E v V G F i b G U g M C A o M j Y p L 9 C Y 0 L f Q v N C 1 0 L 3 Q t d C 9 0 L 3 R i 9 C 5 I N G C 0 L j Q v y 5 7 U H V 0 I E N o Z y w 2 f S Z x d W 9 0 O y w m c X V v d D t T Z W N 0 a W 9 u M S 9 U Y W J s Z S A w I C g y N i k v 0 J j Q t 9 C 8 0 L X Q v d C 1 0 L 3 Q v d G L 0 L k g 0 Y L Q u N C / L n t W b 2 x h d G l s a X R 5 I F N l d H R s Z S w 3 f S Z x d W 9 0 O y w m c X V v d D t T Z W N 0 a W 9 u M S 9 U Y W J s Z S A w I C g y N i k v 0 J j Q t 9 C 8 0 L X Q v d C 1 0 L 3 Q v d G L 0 L k g 0 Y L Q u N C / L n t W b 2 x h d G l s a X R 5 I F B y a W 9 y L D h 9 J n F 1 b 3 Q 7 L C Z x d W 9 0 O 1 N l Y 3 R p b 2 4 x L 1 R h Y m x l I D A g K D I 2 K S / Q m N C 3 0 L z Q t d C 9 0 L X Q v d C 9 0 Y v Q u S D R g t C 4 0 L 8 u e 1 Z v b G F 0 a W x p d H k g Q 2 h n L D l 9 J n F 1 b 3 Q 7 L C Z x d W 9 0 O 1 N l Y 3 R p b 2 4 x L 1 R h Y m x l I D A g K D I 2 K S / Q m N C 3 0 L z Q t d C 9 0 L X Q v d C 9 0 Y v Q u S D R g t C 4 0 L 8 u e 0 J h c 2 l z I F B v a W 5 0 I F Z v b G F 0 a W x p d H k g U 2 V 0 d G x l L D E w f S Z x d W 9 0 O y w m c X V v d D t T Z W N 0 a W 9 u M S 9 U Y W J s Z S A w I C g y N i k v 0 J j Q t 9 C 8 0 L X Q v d C 1 0 L 3 Q v d G L 0 L k g 0 Y L Q u N C / L n t C Y X N p c y B Q b 2 l u d C B W b 2 x h d G l s a X R 5 I F B y a W 9 y L D E x f S Z x d W 9 0 O y w m c X V v d D t T Z W N 0 a W 9 u M S 9 U Y W J s Z S A w I C g y N i k v 0 J j Q t 9 C 8 0 L X Q v d C 1 0 L 3 Q v d G L 0 L k g 0 Y L Q u N C / L n t C Y X N p c y B Q b 2 l u d C B W b 2 x h d G l s a X R 5 I E N o Z y w x M n 0 m c X V v d D s s J n F 1 b 3 Q 7 U 2 V j d G l v b j E v V G F i b G U g M C A o M j Y p L 9 C Y 0 L f Q v N C 1 0 L 3 Q t d C 9 0 L 3 R i 9 C 5 I N G C 0 L j Q v y 5 7 Q m x h Y 2 s t U 2 N o b 2 x l c y B W b 2 x h d G l s a X R 5 I F N l d H R s Z S w x M 3 0 m c X V v d D s s J n F 1 b 3 Q 7 U 2 V j d G l v b j E v V G F i b G U g M C A o M j Y p L 9 C Y 0 L f Q v N C 1 0 L 3 Q t d C 9 0 L 3 R i 9 C 5 I N G C 0 L j Q v y 5 7 Q m x h Y 2 s t U 2 N o b 2 x l c y B W b 2 x h d G l s a X R 5 I F B y a W 9 y L D E 0 f S Z x d W 9 0 O y w m c X V v d D t T Z W N 0 a W 9 u M S 9 U Y W J s Z S A w I C g y N i k v 0 J j Q t 9 C 8 0 L X Q v d C 1 0 L 3 Q v d G L 0 L k g 0 Y L Q u N C / L n t C b G F j a y 1 T Y 2 h v b G V z I F Z v b G F 0 a W x p d H k g Q 2 h n L D E 1 f S Z x d W 9 0 O y w m c X V v d D t T Z W N 0 a W 9 u M S 9 U Y W J s Z S A w I C g y N i k v 0 J j Q t 9 C 8 0 L X Q v d C 1 0 L 3 Q v d G L 0 L k g 0 Y L Q u N C / L n t P c G V u I E l u d G V y Z X N 0 I E N h b G w s M T Z 9 J n F 1 b 3 Q 7 L C Z x d W 9 0 O 1 N l Y 3 R p b 2 4 x L 1 R h Y m x l I D A g K D I 2 K S / Q m N C 3 0 L z Q t d C 9 0 L X Q v d C 9 0 Y v Q u S D R g t C 4 0 L 8 u e 0 9 w Z W 4 g S W 5 0 Z X J l c 3 Q g Q 2 F s b C B D a G c s M T d 9 J n F 1 b 3 Q 7 L C Z x d W 9 0 O 1 N l Y 3 R p b 2 4 x L 1 R h Y m x l I D A g K D I 2 K S / Q m N C 3 0 L z Q t d C 9 0 L X Q v d C 9 0 Y v Q u S D R g t C 4 0 L 8 u e 0 9 w Z W 4 g S W 5 0 Z X J l c 3 Q g U H V 0 L D E 4 f S Z x d W 9 0 O y w m c X V v d D t T Z W N 0 a W 9 u M S 9 U Y W J s Z S A w I C g y N i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j Y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N i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Y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y N y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j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I 3 O j M z L j c 0 N j E w M z h a I i A v P j x F b n R y e S B U e X B l P S J G a W x s Q 2 9 s d W 1 u V H l w Z X M i I F Z h b H V l P S J z Q l F V R k J R V U Z C U V V G Q l F V R k J R V U Z C U V V E Q l F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y N y k v 0 J j Q t 9 C 8 0 L X Q v d C 1 0 L 3 Q v d G L 0 L k g 0 Y L Q u N C / L n t D Y W x s I E N o Z y w w f S Z x d W 9 0 O y w m c X V v d D t T Z W N 0 a W 9 u M S 9 U Y W J s Z S A w I C g y N y k v 0 J j Q t 9 C 8 0 L X Q v d C 1 0 L 3 Q v d G L 0 L k g 0 Y L Q u N C / L n t D Y W x s I F B y a W 9 y L D F 9 J n F 1 b 3 Q 7 L C Z x d W 9 0 O 1 N l Y 3 R p b 2 4 x L 1 R h Y m x l I D A g K D I 3 K S / Q m N C 3 0 L z Q t d C 9 0 L X Q v d C 9 0 Y v Q u S D R g t C 4 0 L 8 u e 0 N h b G w g U 2 V 0 d G x l L D J 9 J n F 1 b 3 Q 7 L C Z x d W 9 0 O 1 N l Y 3 R p b 2 4 x L 1 R h Y m x l I D A g K D I 3 K S / Q m N C 3 0 L z Q t d C 9 0 L X Q v d C 9 0 Y v Q u S D R g t C 4 0 L 8 u e 1 N 0 c m l r Z S w z f S Z x d W 9 0 O y w m c X V v d D t T Z W N 0 a W 9 u M S 9 U Y W J s Z S A w I C g y N y k v 0 J j Q t 9 C 8 0 L X Q v d C 1 0 L 3 Q v d G L 0 L k g 0 Y L Q u N C / L n t Q d X Q g U 2 V 0 d G x l L D R 9 J n F 1 b 3 Q 7 L C Z x d W 9 0 O 1 N l Y 3 R p b 2 4 x L 1 R h Y m x l I D A g K D I 3 K S / Q m N C 3 0 L z Q t d C 9 0 L X Q v d C 9 0 Y v Q u S D R g t C 4 0 L 8 u e 1 B 1 d C B Q c m l v c i w 1 f S Z x d W 9 0 O y w m c X V v d D t T Z W N 0 a W 9 u M S 9 U Y W J s Z S A w I C g y N y k v 0 J j Q t 9 C 8 0 L X Q v d C 1 0 L 3 Q v d G L 0 L k g 0 Y L Q u N C / L n t Q d X Q g Q 2 h n L D Z 9 J n F 1 b 3 Q 7 L C Z x d W 9 0 O 1 N l Y 3 R p b 2 4 x L 1 R h Y m x l I D A g K D I 3 K S / Q m N C 3 0 L z Q t d C 9 0 L X Q v d C 9 0 Y v Q u S D R g t C 4 0 L 8 u e 1 Z v b G F 0 a W x p d H k g U 2 V 0 d G x l L D d 9 J n F 1 b 3 Q 7 L C Z x d W 9 0 O 1 N l Y 3 R p b 2 4 x L 1 R h Y m x l I D A g K D I 3 K S / Q m N C 3 0 L z Q t d C 9 0 L X Q v d C 9 0 Y v Q u S D R g t C 4 0 L 8 u e 1 Z v b G F 0 a W x p d H k g U H J p b 3 I s O H 0 m c X V v d D s s J n F 1 b 3 Q 7 U 2 V j d G l v b j E v V G F i b G U g M C A o M j c p L 9 C Y 0 L f Q v N C 1 0 L 3 Q t d C 9 0 L 3 R i 9 C 5 I N G C 0 L j Q v y 5 7 V m 9 s Y X R p b G l 0 e S B D a G c s O X 0 m c X V v d D s s J n F 1 b 3 Q 7 U 2 V j d G l v b j E v V G F i b G U g M C A o M j c p L 9 C Y 0 L f Q v N C 1 0 L 3 Q t d C 9 0 L 3 R i 9 C 5 I N G C 0 L j Q v y 5 7 Q m F z a X M g U G 9 p b n Q g V m 9 s Y X R p b G l 0 e S B T Z X R 0 b G U s M T B 9 J n F 1 b 3 Q 7 L C Z x d W 9 0 O 1 N l Y 3 R p b 2 4 x L 1 R h Y m x l I D A g K D I 3 K S / Q m N C 3 0 L z Q t d C 9 0 L X Q v d C 9 0 Y v Q u S D R g t C 4 0 L 8 u e 0 J h c 2 l z I F B v a W 5 0 I F Z v b G F 0 a W x p d H k g U H J p b 3 I s M T F 9 J n F 1 b 3 Q 7 L C Z x d W 9 0 O 1 N l Y 3 R p b 2 4 x L 1 R h Y m x l I D A g K D I 3 K S / Q m N C 3 0 L z Q t d C 9 0 L X Q v d C 9 0 Y v Q u S D R g t C 4 0 L 8 u e 0 J h c 2 l z I F B v a W 5 0 I F Z v b G F 0 a W x p d H k g Q 2 h n L D E y f S Z x d W 9 0 O y w m c X V v d D t T Z W N 0 a W 9 u M S 9 U Y W J s Z S A w I C g y N y k v 0 J j Q t 9 C 8 0 L X Q v d C 1 0 L 3 Q v d G L 0 L k g 0 Y L Q u N C / L n t C b G F j a y 1 T Y 2 h v b G V z I F Z v b G F 0 a W x p d H k g U 2 V 0 d G x l L D E z f S Z x d W 9 0 O y w m c X V v d D t T Z W N 0 a W 9 u M S 9 U Y W J s Z S A w I C g y N y k v 0 J j Q t 9 C 8 0 L X Q v d C 1 0 L 3 Q v d G L 0 L k g 0 Y L Q u N C / L n t C b G F j a y 1 T Y 2 h v b G V z I F Z v b G F 0 a W x p d H k g U H J p b 3 I s M T R 9 J n F 1 b 3 Q 7 L C Z x d W 9 0 O 1 N l Y 3 R p b 2 4 x L 1 R h Y m x l I D A g K D I 3 K S / Q m N C 3 0 L z Q t d C 9 0 L X Q v d C 9 0 Y v Q u S D R g t C 4 0 L 8 u e 0 J s Y W N r L V N j a G 9 s Z X M g V m 9 s Y X R p b G l 0 e S B D a G c s M T V 9 J n F 1 b 3 Q 7 L C Z x d W 9 0 O 1 N l Y 3 R p b 2 4 x L 1 R h Y m x l I D A g K D I 3 K S / Q m N C 3 0 L z Q t d C 9 0 L X Q v d C 9 0 Y v Q u S D R g t C 4 0 L 8 u e 0 9 w Z W 4 g S W 5 0 Z X J l c 3 Q g Q 2 F s b C w x N n 0 m c X V v d D s s J n F 1 b 3 Q 7 U 2 V j d G l v b j E v V G F i b G U g M C A o M j c p L 9 C Y 0 L f Q v N C 1 0 L 3 Q t d C 9 0 L 3 R i 9 C 5 I N G C 0 L j Q v y 5 7 T 3 B l b i B J b n R l c m V z d C B D Y W x s I E N o Z y w x N 3 0 m c X V v d D s s J n F 1 b 3 Q 7 U 2 V j d G l v b j E v V G F i b G U g M C A o M j c p L 9 C Y 0 L f Q v N C 1 0 L 3 Q t d C 9 0 L 3 R i 9 C 5 I N G C 0 L j Q v y 5 7 T 3 B l b i B J b n R l c m V z d C B Q d X Q s M T h 9 J n F 1 b 3 Q 7 L C Z x d W 9 0 O 1 N l Y 3 R p b 2 4 x L 1 R h Y m x l I D A g K D I 3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I 3 K S / Q m N C 3 0 L z Q t d C 9 0 L X Q v d C 9 0 Y v Q u S D R g t C 4 0 L 8 u e 0 N h b G w g Q 2 h n L D B 9 J n F 1 b 3 Q 7 L C Z x d W 9 0 O 1 N l Y 3 R p b 2 4 x L 1 R h Y m x l I D A g K D I 3 K S / Q m N C 3 0 L z Q t d C 9 0 L X Q v d C 9 0 Y v Q u S D R g t C 4 0 L 8 u e 0 N h b G w g U H J p b 3 I s M X 0 m c X V v d D s s J n F 1 b 3 Q 7 U 2 V j d G l v b j E v V G F i b G U g M C A o M j c p L 9 C Y 0 L f Q v N C 1 0 L 3 Q t d C 9 0 L 3 R i 9 C 5 I N G C 0 L j Q v y 5 7 Q 2 F s b C B T Z X R 0 b G U s M n 0 m c X V v d D s s J n F 1 b 3 Q 7 U 2 V j d G l v b j E v V G F i b G U g M C A o M j c p L 9 C Y 0 L f Q v N C 1 0 L 3 Q t d C 9 0 L 3 R i 9 C 5 I N G C 0 L j Q v y 5 7 U 3 R y a W t l L D N 9 J n F 1 b 3 Q 7 L C Z x d W 9 0 O 1 N l Y 3 R p b 2 4 x L 1 R h Y m x l I D A g K D I 3 K S / Q m N C 3 0 L z Q t d C 9 0 L X Q v d C 9 0 Y v Q u S D R g t C 4 0 L 8 u e 1 B 1 d C B T Z X R 0 b G U s N H 0 m c X V v d D s s J n F 1 b 3 Q 7 U 2 V j d G l v b j E v V G F i b G U g M C A o M j c p L 9 C Y 0 L f Q v N C 1 0 L 3 Q t d C 9 0 L 3 R i 9 C 5 I N G C 0 L j Q v y 5 7 U H V 0 I F B y a W 9 y L D V 9 J n F 1 b 3 Q 7 L C Z x d W 9 0 O 1 N l Y 3 R p b 2 4 x L 1 R h Y m x l I D A g K D I 3 K S / Q m N C 3 0 L z Q t d C 9 0 L X Q v d C 9 0 Y v Q u S D R g t C 4 0 L 8 u e 1 B 1 d C B D a G c s N n 0 m c X V v d D s s J n F 1 b 3 Q 7 U 2 V j d G l v b j E v V G F i b G U g M C A o M j c p L 9 C Y 0 L f Q v N C 1 0 L 3 Q t d C 9 0 L 3 R i 9 C 5 I N G C 0 L j Q v y 5 7 V m 9 s Y X R p b G l 0 e S B T Z X R 0 b G U s N 3 0 m c X V v d D s s J n F 1 b 3 Q 7 U 2 V j d G l v b j E v V G F i b G U g M C A o M j c p L 9 C Y 0 L f Q v N C 1 0 L 3 Q t d C 9 0 L 3 R i 9 C 5 I N G C 0 L j Q v y 5 7 V m 9 s Y X R p b G l 0 e S B Q c m l v c i w 4 f S Z x d W 9 0 O y w m c X V v d D t T Z W N 0 a W 9 u M S 9 U Y W J s Z S A w I C g y N y k v 0 J j Q t 9 C 8 0 L X Q v d C 1 0 L 3 Q v d G L 0 L k g 0 Y L Q u N C / L n t W b 2 x h d G l s a X R 5 I E N o Z y w 5 f S Z x d W 9 0 O y w m c X V v d D t T Z W N 0 a W 9 u M S 9 U Y W J s Z S A w I C g y N y k v 0 J j Q t 9 C 8 0 L X Q v d C 1 0 L 3 Q v d G L 0 L k g 0 Y L Q u N C / L n t C Y X N p c y B Q b 2 l u d C B W b 2 x h d G l s a X R 5 I F N l d H R s Z S w x M H 0 m c X V v d D s s J n F 1 b 3 Q 7 U 2 V j d G l v b j E v V G F i b G U g M C A o M j c p L 9 C Y 0 L f Q v N C 1 0 L 3 Q t d C 9 0 L 3 R i 9 C 5 I N G C 0 L j Q v y 5 7 Q m F z a X M g U G 9 p b n Q g V m 9 s Y X R p b G l 0 e S B Q c m l v c i w x M X 0 m c X V v d D s s J n F 1 b 3 Q 7 U 2 V j d G l v b j E v V G F i b G U g M C A o M j c p L 9 C Y 0 L f Q v N C 1 0 L 3 Q t d C 9 0 L 3 R i 9 C 5 I N G C 0 L j Q v y 5 7 Q m F z a X M g U G 9 p b n Q g V m 9 s Y X R p b G l 0 e S B D a G c s M T J 9 J n F 1 b 3 Q 7 L C Z x d W 9 0 O 1 N l Y 3 R p b 2 4 x L 1 R h Y m x l I D A g K D I 3 K S / Q m N C 3 0 L z Q t d C 9 0 L X Q v d C 9 0 Y v Q u S D R g t C 4 0 L 8 u e 0 J s Y W N r L V N j a G 9 s Z X M g V m 9 s Y X R p b G l 0 e S B T Z X R 0 b G U s M T N 9 J n F 1 b 3 Q 7 L C Z x d W 9 0 O 1 N l Y 3 R p b 2 4 x L 1 R h Y m x l I D A g K D I 3 K S / Q m N C 3 0 L z Q t d C 9 0 L X Q v d C 9 0 Y v Q u S D R g t C 4 0 L 8 u e 0 J s Y W N r L V N j a G 9 s Z X M g V m 9 s Y X R p b G l 0 e S B Q c m l v c i w x N H 0 m c X V v d D s s J n F 1 b 3 Q 7 U 2 V j d G l v b j E v V G F i b G U g M C A o M j c p L 9 C Y 0 L f Q v N C 1 0 L 3 Q t d C 9 0 L 3 R i 9 C 5 I N G C 0 L j Q v y 5 7 Q m x h Y 2 s t U 2 N o b 2 x l c y B W b 2 x h d G l s a X R 5 I E N o Z y w x N X 0 m c X V v d D s s J n F 1 b 3 Q 7 U 2 V j d G l v b j E v V G F i b G U g M C A o M j c p L 9 C Y 0 L f Q v N C 1 0 L 3 Q t d C 9 0 L 3 R i 9 C 5 I N G C 0 L j Q v y 5 7 T 3 B l b i B J b n R l c m V z d C B D Y W x s L D E 2 f S Z x d W 9 0 O y w m c X V v d D t T Z W N 0 a W 9 u M S 9 U Y W J s Z S A w I C g y N y k v 0 J j Q t 9 C 8 0 L X Q v d C 1 0 L 3 Q v d G L 0 L k g 0 Y L Q u N C / L n t P c G V u I E l u d G V y Z X N 0 I E N h b G w g Q 2 h n L D E 3 f S Z x d W 9 0 O y w m c X V v d D t T Z W N 0 a W 9 u M S 9 U Y W J s Z S A w I C g y N y k v 0 J j Q t 9 C 8 0 L X Q v d C 1 0 L 3 Q v d G L 0 L k g 0 Y L Q u N C / L n t P c G V u I E l u d G V y Z X N 0 I F B 1 d C w x O H 0 m c X V v d D s s J n F 1 b 3 Q 7 U 2 V j d G l v b j E v V G F i b G U g M C A o M j c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I 3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c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3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j g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5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y O T o w N y 4 y M j E 3 M D M 2 W i I g L z 4 8 R W 5 0 c n k g V H l w Z T 0 i R m l s b E N v b H V t b l R 5 c G V z I i B W Y W x 1 Z T 0 i c 0 J R V U Z C U V V G Q l F V R k J R V U Z C U V V G Q l F N R E J R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j g p L 9 C Y 0 L f Q v N C 1 0 L 3 Q t d C 9 0 L 3 R i 9 C 5 I N G C 0 L j Q v y 5 7 Q 2 F s b C B D a G c s M H 0 m c X V v d D s s J n F 1 b 3 Q 7 U 2 V j d G l v b j E v V G F i b G U g M C A o M j g p L 9 C Y 0 L f Q v N C 1 0 L 3 Q t d C 9 0 L 3 R i 9 C 5 I N G C 0 L j Q v y 5 7 Q 2 F s b C B Q c m l v c i w x f S Z x d W 9 0 O y w m c X V v d D t T Z W N 0 a W 9 u M S 9 U Y W J s Z S A w I C g y O C k v 0 J j Q t 9 C 8 0 L X Q v d C 1 0 L 3 Q v d G L 0 L k g 0 Y L Q u N C / L n t D Y W x s I F N l d H R s Z S w y f S Z x d W 9 0 O y w m c X V v d D t T Z W N 0 a W 9 u M S 9 U Y W J s Z S A w I C g y O C k v 0 J j Q t 9 C 8 0 L X Q v d C 1 0 L 3 Q v d G L 0 L k g 0 Y L Q u N C / L n t T d H J p a 2 U s M 3 0 m c X V v d D s s J n F 1 b 3 Q 7 U 2 V j d G l v b j E v V G F i b G U g M C A o M j g p L 9 C Y 0 L f Q v N C 1 0 L 3 Q t d C 9 0 L 3 R i 9 C 5 I N G C 0 L j Q v y 5 7 U H V 0 I F N l d H R s Z S w 0 f S Z x d W 9 0 O y w m c X V v d D t T Z W N 0 a W 9 u M S 9 U Y W J s Z S A w I C g y O C k v 0 J j Q t 9 C 8 0 L X Q v d C 1 0 L 3 Q v d G L 0 L k g 0 Y L Q u N C / L n t Q d X Q g U H J p b 3 I s N X 0 m c X V v d D s s J n F 1 b 3 Q 7 U 2 V j d G l v b j E v V G F i b G U g M C A o M j g p L 9 C Y 0 L f Q v N C 1 0 L 3 Q t d C 9 0 L 3 R i 9 C 5 I N G C 0 L j Q v y 5 7 U H V 0 I E N o Z y w 2 f S Z x d W 9 0 O y w m c X V v d D t T Z W N 0 a W 9 u M S 9 U Y W J s Z S A w I C g y O C k v 0 J j Q t 9 C 8 0 L X Q v d C 1 0 L 3 Q v d G L 0 L k g 0 Y L Q u N C / L n t W b 2 x h d G l s a X R 5 I F N l d H R s Z S w 3 f S Z x d W 9 0 O y w m c X V v d D t T Z W N 0 a W 9 u M S 9 U Y W J s Z S A w I C g y O C k v 0 J j Q t 9 C 8 0 L X Q v d C 1 0 L 3 Q v d G L 0 L k g 0 Y L Q u N C / L n t W b 2 x h d G l s a X R 5 I F B y a W 9 y L D h 9 J n F 1 b 3 Q 7 L C Z x d W 9 0 O 1 N l Y 3 R p b 2 4 x L 1 R h Y m x l I D A g K D I 4 K S / Q m N C 3 0 L z Q t d C 9 0 L X Q v d C 9 0 Y v Q u S D R g t C 4 0 L 8 u e 1 Z v b G F 0 a W x p d H k g Q 2 h n L D l 9 J n F 1 b 3 Q 7 L C Z x d W 9 0 O 1 N l Y 3 R p b 2 4 x L 1 R h Y m x l I D A g K D I 4 K S / Q m N C 3 0 L z Q t d C 9 0 L X Q v d C 9 0 Y v Q u S D R g t C 4 0 L 8 u e 0 J h c 2 l z I F B v a W 5 0 I F Z v b G F 0 a W x p d H k g U 2 V 0 d G x l L D E w f S Z x d W 9 0 O y w m c X V v d D t T Z W N 0 a W 9 u M S 9 U Y W J s Z S A w I C g y O C k v 0 J j Q t 9 C 8 0 L X Q v d C 1 0 L 3 Q v d G L 0 L k g 0 Y L Q u N C / L n t C Y X N p c y B Q b 2 l u d C B W b 2 x h d G l s a X R 5 I F B y a W 9 y L D E x f S Z x d W 9 0 O y w m c X V v d D t T Z W N 0 a W 9 u M S 9 U Y W J s Z S A w I C g y O C k v 0 J j Q t 9 C 8 0 L X Q v d C 1 0 L 3 Q v d G L 0 L k g 0 Y L Q u N C / L n t C Y X N p c y B Q b 2 l u d C B W b 2 x h d G l s a X R 5 I E N o Z y w x M n 0 m c X V v d D s s J n F 1 b 3 Q 7 U 2 V j d G l v b j E v V G F i b G U g M C A o M j g p L 9 C Y 0 L f Q v N C 1 0 L 3 Q t d C 9 0 L 3 R i 9 C 5 I N G C 0 L j Q v y 5 7 Q m x h Y 2 s t U 2 N o b 2 x l c y B W b 2 x h d G l s a X R 5 I F N l d H R s Z S w x M 3 0 m c X V v d D s s J n F 1 b 3 Q 7 U 2 V j d G l v b j E v V G F i b G U g M C A o M j g p L 9 C Y 0 L f Q v N C 1 0 L 3 Q t d C 9 0 L 3 R i 9 C 5 I N G C 0 L j Q v y 5 7 Q m x h Y 2 s t U 2 N o b 2 x l c y B W b 2 x h d G l s a X R 5 I F B y a W 9 y L D E 0 f S Z x d W 9 0 O y w m c X V v d D t T Z W N 0 a W 9 u M S 9 U Y W J s Z S A w I C g y O C k v 0 J j Q t 9 C 8 0 L X Q v d C 1 0 L 3 Q v d G L 0 L k g 0 Y L Q u N C / L n t C b G F j a y 1 T Y 2 h v b G V z I F Z v b G F 0 a W x p d H k g Q 2 h n L D E 1 f S Z x d W 9 0 O y w m c X V v d D t T Z W N 0 a W 9 u M S 9 U Y W J s Z S A w I C g y O C k v 0 J j Q t 9 C 8 0 L X Q v d C 1 0 L 3 Q v d G L 0 L k g 0 Y L Q u N C / L n t P c G V u I E l u d G V y Z X N 0 I E N h b G w s M T Z 9 J n F 1 b 3 Q 7 L C Z x d W 9 0 O 1 N l Y 3 R p b 2 4 x L 1 R h Y m x l I D A g K D I 4 K S / Q m N C 3 0 L z Q t d C 9 0 L X Q v d C 9 0 Y v Q u S D R g t C 4 0 L 8 u e 0 9 w Z W 4 g S W 5 0 Z X J l c 3 Q g Q 2 F s b C B D a G c s M T d 9 J n F 1 b 3 Q 7 L C Z x d W 9 0 O 1 N l Y 3 R p b 2 4 x L 1 R h Y m x l I D A g K D I 4 K S / Q m N C 3 0 L z Q t d C 9 0 L X Q v d C 9 0 Y v Q u S D R g t C 4 0 L 8 u e 0 9 w Z W 4 g S W 5 0 Z X J l c 3 Q g U H V 0 L D E 4 f S Z x d W 9 0 O y w m c X V v d D t T Z W N 0 a W 9 u M S 9 U Y W J s Z S A w I C g y O C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y O C k v 0 J j Q t 9 C 8 0 L X Q v d C 1 0 L 3 Q v d G L 0 L k g 0 Y L Q u N C / L n t D Y W x s I E N o Z y w w f S Z x d W 9 0 O y w m c X V v d D t T Z W N 0 a W 9 u M S 9 U Y W J s Z S A w I C g y O C k v 0 J j Q t 9 C 8 0 L X Q v d C 1 0 L 3 Q v d G L 0 L k g 0 Y L Q u N C / L n t D Y W x s I F B y a W 9 y L D F 9 J n F 1 b 3 Q 7 L C Z x d W 9 0 O 1 N l Y 3 R p b 2 4 x L 1 R h Y m x l I D A g K D I 4 K S / Q m N C 3 0 L z Q t d C 9 0 L X Q v d C 9 0 Y v Q u S D R g t C 4 0 L 8 u e 0 N h b G w g U 2 V 0 d G x l L D J 9 J n F 1 b 3 Q 7 L C Z x d W 9 0 O 1 N l Y 3 R p b 2 4 x L 1 R h Y m x l I D A g K D I 4 K S / Q m N C 3 0 L z Q t d C 9 0 L X Q v d C 9 0 Y v Q u S D R g t C 4 0 L 8 u e 1 N 0 c m l r Z S w z f S Z x d W 9 0 O y w m c X V v d D t T Z W N 0 a W 9 u M S 9 U Y W J s Z S A w I C g y O C k v 0 J j Q t 9 C 8 0 L X Q v d C 1 0 L 3 Q v d G L 0 L k g 0 Y L Q u N C / L n t Q d X Q g U 2 V 0 d G x l L D R 9 J n F 1 b 3 Q 7 L C Z x d W 9 0 O 1 N l Y 3 R p b 2 4 x L 1 R h Y m x l I D A g K D I 4 K S / Q m N C 3 0 L z Q t d C 9 0 L X Q v d C 9 0 Y v Q u S D R g t C 4 0 L 8 u e 1 B 1 d C B Q c m l v c i w 1 f S Z x d W 9 0 O y w m c X V v d D t T Z W N 0 a W 9 u M S 9 U Y W J s Z S A w I C g y O C k v 0 J j Q t 9 C 8 0 L X Q v d C 1 0 L 3 Q v d G L 0 L k g 0 Y L Q u N C / L n t Q d X Q g Q 2 h n L D Z 9 J n F 1 b 3 Q 7 L C Z x d W 9 0 O 1 N l Y 3 R p b 2 4 x L 1 R h Y m x l I D A g K D I 4 K S / Q m N C 3 0 L z Q t d C 9 0 L X Q v d C 9 0 Y v Q u S D R g t C 4 0 L 8 u e 1 Z v b G F 0 a W x p d H k g U 2 V 0 d G x l L D d 9 J n F 1 b 3 Q 7 L C Z x d W 9 0 O 1 N l Y 3 R p b 2 4 x L 1 R h Y m x l I D A g K D I 4 K S / Q m N C 3 0 L z Q t d C 9 0 L X Q v d C 9 0 Y v Q u S D R g t C 4 0 L 8 u e 1 Z v b G F 0 a W x p d H k g U H J p b 3 I s O H 0 m c X V v d D s s J n F 1 b 3 Q 7 U 2 V j d G l v b j E v V G F i b G U g M C A o M j g p L 9 C Y 0 L f Q v N C 1 0 L 3 Q t d C 9 0 L 3 R i 9 C 5 I N G C 0 L j Q v y 5 7 V m 9 s Y X R p b G l 0 e S B D a G c s O X 0 m c X V v d D s s J n F 1 b 3 Q 7 U 2 V j d G l v b j E v V G F i b G U g M C A o M j g p L 9 C Y 0 L f Q v N C 1 0 L 3 Q t d C 9 0 L 3 R i 9 C 5 I N G C 0 L j Q v y 5 7 Q m F z a X M g U G 9 p b n Q g V m 9 s Y X R p b G l 0 e S B T Z X R 0 b G U s M T B 9 J n F 1 b 3 Q 7 L C Z x d W 9 0 O 1 N l Y 3 R p b 2 4 x L 1 R h Y m x l I D A g K D I 4 K S / Q m N C 3 0 L z Q t d C 9 0 L X Q v d C 9 0 Y v Q u S D R g t C 4 0 L 8 u e 0 J h c 2 l z I F B v a W 5 0 I F Z v b G F 0 a W x p d H k g U H J p b 3 I s M T F 9 J n F 1 b 3 Q 7 L C Z x d W 9 0 O 1 N l Y 3 R p b 2 4 x L 1 R h Y m x l I D A g K D I 4 K S / Q m N C 3 0 L z Q t d C 9 0 L X Q v d C 9 0 Y v Q u S D R g t C 4 0 L 8 u e 0 J h c 2 l z I F B v a W 5 0 I F Z v b G F 0 a W x p d H k g Q 2 h n L D E y f S Z x d W 9 0 O y w m c X V v d D t T Z W N 0 a W 9 u M S 9 U Y W J s Z S A w I C g y O C k v 0 J j Q t 9 C 8 0 L X Q v d C 1 0 L 3 Q v d G L 0 L k g 0 Y L Q u N C / L n t C b G F j a y 1 T Y 2 h v b G V z I F Z v b G F 0 a W x p d H k g U 2 V 0 d G x l L D E z f S Z x d W 9 0 O y w m c X V v d D t T Z W N 0 a W 9 u M S 9 U Y W J s Z S A w I C g y O C k v 0 J j Q t 9 C 8 0 L X Q v d C 1 0 L 3 Q v d G L 0 L k g 0 Y L Q u N C / L n t C b G F j a y 1 T Y 2 h v b G V z I F Z v b G F 0 a W x p d H k g U H J p b 3 I s M T R 9 J n F 1 b 3 Q 7 L C Z x d W 9 0 O 1 N l Y 3 R p b 2 4 x L 1 R h Y m x l I D A g K D I 4 K S / Q m N C 3 0 L z Q t d C 9 0 L X Q v d C 9 0 Y v Q u S D R g t C 4 0 L 8 u e 0 J s Y W N r L V N j a G 9 s Z X M g V m 9 s Y X R p b G l 0 e S B D a G c s M T V 9 J n F 1 b 3 Q 7 L C Z x d W 9 0 O 1 N l Y 3 R p b 2 4 x L 1 R h Y m x l I D A g K D I 4 K S / Q m N C 3 0 L z Q t d C 9 0 L X Q v d C 9 0 Y v Q u S D R g t C 4 0 L 8 u e 0 9 w Z W 4 g S W 5 0 Z X J l c 3 Q g Q 2 F s b C w x N n 0 m c X V v d D s s J n F 1 b 3 Q 7 U 2 V j d G l v b j E v V G F i b G U g M C A o M j g p L 9 C Y 0 L f Q v N C 1 0 L 3 Q t d C 9 0 L 3 R i 9 C 5 I N G C 0 L j Q v y 5 7 T 3 B l b i B J b n R l c m V z d C B D Y W x s I E N o Z y w x N 3 0 m c X V v d D s s J n F 1 b 3 Q 7 U 2 V j d G l v b j E v V G F i b G U g M C A o M j g p L 9 C Y 0 L f Q v N C 1 0 L 3 Q t d C 9 0 L 3 R i 9 C 5 I N G C 0 L j Q v y 5 7 T 3 B l b i B J b n R l c m V z d C B Q d X Q s M T h 9 J n F 1 b 3 Q 7 L C Z x d W 9 0 O 1 N l Y 3 R p b 2 4 x L 1 R h Y m x l I D A g K D I 4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y O C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4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O C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I 5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z M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z A 6 M z c u N z Q 5 N j Y z M 1 o i I C 8 + P E V u d H J 5 I F R 5 c G U 9 I k Z p b G x D b 2 x 1 b W 5 U e X B l c y I g V m F s d W U 9 I n N C U V V G Q l F V R k J R V U Z C U V V G Q l F V R k J R V U R B d 0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5 K S / Q m N C 3 0 L z Q t d C 9 0 L X Q v d C 9 0 Y v Q u S D R g t C 4 0 L 8 u e 0 N h b G w g Q 2 h n L D B 9 J n F 1 b 3 Q 7 L C Z x d W 9 0 O 1 N l Y 3 R p b 2 4 x L 1 R h Y m x l I D A g K D I 5 K S / Q m N C 3 0 L z Q t d C 9 0 L X Q v d C 9 0 Y v Q u S D R g t C 4 0 L 8 u e 0 N h b G w g U H J p b 3 I s M X 0 m c X V v d D s s J n F 1 b 3 Q 7 U 2 V j d G l v b j E v V G F i b G U g M C A o M j k p L 9 C Y 0 L f Q v N C 1 0 L 3 Q t d C 9 0 L 3 R i 9 C 5 I N G C 0 L j Q v y 5 7 Q 2 F s b C B T Z X R 0 b G U s M n 0 m c X V v d D s s J n F 1 b 3 Q 7 U 2 V j d G l v b j E v V G F i b G U g M C A o M j k p L 9 C Y 0 L f Q v N C 1 0 L 3 Q t d C 9 0 L 3 R i 9 C 5 I N G C 0 L j Q v y 5 7 U 3 R y a W t l L D N 9 J n F 1 b 3 Q 7 L C Z x d W 9 0 O 1 N l Y 3 R p b 2 4 x L 1 R h Y m x l I D A g K D I 5 K S / Q m N C 3 0 L z Q t d C 9 0 L X Q v d C 9 0 Y v Q u S D R g t C 4 0 L 8 u e 1 B 1 d C B T Z X R 0 b G U s N H 0 m c X V v d D s s J n F 1 b 3 Q 7 U 2 V j d G l v b j E v V G F i b G U g M C A o M j k p L 9 C Y 0 L f Q v N C 1 0 L 3 Q t d C 9 0 L 3 R i 9 C 5 I N G C 0 L j Q v y 5 7 U H V 0 I F B y a W 9 y L D V 9 J n F 1 b 3 Q 7 L C Z x d W 9 0 O 1 N l Y 3 R p b 2 4 x L 1 R h Y m x l I D A g K D I 5 K S / Q m N C 3 0 L z Q t d C 9 0 L X Q v d C 9 0 Y v Q u S D R g t C 4 0 L 8 u e 1 B 1 d C B D a G c s N n 0 m c X V v d D s s J n F 1 b 3 Q 7 U 2 V j d G l v b j E v V G F i b G U g M C A o M j k p L 9 C Y 0 L f Q v N C 1 0 L 3 Q t d C 9 0 L 3 R i 9 C 5 I N G C 0 L j Q v y 5 7 V m 9 s Y X R p b G l 0 e S B T Z X R 0 b G U s N 3 0 m c X V v d D s s J n F 1 b 3 Q 7 U 2 V j d G l v b j E v V G F i b G U g M C A o M j k p L 9 C Y 0 L f Q v N C 1 0 L 3 Q t d C 9 0 L 3 R i 9 C 5 I N G C 0 L j Q v y 5 7 V m 9 s Y X R p b G l 0 e S B Q c m l v c i w 4 f S Z x d W 9 0 O y w m c X V v d D t T Z W N 0 a W 9 u M S 9 U Y W J s Z S A w I C g y O S k v 0 J j Q t 9 C 8 0 L X Q v d C 1 0 L 3 Q v d G L 0 L k g 0 Y L Q u N C / L n t W b 2 x h d G l s a X R 5 I E N o Z y w 5 f S Z x d W 9 0 O y w m c X V v d D t T Z W N 0 a W 9 u M S 9 U Y W J s Z S A w I C g y O S k v 0 J j Q t 9 C 8 0 L X Q v d C 1 0 L 3 Q v d G L 0 L k g 0 Y L Q u N C / L n t C Y X N p c y B Q b 2 l u d C B W b 2 x h d G l s a X R 5 I F N l d H R s Z S w x M H 0 m c X V v d D s s J n F 1 b 3 Q 7 U 2 V j d G l v b j E v V G F i b G U g M C A o M j k p L 9 C Y 0 L f Q v N C 1 0 L 3 Q t d C 9 0 L 3 R i 9 C 5 I N G C 0 L j Q v y 5 7 Q m F z a X M g U G 9 p b n Q g V m 9 s Y X R p b G l 0 e S B Q c m l v c i w x M X 0 m c X V v d D s s J n F 1 b 3 Q 7 U 2 V j d G l v b j E v V G F i b G U g M C A o M j k p L 9 C Y 0 L f Q v N C 1 0 L 3 Q t d C 9 0 L 3 R i 9 C 5 I N G C 0 L j Q v y 5 7 Q m F z a X M g U G 9 p b n Q g V m 9 s Y X R p b G l 0 e S B D a G c s M T J 9 J n F 1 b 3 Q 7 L C Z x d W 9 0 O 1 N l Y 3 R p b 2 4 x L 1 R h Y m x l I D A g K D I 5 K S / Q m N C 3 0 L z Q t d C 9 0 L X Q v d C 9 0 Y v Q u S D R g t C 4 0 L 8 u e 0 J s Y W N r L V N j a G 9 s Z X M g V m 9 s Y X R p b G l 0 e S B T Z X R 0 b G U s M T N 9 J n F 1 b 3 Q 7 L C Z x d W 9 0 O 1 N l Y 3 R p b 2 4 x L 1 R h Y m x l I D A g K D I 5 K S / Q m N C 3 0 L z Q t d C 9 0 L X Q v d C 9 0 Y v Q u S D R g t C 4 0 L 8 u e 0 J s Y W N r L V N j a G 9 s Z X M g V m 9 s Y X R p b G l 0 e S B Q c m l v c i w x N H 0 m c X V v d D s s J n F 1 b 3 Q 7 U 2 V j d G l v b j E v V G F i b G U g M C A o M j k p L 9 C Y 0 L f Q v N C 1 0 L 3 Q t d C 9 0 L 3 R i 9 C 5 I N G C 0 L j Q v y 5 7 Q m x h Y 2 s t U 2 N o b 2 x l c y B W b 2 x h d G l s a X R 5 I E N o Z y w x N X 0 m c X V v d D s s J n F 1 b 3 Q 7 U 2 V j d G l v b j E v V G F i b G U g M C A o M j k p L 9 C Y 0 L f Q v N C 1 0 L 3 Q t d C 9 0 L 3 R i 9 C 5 I N G C 0 L j Q v y 5 7 T 3 B l b i B J b n R l c m V z d C B D Y W x s L D E 2 f S Z x d W 9 0 O y w m c X V v d D t T Z W N 0 a W 9 u M S 9 U Y W J s Z S A w I C g y O S k v 0 J j Q t 9 C 8 0 L X Q v d C 1 0 L 3 Q v d G L 0 L k g 0 Y L Q u N C / L n t P c G V u I E l u d G V y Z X N 0 I E N h b G w g Q 2 h n L D E 3 f S Z x d W 9 0 O y w m c X V v d D t T Z W N 0 a W 9 u M S 9 U Y W J s Z S A w I C g y O S k v 0 J j Q t 9 C 8 0 L X Q v d C 1 0 L 3 Q v d G L 0 L k g 0 Y L Q u N C / L n t P c G V u I E l u d G V y Z X N 0 I F B 1 d C w x O H 0 m c X V v d D s s J n F 1 b 3 Q 7 U 2 V j d G l v b j E v V G F i b G U g M C A o M j k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j k p L 9 C Y 0 L f Q v N C 1 0 L 3 Q t d C 9 0 L 3 R i 9 C 5 I N G C 0 L j Q v y 5 7 Q 2 F s b C B D a G c s M H 0 m c X V v d D s s J n F 1 b 3 Q 7 U 2 V j d G l v b j E v V G F i b G U g M C A o M j k p L 9 C Y 0 L f Q v N C 1 0 L 3 Q t d C 9 0 L 3 R i 9 C 5 I N G C 0 L j Q v y 5 7 Q 2 F s b C B Q c m l v c i w x f S Z x d W 9 0 O y w m c X V v d D t T Z W N 0 a W 9 u M S 9 U Y W J s Z S A w I C g y O S k v 0 J j Q t 9 C 8 0 L X Q v d C 1 0 L 3 Q v d G L 0 L k g 0 Y L Q u N C / L n t D Y W x s I F N l d H R s Z S w y f S Z x d W 9 0 O y w m c X V v d D t T Z W N 0 a W 9 u M S 9 U Y W J s Z S A w I C g y O S k v 0 J j Q t 9 C 8 0 L X Q v d C 1 0 L 3 Q v d G L 0 L k g 0 Y L Q u N C / L n t T d H J p a 2 U s M 3 0 m c X V v d D s s J n F 1 b 3 Q 7 U 2 V j d G l v b j E v V G F i b G U g M C A o M j k p L 9 C Y 0 L f Q v N C 1 0 L 3 Q t d C 9 0 L 3 R i 9 C 5 I N G C 0 L j Q v y 5 7 U H V 0 I F N l d H R s Z S w 0 f S Z x d W 9 0 O y w m c X V v d D t T Z W N 0 a W 9 u M S 9 U Y W J s Z S A w I C g y O S k v 0 J j Q t 9 C 8 0 L X Q v d C 1 0 L 3 Q v d G L 0 L k g 0 Y L Q u N C / L n t Q d X Q g U H J p b 3 I s N X 0 m c X V v d D s s J n F 1 b 3 Q 7 U 2 V j d G l v b j E v V G F i b G U g M C A o M j k p L 9 C Y 0 L f Q v N C 1 0 L 3 Q t d C 9 0 L 3 R i 9 C 5 I N G C 0 L j Q v y 5 7 U H V 0 I E N o Z y w 2 f S Z x d W 9 0 O y w m c X V v d D t T Z W N 0 a W 9 u M S 9 U Y W J s Z S A w I C g y O S k v 0 J j Q t 9 C 8 0 L X Q v d C 1 0 L 3 Q v d G L 0 L k g 0 Y L Q u N C / L n t W b 2 x h d G l s a X R 5 I F N l d H R s Z S w 3 f S Z x d W 9 0 O y w m c X V v d D t T Z W N 0 a W 9 u M S 9 U Y W J s Z S A w I C g y O S k v 0 J j Q t 9 C 8 0 L X Q v d C 1 0 L 3 Q v d G L 0 L k g 0 Y L Q u N C / L n t W b 2 x h d G l s a X R 5 I F B y a W 9 y L D h 9 J n F 1 b 3 Q 7 L C Z x d W 9 0 O 1 N l Y 3 R p b 2 4 x L 1 R h Y m x l I D A g K D I 5 K S / Q m N C 3 0 L z Q t d C 9 0 L X Q v d C 9 0 Y v Q u S D R g t C 4 0 L 8 u e 1 Z v b G F 0 a W x p d H k g Q 2 h n L D l 9 J n F 1 b 3 Q 7 L C Z x d W 9 0 O 1 N l Y 3 R p b 2 4 x L 1 R h Y m x l I D A g K D I 5 K S / Q m N C 3 0 L z Q t d C 9 0 L X Q v d C 9 0 Y v Q u S D R g t C 4 0 L 8 u e 0 J h c 2 l z I F B v a W 5 0 I F Z v b G F 0 a W x p d H k g U 2 V 0 d G x l L D E w f S Z x d W 9 0 O y w m c X V v d D t T Z W N 0 a W 9 u M S 9 U Y W J s Z S A w I C g y O S k v 0 J j Q t 9 C 8 0 L X Q v d C 1 0 L 3 Q v d G L 0 L k g 0 Y L Q u N C / L n t C Y X N p c y B Q b 2 l u d C B W b 2 x h d G l s a X R 5 I F B y a W 9 y L D E x f S Z x d W 9 0 O y w m c X V v d D t T Z W N 0 a W 9 u M S 9 U Y W J s Z S A w I C g y O S k v 0 J j Q t 9 C 8 0 L X Q v d C 1 0 L 3 Q v d G L 0 L k g 0 Y L Q u N C / L n t C Y X N p c y B Q b 2 l u d C B W b 2 x h d G l s a X R 5 I E N o Z y w x M n 0 m c X V v d D s s J n F 1 b 3 Q 7 U 2 V j d G l v b j E v V G F i b G U g M C A o M j k p L 9 C Y 0 L f Q v N C 1 0 L 3 Q t d C 9 0 L 3 R i 9 C 5 I N G C 0 L j Q v y 5 7 Q m x h Y 2 s t U 2 N o b 2 x l c y B W b 2 x h d G l s a X R 5 I F N l d H R s Z S w x M 3 0 m c X V v d D s s J n F 1 b 3 Q 7 U 2 V j d G l v b j E v V G F i b G U g M C A o M j k p L 9 C Y 0 L f Q v N C 1 0 L 3 Q t d C 9 0 L 3 R i 9 C 5 I N G C 0 L j Q v y 5 7 Q m x h Y 2 s t U 2 N o b 2 x l c y B W b 2 x h d G l s a X R 5 I F B y a W 9 y L D E 0 f S Z x d W 9 0 O y w m c X V v d D t T Z W N 0 a W 9 u M S 9 U Y W J s Z S A w I C g y O S k v 0 J j Q t 9 C 8 0 L X Q v d C 1 0 L 3 Q v d G L 0 L k g 0 Y L Q u N C / L n t C b G F j a y 1 T Y 2 h v b G V z I F Z v b G F 0 a W x p d H k g Q 2 h n L D E 1 f S Z x d W 9 0 O y w m c X V v d D t T Z W N 0 a W 9 u M S 9 U Y W J s Z S A w I C g y O S k v 0 J j Q t 9 C 8 0 L X Q v d C 1 0 L 3 Q v d G L 0 L k g 0 Y L Q u N C / L n t P c G V u I E l u d G V y Z X N 0 I E N h b G w s M T Z 9 J n F 1 b 3 Q 7 L C Z x d W 9 0 O 1 N l Y 3 R p b 2 4 x L 1 R h Y m x l I D A g K D I 5 K S / Q m N C 3 0 L z Q t d C 9 0 L X Q v d C 9 0 Y v Q u S D R g t C 4 0 L 8 u e 0 9 w Z W 4 g S W 5 0 Z X J l c 3 Q g Q 2 F s b C B D a G c s M T d 9 J n F 1 b 3 Q 7 L C Z x d W 9 0 O 1 N l Y 3 R p b 2 4 x L 1 R h Y m x l I D A g K D I 5 K S / Q m N C 3 0 L z Q t d C 9 0 L X Q v d C 9 0 Y v Q u S D R g t C 4 0 L 8 u e 0 9 w Z W 4 g S W 5 0 Z X J l c 3 Q g U H V 0 L D E 4 f S Z x d W 9 0 O y w m c X V v d D t T Z W N 0 a W 9 u M S 9 U Y W J s Z S A w I C g y O S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j k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O S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j k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z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z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c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M y O j E z L j g x N D I 1 N D l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z M C k v 0 J j Q t 9 C 8 0 L X Q v d C 1 0 L 3 Q v d G L 0 L k g 0 Y L Q u N C / L n t D Y W x s I E N o Z y w w f S Z x d W 9 0 O y w m c X V v d D t T Z W N 0 a W 9 u M S 9 U Y W J s Z S A w I C g z M C k v 0 J j Q t 9 C 8 0 L X Q v d C 1 0 L 3 Q v d G L 0 L k g 0 Y L Q u N C / L n t D Y W x s I F B y a W 9 y L D F 9 J n F 1 b 3 Q 7 L C Z x d W 9 0 O 1 N l Y 3 R p b 2 4 x L 1 R h Y m x l I D A g K D M w K S / Q m N C 3 0 L z Q t d C 9 0 L X Q v d C 9 0 Y v Q u S D R g t C 4 0 L 8 u e 0 N h b G w g U 2 V 0 d G x l L D J 9 J n F 1 b 3 Q 7 L C Z x d W 9 0 O 1 N l Y 3 R p b 2 4 x L 1 R h Y m x l I D A g K D M w K S / Q m N C 3 0 L z Q t d C 9 0 L X Q v d C 9 0 Y v Q u S D R g t C 4 0 L 8 u e 1 N 0 c m l r Z S w z f S Z x d W 9 0 O y w m c X V v d D t T Z W N 0 a W 9 u M S 9 U Y W J s Z S A w I C g z M C k v 0 J j Q t 9 C 8 0 L X Q v d C 1 0 L 3 Q v d G L 0 L k g 0 Y L Q u N C / L n t Q d X Q g U 2 V 0 d G x l L D R 9 J n F 1 b 3 Q 7 L C Z x d W 9 0 O 1 N l Y 3 R p b 2 4 x L 1 R h Y m x l I D A g K D M w K S / Q m N C 3 0 L z Q t d C 9 0 L X Q v d C 9 0 Y v Q u S D R g t C 4 0 L 8 u e 1 B 1 d C B Q c m l v c i w 1 f S Z x d W 9 0 O y w m c X V v d D t T Z W N 0 a W 9 u M S 9 U Y W J s Z S A w I C g z M C k v 0 J j Q t 9 C 8 0 L X Q v d C 1 0 L 3 Q v d G L 0 L k g 0 Y L Q u N C / L n t Q d X Q g Q 2 h n L D Z 9 J n F 1 b 3 Q 7 L C Z x d W 9 0 O 1 N l Y 3 R p b 2 4 x L 1 R h Y m x l I D A g K D M w K S / Q m N C 3 0 L z Q t d C 9 0 L X Q v d C 9 0 Y v Q u S D R g t C 4 0 L 8 u e 1 Z v b G F 0 a W x p d H k g U 2 V 0 d G x l L D d 9 J n F 1 b 3 Q 7 L C Z x d W 9 0 O 1 N l Y 3 R p b 2 4 x L 1 R h Y m x l I D A g K D M w K S / Q m N C 3 0 L z Q t d C 9 0 L X Q v d C 9 0 Y v Q u S D R g t C 4 0 L 8 u e 1 Z v b G F 0 a W x p d H k g U H J p b 3 I s O H 0 m c X V v d D s s J n F 1 b 3 Q 7 U 2 V j d G l v b j E v V G F i b G U g M C A o M z A p L 9 C Y 0 L f Q v N C 1 0 L 3 Q t d C 9 0 L 3 R i 9 C 5 I N G C 0 L j Q v y 5 7 V m 9 s Y X R p b G l 0 e S B D a G c s O X 0 m c X V v d D s s J n F 1 b 3 Q 7 U 2 V j d G l v b j E v V G F i b G U g M C A o M z A p L 9 C Y 0 L f Q v N C 1 0 L 3 Q t d C 9 0 L 3 R i 9 C 5 I N G C 0 L j Q v y 5 7 Q m F z a X M g U G 9 p b n Q g V m 9 s Y X R p b G l 0 e S B T Z X R 0 b G U s M T B 9 J n F 1 b 3 Q 7 L C Z x d W 9 0 O 1 N l Y 3 R p b 2 4 x L 1 R h Y m x l I D A g K D M w K S / Q m N C 3 0 L z Q t d C 9 0 L X Q v d C 9 0 Y v Q u S D R g t C 4 0 L 8 u e 0 J h c 2 l z I F B v a W 5 0 I F Z v b G F 0 a W x p d H k g U H J p b 3 I s M T F 9 J n F 1 b 3 Q 7 L C Z x d W 9 0 O 1 N l Y 3 R p b 2 4 x L 1 R h Y m x l I D A g K D M w K S / Q m N C 3 0 L z Q t d C 9 0 L X Q v d C 9 0 Y v Q u S D R g t C 4 0 L 8 u e 0 J h c 2 l z I F B v a W 5 0 I F Z v b G F 0 a W x p d H k g Q 2 h n L D E y f S Z x d W 9 0 O y w m c X V v d D t T Z W N 0 a W 9 u M S 9 U Y W J s Z S A w I C g z M C k v 0 J j Q t 9 C 8 0 L X Q v d C 1 0 L 3 Q v d G L 0 L k g 0 Y L Q u N C / L n t C b G F j a y 1 T Y 2 h v b G V z I F Z v b G F 0 a W x p d H k g U 2 V 0 d G x l L D E z f S Z x d W 9 0 O y w m c X V v d D t T Z W N 0 a W 9 u M S 9 U Y W J s Z S A w I C g z M C k v 0 J j Q t 9 C 8 0 L X Q v d C 1 0 L 3 Q v d G L 0 L k g 0 Y L Q u N C / L n t C b G F j a y 1 T Y 2 h v b G V z I F Z v b G F 0 a W x p d H k g U H J p b 3 I s M T R 9 J n F 1 b 3 Q 7 L C Z x d W 9 0 O 1 N l Y 3 R p b 2 4 x L 1 R h Y m x l I D A g K D M w K S / Q m N C 3 0 L z Q t d C 9 0 L X Q v d C 9 0 Y v Q u S D R g t C 4 0 L 8 u e 0 J s Y W N r L V N j a G 9 s Z X M g V m 9 s Y X R p b G l 0 e S B D a G c s M T V 9 J n F 1 b 3 Q 7 L C Z x d W 9 0 O 1 N l Y 3 R p b 2 4 x L 1 R h Y m x l I D A g K D M w K S / Q m N C 3 0 L z Q t d C 9 0 L X Q v d C 9 0 Y v Q u S D R g t C 4 0 L 8 u e 0 9 w Z W 4 g S W 5 0 Z X J l c 3 Q g Q 2 F s b C w x N n 0 m c X V v d D s s J n F 1 b 3 Q 7 U 2 V j d G l v b j E v V G F i b G U g M C A o M z A p L 9 C Y 0 L f Q v N C 1 0 L 3 Q t d C 9 0 L 3 R i 9 C 5 I N G C 0 L j Q v y 5 7 T 3 B l b i B J b n R l c m V z d C B D Y W x s I E N o Z y w x N 3 0 m c X V v d D s s J n F 1 b 3 Q 7 U 2 V j d G l v b j E v V G F i b G U g M C A o M z A p L 9 C Y 0 L f Q v N C 1 0 L 3 Q t d C 9 0 L 3 R i 9 C 5 I N G C 0 L j Q v y 5 7 T 3 B l b i B J b n R l c m V z d C B Q d X Q s M T h 9 J n F 1 b 3 Q 7 L C Z x d W 9 0 O 1 N l Y 3 R p b 2 4 x L 1 R h Y m x l I D A g K D M w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M w K S / Q m N C 3 0 L z Q t d C 9 0 L X Q v d C 9 0 Y v Q u S D R g t C 4 0 L 8 u e 0 N h b G w g Q 2 h n L D B 9 J n F 1 b 3 Q 7 L C Z x d W 9 0 O 1 N l Y 3 R p b 2 4 x L 1 R h Y m x l I D A g K D M w K S / Q m N C 3 0 L z Q t d C 9 0 L X Q v d C 9 0 Y v Q u S D R g t C 4 0 L 8 u e 0 N h b G w g U H J p b 3 I s M X 0 m c X V v d D s s J n F 1 b 3 Q 7 U 2 V j d G l v b j E v V G F i b G U g M C A o M z A p L 9 C Y 0 L f Q v N C 1 0 L 3 Q t d C 9 0 L 3 R i 9 C 5 I N G C 0 L j Q v y 5 7 Q 2 F s b C B T Z X R 0 b G U s M n 0 m c X V v d D s s J n F 1 b 3 Q 7 U 2 V j d G l v b j E v V G F i b G U g M C A o M z A p L 9 C Y 0 L f Q v N C 1 0 L 3 Q t d C 9 0 L 3 R i 9 C 5 I N G C 0 L j Q v y 5 7 U 3 R y a W t l L D N 9 J n F 1 b 3 Q 7 L C Z x d W 9 0 O 1 N l Y 3 R p b 2 4 x L 1 R h Y m x l I D A g K D M w K S / Q m N C 3 0 L z Q t d C 9 0 L X Q v d C 9 0 Y v Q u S D R g t C 4 0 L 8 u e 1 B 1 d C B T Z X R 0 b G U s N H 0 m c X V v d D s s J n F 1 b 3 Q 7 U 2 V j d G l v b j E v V G F i b G U g M C A o M z A p L 9 C Y 0 L f Q v N C 1 0 L 3 Q t d C 9 0 L 3 R i 9 C 5 I N G C 0 L j Q v y 5 7 U H V 0 I F B y a W 9 y L D V 9 J n F 1 b 3 Q 7 L C Z x d W 9 0 O 1 N l Y 3 R p b 2 4 x L 1 R h Y m x l I D A g K D M w K S / Q m N C 3 0 L z Q t d C 9 0 L X Q v d C 9 0 Y v Q u S D R g t C 4 0 L 8 u e 1 B 1 d C B D a G c s N n 0 m c X V v d D s s J n F 1 b 3 Q 7 U 2 V j d G l v b j E v V G F i b G U g M C A o M z A p L 9 C Y 0 L f Q v N C 1 0 L 3 Q t d C 9 0 L 3 R i 9 C 5 I N G C 0 L j Q v y 5 7 V m 9 s Y X R p b G l 0 e S B T Z X R 0 b G U s N 3 0 m c X V v d D s s J n F 1 b 3 Q 7 U 2 V j d G l v b j E v V G F i b G U g M C A o M z A p L 9 C Y 0 L f Q v N C 1 0 L 3 Q t d C 9 0 L 3 R i 9 C 5 I N G C 0 L j Q v y 5 7 V m 9 s Y X R p b G l 0 e S B Q c m l v c i w 4 f S Z x d W 9 0 O y w m c X V v d D t T Z W N 0 a W 9 u M S 9 U Y W J s Z S A w I C g z M C k v 0 J j Q t 9 C 8 0 L X Q v d C 1 0 L 3 Q v d G L 0 L k g 0 Y L Q u N C / L n t W b 2 x h d G l s a X R 5 I E N o Z y w 5 f S Z x d W 9 0 O y w m c X V v d D t T Z W N 0 a W 9 u M S 9 U Y W J s Z S A w I C g z M C k v 0 J j Q t 9 C 8 0 L X Q v d C 1 0 L 3 Q v d G L 0 L k g 0 Y L Q u N C / L n t C Y X N p c y B Q b 2 l u d C B W b 2 x h d G l s a X R 5 I F N l d H R s Z S w x M H 0 m c X V v d D s s J n F 1 b 3 Q 7 U 2 V j d G l v b j E v V G F i b G U g M C A o M z A p L 9 C Y 0 L f Q v N C 1 0 L 3 Q t d C 9 0 L 3 R i 9 C 5 I N G C 0 L j Q v y 5 7 Q m F z a X M g U G 9 p b n Q g V m 9 s Y X R p b G l 0 e S B Q c m l v c i w x M X 0 m c X V v d D s s J n F 1 b 3 Q 7 U 2 V j d G l v b j E v V G F i b G U g M C A o M z A p L 9 C Y 0 L f Q v N C 1 0 L 3 Q t d C 9 0 L 3 R i 9 C 5 I N G C 0 L j Q v y 5 7 Q m F z a X M g U G 9 p b n Q g V m 9 s Y X R p b G l 0 e S B D a G c s M T J 9 J n F 1 b 3 Q 7 L C Z x d W 9 0 O 1 N l Y 3 R p b 2 4 x L 1 R h Y m x l I D A g K D M w K S / Q m N C 3 0 L z Q t d C 9 0 L X Q v d C 9 0 Y v Q u S D R g t C 4 0 L 8 u e 0 J s Y W N r L V N j a G 9 s Z X M g V m 9 s Y X R p b G l 0 e S B T Z X R 0 b G U s M T N 9 J n F 1 b 3 Q 7 L C Z x d W 9 0 O 1 N l Y 3 R p b 2 4 x L 1 R h Y m x l I D A g K D M w K S / Q m N C 3 0 L z Q t d C 9 0 L X Q v d C 9 0 Y v Q u S D R g t C 4 0 L 8 u e 0 J s Y W N r L V N j a G 9 s Z X M g V m 9 s Y X R p b G l 0 e S B Q c m l v c i w x N H 0 m c X V v d D s s J n F 1 b 3 Q 7 U 2 V j d G l v b j E v V G F i b G U g M C A o M z A p L 9 C Y 0 L f Q v N C 1 0 L 3 Q t d C 9 0 L 3 R i 9 C 5 I N G C 0 L j Q v y 5 7 Q m x h Y 2 s t U 2 N o b 2 x l c y B W b 2 x h d G l s a X R 5 I E N o Z y w x N X 0 m c X V v d D s s J n F 1 b 3 Q 7 U 2 V j d G l v b j E v V G F i b G U g M C A o M z A p L 9 C Y 0 L f Q v N C 1 0 L 3 Q t d C 9 0 L 3 R i 9 C 5 I N G C 0 L j Q v y 5 7 T 3 B l b i B J b n R l c m V z d C B D Y W x s L D E 2 f S Z x d W 9 0 O y w m c X V v d D t T Z W N 0 a W 9 u M S 9 U Y W J s Z S A w I C g z M C k v 0 J j Q t 9 C 8 0 L X Q v d C 1 0 L 3 Q v d G L 0 L k g 0 Y L Q u N C / L n t P c G V u I E l u d G V y Z X N 0 I E N h b G w g Q 2 h n L D E 3 f S Z x d W 9 0 O y w m c X V v d D t T Z W N 0 a W 9 u M S 9 U Y W J s Z S A w I C g z M C k v 0 J j Q t 9 C 8 0 L X Q v d C 1 0 L 3 Q v d G L 0 L k g 0 Y L Q u N C / L n t P c G V u I E l u d G V y Z X N 0 I F B 1 d C w x O H 0 m c X V v d D s s J n F 1 b 3 Q 7 U 2 V j d G l v b j E v V G F i b G U g M C A o M z A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M w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A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w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z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M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z M z o 1 O S 4 4 M T E z M z g 4 W i I g L z 4 8 R W 5 0 c n k g V H l w Z T 0 i R m l s b E N v b H V t b l R 5 c G V z I i B W Y W x 1 Z T 0 i c 0 J R V U Z C U V V G Q l F V R k J R V U Z C U V V G Q l F N R E F 3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z E p L 9 C Y 0 L f Q v N C 1 0 L 3 Q t d C 9 0 L 3 R i 9 C 5 I N G C 0 L j Q v y 5 7 Q 2 F s b C B D a G c s M H 0 m c X V v d D s s J n F 1 b 3 Q 7 U 2 V j d G l v b j E v V G F i b G U g M C A o M z E p L 9 C Y 0 L f Q v N C 1 0 L 3 Q t d C 9 0 L 3 R i 9 C 5 I N G C 0 L j Q v y 5 7 Q 2 F s b C B Q c m l v c i w x f S Z x d W 9 0 O y w m c X V v d D t T Z W N 0 a W 9 u M S 9 U Y W J s Z S A w I C g z M S k v 0 J j Q t 9 C 8 0 L X Q v d C 1 0 L 3 Q v d G L 0 L k g 0 Y L Q u N C / L n t D Y W x s I F N l d H R s Z S w y f S Z x d W 9 0 O y w m c X V v d D t T Z W N 0 a W 9 u M S 9 U Y W J s Z S A w I C g z M S k v 0 J j Q t 9 C 8 0 L X Q v d C 1 0 L 3 Q v d G L 0 L k g 0 Y L Q u N C / L n t T d H J p a 2 U s M 3 0 m c X V v d D s s J n F 1 b 3 Q 7 U 2 V j d G l v b j E v V G F i b G U g M C A o M z E p L 9 C Y 0 L f Q v N C 1 0 L 3 Q t d C 9 0 L 3 R i 9 C 5 I N G C 0 L j Q v y 5 7 U H V 0 I F N l d H R s Z S w 0 f S Z x d W 9 0 O y w m c X V v d D t T Z W N 0 a W 9 u M S 9 U Y W J s Z S A w I C g z M S k v 0 J j Q t 9 C 8 0 L X Q v d C 1 0 L 3 Q v d G L 0 L k g 0 Y L Q u N C / L n t Q d X Q g U H J p b 3 I s N X 0 m c X V v d D s s J n F 1 b 3 Q 7 U 2 V j d G l v b j E v V G F i b G U g M C A o M z E p L 9 C Y 0 L f Q v N C 1 0 L 3 Q t d C 9 0 L 3 R i 9 C 5 I N G C 0 L j Q v y 5 7 U H V 0 I E N o Z y w 2 f S Z x d W 9 0 O y w m c X V v d D t T Z W N 0 a W 9 u M S 9 U Y W J s Z S A w I C g z M S k v 0 J j Q t 9 C 8 0 L X Q v d C 1 0 L 3 Q v d G L 0 L k g 0 Y L Q u N C / L n t W b 2 x h d G l s a X R 5 I F N l d H R s Z S w 3 f S Z x d W 9 0 O y w m c X V v d D t T Z W N 0 a W 9 u M S 9 U Y W J s Z S A w I C g z M S k v 0 J j Q t 9 C 8 0 L X Q v d C 1 0 L 3 Q v d G L 0 L k g 0 Y L Q u N C / L n t W b 2 x h d G l s a X R 5 I F B y a W 9 y L D h 9 J n F 1 b 3 Q 7 L C Z x d W 9 0 O 1 N l Y 3 R p b 2 4 x L 1 R h Y m x l I D A g K D M x K S / Q m N C 3 0 L z Q t d C 9 0 L X Q v d C 9 0 Y v Q u S D R g t C 4 0 L 8 u e 1 Z v b G F 0 a W x p d H k g Q 2 h n L D l 9 J n F 1 b 3 Q 7 L C Z x d W 9 0 O 1 N l Y 3 R p b 2 4 x L 1 R h Y m x l I D A g K D M x K S / Q m N C 3 0 L z Q t d C 9 0 L X Q v d C 9 0 Y v Q u S D R g t C 4 0 L 8 u e 0 J h c 2 l z I F B v a W 5 0 I F Z v b G F 0 a W x p d H k g U 2 V 0 d G x l L D E w f S Z x d W 9 0 O y w m c X V v d D t T Z W N 0 a W 9 u M S 9 U Y W J s Z S A w I C g z M S k v 0 J j Q t 9 C 8 0 L X Q v d C 1 0 L 3 Q v d G L 0 L k g 0 Y L Q u N C / L n t C Y X N p c y B Q b 2 l u d C B W b 2 x h d G l s a X R 5 I F B y a W 9 y L D E x f S Z x d W 9 0 O y w m c X V v d D t T Z W N 0 a W 9 u M S 9 U Y W J s Z S A w I C g z M S k v 0 J j Q t 9 C 8 0 L X Q v d C 1 0 L 3 Q v d G L 0 L k g 0 Y L Q u N C / L n t C Y X N p c y B Q b 2 l u d C B W b 2 x h d G l s a X R 5 I E N o Z y w x M n 0 m c X V v d D s s J n F 1 b 3 Q 7 U 2 V j d G l v b j E v V G F i b G U g M C A o M z E p L 9 C Y 0 L f Q v N C 1 0 L 3 Q t d C 9 0 L 3 R i 9 C 5 I N G C 0 L j Q v y 5 7 Q m x h Y 2 s t U 2 N o b 2 x l c y B W b 2 x h d G l s a X R 5 I F N l d H R s Z S w x M 3 0 m c X V v d D s s J n F 1 b 3 Q 7 U 2 V j d G l v b j E v V G F i b G U g M C A o M z E p L 9 C Y 0 L f Q v N C 1 0 L 3 Q t d C 9 0 L 3 R i 9 C 5 I N G C 0 L j Q v y 5 7 Q m x h Y 2 s t U 2 N o b 2 x l c y B W b 2 x h d G l s a X R 5 I F B y a W 9 y L D E 0 f S Z x d W 9 0 O y w m c X V v d D t T Z W N 0 a W 9 u M S 9 U Y W J s Z S A w I C g z M S k v 0 J j Q t 9 C 8 0 L X Q v d C 1 0 L 3 Q v d G L 0 L k g 0 Y L Q u N C / L n t C b G F j a y 1 T Y 2 h v b G V z I F Z v b G F 0 a W x p d H k g Q 2 h n L D E 1 f S Z x d W 9 0 O y w m c X V v d D t T Z W N 0 a W 9 u M S 9 U Y W J s Z S A w I C g z M S k v 0 J j Q t 9 C 8 0 L X Q v d C 1 0 L 3 Q v d G L 0 L k g 0 Y L Q u N C / L n t P c G V u I E l u d G V y Z X N 0 I E N h b G w s M T Z 9 J n F 1 b 3 Q 7 L C Z x d W 9 0 O 1 N l Y 3 R p b 2 4 x L 1 R h Y m x l I D A g K D M x K S / Q m N C 3 0 L z Q t d C 9 0 L X Q v d C 9 0 Y v Q u S D R g t C 4 0 L 8 u e 0 9 w Z W 4 g S W 5 0 Z X J l c 3 Q g Q 2 F s b C B D a G c s M T d 9 J n F 1 b 3 Q 7 L C Z x d W 9 0 O 1 N l Y 3 R p b 2 4 x L 1 R h Y m x l I D A g K D M x K S / Q m N C 3 0 L z Q t d C 9 0 L X Q v d C 9 0 Y v Q u S D R g t C 4 0 L 8 u e 0 9 w Z W 4 g S W 5 0 Z X J l c 3 Q g U H V 0 L D E 4 f S Z x d W 9 0 O y w m c X V v d D t T Z W N 0 a W 9 u M S 9 U Y W J s Z S A w I C g z M S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z M S k v 0 J j Q t 9 C 8 0 L X Q v d C 1 0 L 3 Q v d G L 0 L k g 0 Y L Q u N C / L n t D Y W x s I E N o Z y w w f S Z x d W 9 0 O y w m c X V v d D t T Z W N 0 a W 9 u M S 9 U Y W J s Z S A w I C g z M S k v 0 J j Q t 9 C 8 0 L X Q v d C 1 0 L 3 Q v d G L 0 L k g 0 Y L Q u N C / L n t D Y W x s I F B y a W 9 y L D F 9 J n F 1 b 3 Q 7 L C Z x d W 9 0 O 1 N l Y 3 R p b 2 4 x L 1 R h Y m x l I D A g K D M x K S / Q m N C 3 0 L z Q t d C 9 0 L X Q v d C 9 0 Y v Q u S D R g t C 4 0 L 8 u e 0 N h b G w g U 2 V 0 d G x l L D J 9 J n F 1 b 3 Q 7 L C Z x d W 9 0 O 1 N l Y 3 R p b 2 4 x L 1 R h Y m x l I D A g K D M x K S / Q m N C 3 0 L z Q t d C 9 0 L X Q v d C 9 0 Y v Q u S D R g t C 4 0 L 8 u e 1 N 0 c m l r Z S w z f S Z x d W 9 0 O y w m c X V v d D t T Z W N 0 a W 9 u M S 9 U Y W J s Z S A w I C g z M S k v 0 J j Q t 9 C 8 0 L X Q v d C 1 0 L 3 Q v d G L 0 L k g 0 Y L Q u N C / L n t Q d X Q g U 2 V 0 d G x l L D R 9 J n F 1 b 3 Q 7 L C Z x d W 9 0 O 1 N l Y 3 R p b 2 4 x L 1 R h Y m x l I D A g K D M x K S / Q m N C 3 0 L z Q t d C 9 0 L X Q v d C 9 0 Y v Q u S D R g t C 4 0 L 8 u e 1 B 1 d C B Q c m l v c i w 1 f S Z x d W 9 0 O y w m c X V v d D t T Z W N 0 a W 9 u M S 9 U Y W J s Z S A w I C g z M S k v 0 J j Q t 9 C 8 0 L X Q v d C 1 0 L 3 Q v d G L 0 L k g 0 Y L Q u N C / L n t Q d X Q g Q 2 h n L D Z 9 J n F 1 b 3 Q 7 L C Z x d W 9 0 O 1 N l Y 3 R p b 2 4 x L 1 R h Y m x l I D A g K D M x K S / Q m N C 3 0 L z Q t d C 9 0 L X Q v d C 9 0 Y v Q u S D R g t C 4 0 L 8 u e 1 Z v b G F 0 a W x p d H k g U 2 V 0 d G x l L D d 9 J n F 1 b 3 Q 7 L C Z x d W 9 0 O 1 N l Y 3 R p b 2 4 x L 1 R h Y m x l I D A g K D M x K S / Q m N C 3 0 L z Q t d C 9 0 L X Q v d C 9 0 Y v Q u S D R g t C 4 0 L 8 u e 1 Z v b G F 0 a W x p d H k g U H J p b 3 I s O H 0 m c X V v d D s s J n F 1 b 3 Q 7 U 2 V j d G l v b j E v V G F i b G U g M C A o M z E p L 9 C Y 0 L f Q v N C 1 0 L 3 Q t d C 9 0 L 3 R i 9 C 5 I N G C 0 L j Q v y 5 7 V m 9 s Y X R p b G l 0 e S B D a G c s O X 0 m c X V v d D s s J n F 1 b 3 Q 7 U 2 V j d G l v b j E v V G F i b G U g M C A o M z E p L 9 C Y 0 L f Q v N C 1 0 L 3 Q t d C 9 0 L 3 R i 9 C 5 I N G C 0 L j Q v y 5 7 Q m F z a X M g U G 9 p b n Q g V m 9 s Y X R p b G l 0 e S B T Z X R 0 b G U s M T B 9 J n F 1 b 3 Q 7 L C Z x d W 9 0 O 1 N l Y 3 R p b 2 4 x L 1 R h Y m x l I D A g K D M x K S / Q m N C 3 0 L z Q t d C 9 0 L X Q v d C 9 0 Y v Q u S D R g t C 4 0 L 8 u e 0 J h c 2 l z I F B v a W 5 0 I F Z v b G F 0 a W x p d H k g U H J p b 3 I s M T F 9 J n F 1 b 3 Q 7 L C Z x d W 9 0 O 1 N l Y 3 R p b 2 4 x L 1 R h Y m x l I D A g K D M x K S / Q m N C 3 0 L z Q t d C 9 0 L X Q v d C 9 0 Y v Q u S D R g t C 4 0 L 8 u e 0 J h c 2 l z I F B v a W 5 0 I F Z v b G F 0 a W x p d H k g Q 2 h n L D E y f S Z x d W 9 0 O y w m c X V v d D t T Z W N 0 a W 9 u M S 9 U Y W J s Z S A w I C g z M S k v 0 J j Q t 9 C 8 0 L X Q v d C 1 0 L 3 Q v d G L 0 L k g 0 Y L Q u N C / L n t C b G F j a y 1 T Y 2 h v b G V z I F Z v b G F 0 a W x p d H k g U 2 V 0 d G x l L D E z f S Z x d W 9 0 O y w m c X V v d D t T Z W N 0 a W 9 u M S 9 U Y W J s Z S A w I C g z M S k v 0 J j Q t 9 C 8 0 L X Q v d C 1 0 L 3 Q v d G L 0 L k g 0 Y L Q u N C / L n t C b G F j a y 1 T Y 2 h v b G V z I F Z v b G F 0 a W x p d H k g U H J p b 3 I s M T R 9 J n F 1 b 3 Q 7 L C Z x d W 9 0 O 1 N l Y 3 R p b 2 4 x L 1 R h Y m x l I D A g K D M x K S / Q m N C 3 0 L z Q t d C 9 0 L X Q v d C 9 0 Y v Q u S D R g t C 4 0 L 8 u e 0 J s Y W N r L V N j a G 9 s Z X M g V m 9 s Y X R p b G l 0 e S B D a G c s M T V 9 J n F 1 b 3 Q 7 L C Z x d W 9 0 O 1 N l Y 3 R p b 2 4 x L 1 R h Y m x l I D A g K D M x K S / Q m N C 3 0 L z Q t d C 9 0 L X Q v d C 9 0 Y v Q u S D R g t C 4 0 L 8 u e 0 9 w Z W 4 g S W 5 0 Z X J l c 3 Q g Q 2 F s b C w x N n 0 m c X V v d D s s J n F 1 b 3 Q 7 U 2 V j d G l v b j E v V G F i b G U g M C A o M z E p L 9 C Y 0 L f Q v N C 1 0 L 3 Q t d C 9 0 L 3 R i 9 C 5 I N G C 0 L j Q v y 5 7 T 3 B l b i B J b n R l c m V z d C B D Y W x s I E N o Z y w x N 3 0 m c X V v d D s s J n F 1 b 3 Q 7 U 2 V j d G l v b j E v V G F i b G U g M C A o M z E p L 9 C Y 0 L f Q v N C 1 0 L 3 Q t d C 9 0 L 3 R i 9 C 5 I N G C 0 L j Q v y 5 7 T 3 B l b i B J b n R l c m V z d C B Q d X Q s M T h 9 J n F 1 b 3 Q 7 L C Z x d W 9 0 O 1 N l Y 3 R p b 2 4 x L 1 R h Y m x l I D A g K D M x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z M S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x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M S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M y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z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M z U 6 M z g u O D A y M z g 5 M F o i I C 8 + P E V u d H J 5 I F R 5 c G U 9 I k Z p b G x D b 2 x 1 b W 5 U e X B l c y I g V m F s d W U 9 I n N C U V V G Q l F V R k J R V U Z C U V V G Q l F V R k J R T U R B d 0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M y K S / Q m N C 3 0 L z Q t d C 9 0 L X Q v d C 9 0 Y v Q u S D R g t C 4 0 L 8 u e 0 N h b G w g Q 2 h n L D B 9 J n F 1 b 3 Q 7 L C Z x d W 9 0 O 1 N l Y 3 R p b 2 4 x L 1 R h Y m x l I D A g K D M y K S / Q m N C 3 0 L z Q t d C 9 0 L X Q v d C 9 0 Y v Q u S D R g t C 4 0 L 8 u e 0 N h b G w g U H J p b 3 I s M X 0 m c X V v d D s s J n F 1 b 3 Q 7 U 2 V j d G l v b j E v V G F i b G U g M C A o M z I p L 9 C Y 0 L f Q v N C 1 0 L 3 Q t d C 9 0 L 3 R i 9 C 5 I N G C 0 L j Q v y 5 7 Q 2 F s b C B T Z X R 0 b G U s M n 0 m c X V v d D s s J n F 1 b 3 Q 7 U 2 V j d G l v b j E v V G F i b G U g M C A o M z I p L 9 C Y 0 L f Q v N C 1 0 L 3 Q t d C 9 0 L 3 R i 9 C 5 I N G C 0 L j Q v y 5 7 U 3 R y a W t l L D N 9 J n F 1 b 3 Q 7 L C Z x d W 9 0 O 1 N l Y 3 R p b 2 4 x L 1 R h Y m x l I D A g K D M y K S / Q m N C 3 0 L z Q t d C 9 0 L X Q v d C 9 0 Y v Q u S D R g t C 4 0 L 8 u e 1 B 1 d C B T Z X R 0 b G U s N H 0 m c X V v d D s s J n F 1 b 3 Q 7 U 2 V j d G l v b j E v V G F i b G U g M C A o M z I p L 9 C Y 0 L f Q v N C 1 0 L 3 Q t d C 9 0 L 3 R i 9 C 5 I N G C 0 L j Q v y 5 7 U H V 0 I F B y a W 9 y L D V 9 J n F 1 b 3 Q 7 L C Z x d W 9 0 O 1 N l Y 3 R p b 2 4 x L 1 R h Y m x l I D A g K D M y K S / Q m N C 3 0 L z Q t d C 9 0 L X Q v d C 9 0 Y v Q u S D R g t C 4 0 L 8 u e 1 B 1 d C B D a G c s N n 0 m c X V v d D s s J n F 1 b 3 Q 7 U 2 V j d G l v b j E v V G F i b G U g M C A o M z I p L 9 C Y 0 L f Q v N C 1 0 L 3 Q t d C 9 0 L 3 R i 9 C 5 I N G C 0 L j Q v y 5 7 V m 9 s Y X R p b G l 0 e S B T Z X R 0 b G U s N 3 0 m c X V v d D s s J n F 1 b 3 Q 7 U 2 V j d G l v b j E v V G F i b G U g M C A o M z I p L 9 C Y 0 L f Q v N C 1 0 L 3 Q t d C 9 0 L 3 R i 9 C 5 I N G C 0 L j Q v y 5 7 V m 9 s Y X R p b G l 0 e S B Q c m l v c i w 4 f S Z x d W 9 0 O y w m c X V v d D t T Z W N 0 a W 9 u M S 9 U Y W J s Z S A w I C g z M i k v 0 J j Q t 9 C 8 0 L X Q v d C 1 0 L 3 Q v d G L 0 L k g 0 Y L Q u N C / L n t W b 2 x h d G l s a X R 5 I E N o Z y w 5 f S Z x d W 9 0 O y w m c X V v d D t T Z W N 0 a W 9 u M S 9 U Y W J s Z S A w I C g z M i k v 0 J j Q t 9 C 8 0 L X Q v d C 1 0 L 3 Q v d G L 0 L k g 0 Y L Q u N C / L n t C Y X N p c y B Q b 2 l u d C B W b 2 x h d G l s a X R 5 I F N l d H R s Z S w x M H 0 m c X V v d D s s J n F 1 b 3 Q 7 U 2 V j d G l v b j E v V G F i b G U g M C A o M z I p L 9 C Y 0 L f Q v N C 1 0 L 3 Q t d C 9 0 L 3 R i 9 C 5 I N G C 0 L j Q v y 5 7 Q m F z a X M g U G 9 p b n Q g V m 9 s Y X R p b G l 0 e S B Q c m l v c i w x M X 0 m c X V v d D s s J n F 1 b 3 Q 7 U 2 V j d G l v b j E v V G F i b G U g M C A o M z I p L 9 C Y 0 L f Q v N C 1 0 L 3 Q t d C 9 0 L 3 R i 9 C 5 I N G C 0 L j Q v y 5 7 Q m F z a X M g U G 9 p b n Q g V m 9 s Y X R p b G l 0 e S B D a G c s M T J 9 J n F 1 b 3 Q 7 L C Z x d W 9 0 O 1 N l Y 3 R p b 2 4 x L 1 R h Y m x l I D A g K D M y K S / Q m N C 3 0 L z Q t d C 9 0 L X Q v d C 9 0 Y v Q u S D R g t C 4 0 L 8 u e 0 J s Y W N r L V N j a G 9 s Z X M g V m 9 s Y X R p b G l 0 e S B T Z X R 0 b G U s M T N 9 J n F 1 b 3 Q 7 L C Z x d W 9 0 O 1 N l Y 3 R p b 2 4 x L 1 R h Y m x l I D A g K D M y K S / Q m N C 3 0 L z Q t d C 9 0 L X Q v d C 9 0 Y v Q u S D R g t C 4 0 L 8 u e 0 J s Y W N r L V N j a G 9 s Z X M g V m 9 s Y X R p b G l 0 e S B Q c m l v c i w x N H 0 m c X V v d D s s J n F 1 b 3 Q 7 U 2 V j d G l v b j E v V G F i b G U g M C A o M z I p L 9 C Y 0 L f Q v N C 1 0 L 3 Q t d C 9 0 L 3 R i 9 C 5 I N G C 0 L j Q v y 5 7 Q m x h Y 2 s t U 2 N o b 2 x l c y B W b 2 x h d G l s a X R 5 I E N o Z y w x N X 0 m c X V v d D s s J n F 1 b 3 Q 7 U 2 V j d G l v b j E v V G F i b G U g M C A o M z I p L 9 C Y 0 L f Q v N C 1 0 L 3 Q t d C 9 0 L 3 R i 9 C 5 I N G C 0 L j Q v y 5 7 T 3 B l b i B J b n R l c m V z d C B D Y W x s L D E 2 f S Z x d W 9 0 O y w m c X V v d D t T Z W N 0 a W 9 u M S 9 U Y W J s Z S A w I C g z M i k v 0 J j Q t 9 C 8 0 L X Q v d C 1 0 L 3 Q v d G L 0 L k g 0 Y L Q u N C / L n t P c G V u I E l u d G V y Z X N 0 I E N h b G w g Q 2 h n L D E 3 f S Z x d W 9 0 O y w m c X V v d D t T Z W N 0 a W 9 u M S 9 U Y W J s Z S A w I C g z M i k v 0 J j Q t 9 C 8 0 L X Q v d C 1 0 L 3 Q v d G L 0 L k g 0 Y L Q u N C / L n t P c G V u I E l u d G V y Z X N 0 I F B 1 d C w x O H 0 m c X V v d D s s J n F 1 b 3 Q 7 U 2 V j d G l v b j E v V G F i b G U g M C A o M z I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z I p L 9 C Y 0 L f Q v N C 1 0 L 3 Q t d C 9 0 L 3 R i 9 C 5 I N G C 0 L j Q v y 5 7 Q 2 F s b C B D a G c s M H 0 m c X V v d D s s J n F 1 b 3 Q 7 U 2 V j d G l v b j E v V G F i b G U g M C A o M z I p L 9 C Y 0 L f Q v N C 1 0 L 3 Q t d C 9 0 L 3 R i 9 C 5 I N G C 0 L j Q v y 5 7 Q 2 F s b C B Q c m l v c i w x f S Z x d W 9 0 O y w m c X V v d D t T Z W N 0 a W 9 u M S 9 U Y W J s Z S A w I C g z M i k v 0 J j Q t 9 C 8 0 L X Q v d C 1 0 L 3 Q v d G L 0 L k g 0 Y L Q u N C / L n t D Y W x s I F N l d H R s Z S w y f S Z x d W 9 0 O y w m c X V v d D t T Z W N 0 a W 9 u M S 9 U Y W J s Z S A w I C g z M i k v 0 J j Q t 9 C 8 0 L X Q v d C 1 0 L 3 Q v d G L 0 L k g 0 Y L Q u N C / L n t T d H J p a 2 U s M 3 0 m c X V v d D s s J n F 1 b 3 Q 7 U 2 V j d G l v b j E v V G F i b G U g M C A o M z I p L 9 C Y 0 L f Q v N C 1 0 L 3 Q t d C 9 0 L 3 R i 9 C 5 I N G C 0 L j Q v y 5 7 U H V 0 I F N l d H R s Z S w 0 f S Z x d W 9 0 O y w m c X V v d D t T Z W N 0 a W 9 u M S 9 U Y W J s Z S A w I C g z M i k v 0 J j Q t 9 C 8 0 L X Q v d C 1 0 L 3 Q v d G L 0 L k g 0 Y L Q u N C / L n t Q d X Q g U H J p b 3 I s N X 0 m c X V v d D s s J n F 1 b 3 Q 7 U 2 V j d G l v b j E v V G F i b G U g M C A o M z I p L 9 C Y 0 L f Q v N C 1 0 L 3 Q t d C 9 0 L 3 R i 9 C 5 I N G C 0 L j Q v y 5 7 U H V 0 I E N o Z y w 2 f S Z x d W 9 0 O y w m c X V v d D t T Z W N 0 a W 9 u M S 9 U Y W J s Z S A w I C g z M i k v 0 J j Q t 9 C 8 0 L X Q v d C 1 0 L 3 Q v d G L 0 L k g 0 Y L Q u N C / L n t W b 2 x h d G l s a X R 5 I F N l d H R s Z S w 3 f S Z x d W 9 0 O y w m c X V v d D t T Z W N 0 a W 9 u M S 9 U Y W J s Z S A w I C g z M i k v 0 J j Q t 9 C 8 0 L X Q v d C 1 0 L 3 Q v d G L 0 L k g 0 Y L Q u N C / L n t W b 2 x h d G l s a X R 5 I F B y a W 9 y L D h 9 J n F 1 b 3 Q 7 L C Z x d W 9 0 O 1 N l Y 3 R p b 2 4 x L 1 R h Y m x l I D A g K D M y K S / Q m N C 3 0 L z Q t d C 9 0 L X Q v d C 9 0 Y v Q u S D R g t C 4 0 L 8 u e 1 Z v b G F 0 a W x p d H k g Q 2 h n L D l 9 J n F 1 b 3 Q 7 L C Z x d W 9 0 O 1 N l Y 3 R p b 2 4 x L 1 R h Y m x l I D A g K D M y K S / Q m N C 3 0 L z Q t d C 9 0 L X Q v d C 9 0 Y v Q u S D R g t C 4 0 L 8 u e 0 J h c 2 l z I F B v a W 5 0 I F Z v b G F 0 a W x p d H k g U 2 V 0 d G x l L D E w f S Z x d W 9 0 O y w m c X V v d D t T Z W N 0 a W 9 u M S 9 U Y W J s Z S A w I C g z M i k v 0 J j Q t 9 C 8 0 L X Q v d C 1 0 L 3 Q v d G L 0 L k g 0 Y L Q u N C / L n t C Y X N p c y B Q b 2 l u d C B W b 2 x h d G l s a X R 5 I F B y a W 9 y L D E x f S Z x d W 9 0 O y w m c X V v d D t T Z W N 0 a W 9 u M S 9 U Y W J s Z S A w I C g z M i k v 0 J j Q t 9 C 8 0 L X Q v d C 1 0 L 3 Q v d G L 0 L k g 0 Y L Q u N C / L n t C Y X N p c y B Q b 2 l u d C B W b 2 x h d G l s a X R 5 I E N o Z y w x M n 0 m c X V v d D s s J n F 1 b 3 Q 7 U 2 V j d G l v b j E v V G F i b G U g M C A o M z I p L 9 C Y 0 L f Q v N C 1 0 L 3 Q t d C 9 0 L 3 R i 9 C 5 I N G C 0 L j Q v y 5 7 Q m x h Y 2 s t U 2 N o b 2 x l c y B W b 2 x h d G l s a X R 5 I F N l d H R s Z S w x M 3 0 m c X V v d D s s J n F 1 b 3 Q 7 U 2 V j d G l v b j E v V G F i b G U g M C A o M z I p L 9 C Y 0 L f Q v N C 1 0 L 3 Q t d C 9 0 L 3 R i 9 C 5 I N G C 0 L j Q v y 5 7 Q m x h Y 2 s t U 2 N o b 2 x l c y B W b 2 x h d G l s a X R 5 I F B y a W 9 y L D E 0 f S Z x d W 9 0 O y w m c X V v d D t T Z W N 0 a W 9 u M S 9 U Y W J s Z S A w I C g z M i k v 0 J j Q t 9 C 8 0 L X Q v d C 1 0 L 3 Q v d G L 0 L k g 0 Y L Q u N C / L n t C b G F j a y 1 T Y 2 h v b G V z I F Z v b G F 0 a W x p d H k g Q 2 h n L D E 1 f S Z x d W 9 0 O y w m c X V v d D t T Z W N 0 a W 9 u M S 9 U Y W J s Z S A w I C g z M i k v 0 J j Q t 9 C 8 0 L X Q v d C 1 0 L 3 Q v d G L 0 L k g 0 Y L Q u N C / L n t P c G V u I E l u d G V y Z X N 0 I E N h b G w s M T Z 9 J n F 1 b 3 Q 7 L C Z x d W 9 0 O 1 N l Y 3 R p b 2 4 x L 1 R h Y m x l I D A g K D M y K S / Q m N C 3 0 L z Q t d C 9 0 L X Q v d C 9 0 Y v Q u S D R g t C 4 0 L 8 u e 0 9 w Z W 4 g S W 5 0 Z X J l c 3 Q g Q 2 F s b C B D a G c s M T d 9 J n F 1 b 3 Q 7 L C Z x d W 9 0 O 1 N l Y 3 R p b 2 4 x L 1 R h Y m x l I D A g K D M y K S / Q m N C 3 0 L z Q t d C 9 0 L X Q v d C 9 0 Y v Q u S D R g t C 4 0 L 8 u e 0 9 w Z W 4 g S W 5 0 Z X J l c 3 Q g U H V 0 L D E 4 f S Z x d W 9 0 O y w m c X V v d D t T Z W N 0 a W 9 u M S 9 U Y W J s Z S A w I C g z M i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z I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M i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I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z M y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z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M 3 O j E 0 L j E 2 O D I 1 M j F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z M y k v 0 J j Q t 9 C 8 0 L X Q v d C 1 0 L 3 Q v d G L 0 L k g 0 Y L Q u N C / L n t D Y W x s I E N o Z y w w f S Z x d W 9 0 O y w m c X V v d D t T Z W N 0 a W 9 u M S 9 U Y W J s Z S A w I C g z M y k v 0 J j Q t 9 C 8 0 L X Q v d C 1 0 L 3 Q v d G L 0 L k g 0 Y L Q u N C / L n t D Y W x s I F B y a W 9 y L D F 9 J n F 1 b 3 Q 7 L C Z x d W 9 0 O 1 N l Y 3 R p b 2 4 x L 1 R h Y m x l I D A g K D M z K S / Q m N C 3 0 L z Q t d C 9 0 L X Q v d C 9 0 Y v Q u S D R g t C 4 0 L 8 u e 0 N h b G w g U 2 V 0 d G x l L D J 9 J n F 1 b 3 Q 7 L C Z x d W 9 0 O 1 N l Y 3 R p b 2 4 x L 1 R h Y m x l I D A g K D M z K S / Q m N C 3 0 L z Q t d C 9 0 L X Q v d C 9 0 Y v Q u S D R g t C 4 0 L 8 u e 1 N 0 c m l r Z S w z f S Z x d W 9 0 O y w m c X V v d D t T Z W N 0 a W 9 u M S 9 U Y W J s Z S A w I C g z M y k v 0 J j Q t 9 C 8 0 L X Q v d C 1 0 L 3 Q v d G L 0 L k g 0 Y L Q u N C / L n t Q d X Q g U 2 V 0 d G x l L D R 9 J n F 1 b 3 Q 7 L C Z x d W 9 0 O 1 N l Y 3 R p b 2 4 x L 1 R h Y m x l I D A g K D M z K S / Q m N C 3 0 L z Q t d C 9 0 L X Q v d C 9 0 Y v Q u S D R g t C 4 0 L 8 u e 1 B 1 d C B Q c m l v c i w 1 f S Z x d W 9 0 O y w m c X V v d D t T Z W N 0 a W 9 u M S 9 U Y W J s Z S A w I C g z M y k v 0 J j Q t 9 C 8 0 L X Q v d C 1 0 L 3 Q v d G L 0 L k g 0 Y L Q u N C / L n t Q d X Q g Q 2 h n L D Z 9 J n F 1 b 3 Q 7 L C Z x d W 9 0 O 1 N l Y 3 R p b 2 4 x L 1 R h Y m x l I D A g K D M z K S / Q m N C 3 0 L z Q t d C 9 0 L X Q v d C 9 0 Y v Q u S D R g t C 4 0 L 8 u e 1 Z v b G F 0 a W x p d H k g U 2 V 0 d G x l L D d 9 J n F 1 b 3 Q 7 L C Z x d W 9 0 O 1 N l Y 3 R p b 2 4 x L 1 R h Y m x l I D A g K D M z K S / Q m N C 3 0 L z Q t d C 9 0 L X Q v d C 9 0 Y v Q u S D R g t C 4 0 L 8 u e 1 Z v b G F 0 a W x p d H k g U H J p b 3 I s O H 0 m c X V v d D s s J n F 1 b 3 Q 7 U 2 V j d G l v b j E v V G F i b G U g M C A o M z M p L 9 C Y 0 L f Q v N C 1 0 L 3 Q t d C 9 0 L 3 R i 9 C 5 I N G C 0 L j Q v y 5 7 V m 9 s Y X R p b G l 0 e S B D a G c s O X 0 m c X V v d D s s J n F 1 b 3 Q 7 U 2 V j d G l v b j E v V G F i b G U g M C A o M z M p L 9 C Y 0 L f Q v N C 1 0 L 3 Q t d C 9 0 L 3 R i 9 C 5 I N G C 0 L j Q v y 5 7 Q m F z a X M g U G 9 p b n Q g V m 9 s Y X R p b G l 0 e S B T Z X R 0 b G U s M T B 9 J n F 1 b 3 Q 7 L C Z x d W 9 0 O 1 N l Y 3 R p b 2 4 x L 1 R h Y m x l I D A g K D M z K S / Q m N C 3 0 L z Q t d C 9 0 L X Q v d C 9 0 Y v Q u S D R g t C 4 0 L 8 u e 0 J h c 2 l z I F B v a W 5 0 I F Z v b G F 0 a W x p d H k g U H J p b 3 I s M T F 9 J n F 1 b 3 Q 7 L C Z x d W 9 0 O 1 N l Y 3 R p b 2 4 x L 1 R h Y m x l I D A g K D M z K S / Q m N C 3 0 L z Q t d C 9 0 L X Q v d C 9 0 Y v Q u S D R g t C 4 0 L 8 u e 0 J h c 2 l z I F B v a W 5 0 I F Z v b G F 0 a W x p d H k g Q 2 h n L D E y f S Z x d W 9 0 O y w m c X V v d D t T Z W N 0 a W 9 u M S 9 U Y W J s Z S A w I C g z M y k v 0 J j Q t 9 C 8 0 L X Q v d C 1 0 L 3 Q v d G L 0 L k g 0 Y L Q u N C / L n t C b G F j a y 1 T Y 2 h v b G V z I F Z v b G F 0 a W x p d H k g U 2 V 0 d G x l L D E z f S Z x d W 9 0 O y w m c X V v d D t T Z W N 0 a W 9 u M S 9 U Y W J s Z S A w I C g z M y k v 0 J j Q t 9 C 8 0 L X Q v d C 1 0 L 3 Q v d G L 0 L k g 0 Y L Q u N C / L n t C b G F j a y 1 T Y 2 h v b G V z I F Z v b G F 0 a W x p d H k g U H J p b 3 I s M T R 9 J n F 1 b 3 Q 7 L C Z x d W 9 0 O 1 N l Y 3 R p b 2 4 x L 1 R h Y m x l I D A g K D M z K S / Q m N C 3 0 L z Q t d C 9 0 L X Q v d C 9 0 Y v Q u S D R g t C 4 0 L 8 u e 0 J s Y W N r L V N j a G 9 s Z X M g V m 9 s Y X R p b G l 0 e S B D a G c s M T V 9 J n F 1 b 3 Q 7 L C Z x d W 9 0 O 1 N l Y 3 R p b 2 4 x L 1 R h Y m x l I D A g K D M z K S / Q m N C 3 0 L z Q t d C 9 0 L X Q v d C 9 0 Y v Q u S D R g t C 4 0 L 8 u e 0 9 w Z W 4 g S W 5 0 Z X J l c 3 Q g Q 2 F s b C w x N n 0 m c X V v d D s s J n F 1 b 3 Q 7 U 2 V j d G l v b j E v V G F i b G U g M C A o M z M p L 9 C Y 0 L f Q v N C 1 0 L 3 Q t d C 9 0 L 3 R i 9 C 5 I N G C 0 L j Q v y 5 7 T 3 B l b i B J b n R l c m V z d C B D Y W x s I E N o Z y w x N 3 0 m c X V v d D s s J n F 1 b 3 Q 7 U 2 V j d G l v b j E v V G F i b G U g M C A o M z M p L 9 C Y 0 L f Q v N C 1 0 L 3 Q t d C 9 0 L 3 R i 9 C 5 I N G C 0 L j Q v y 5 7 T 3 B l b i B J b n R l c m V z d C B Q d X Q s M T h 9 J n F 1 b 3 Q 7 L C Z x d W 9 0 O 1 N l Y 3 R p b 2 4 x L 1 R h Y m x l I D A g K D M z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M z K S / Q m N C 3 0 L z Q t d C 9 0 L X Q v d C 9 0 Y v Q u S D R g t C 4 0 L 8 u e 0 N h b G w g Q 2 h n L D B 9 J n F 1 b 3 Q 7 L C Z x d W 9 0 O 1 N l Y 3 R p b 2 4 x L 1 R h Y m x l I D A g K D M z K S / Q m N C 3 0 L z Q t d C 9 0 L X Q v d C 9 0 Y v Q u S D R g t C 4 0 L 8 u e 0 N h b G w g U H J p b 3 I s M X 0 m c X V v d D s s J n F 1 b 3 Q 7 U 2 V j d G l v b j E v V G F i b G U g M C A o M z M p L 9 C Y 0 L f Q v N C 1 0 L 3 Q t d C 9 0 L 3 R i 9 C 5 I N G C 0 L j Q v y 5 7 Q 2 F s b C B T Z X R 0 b G U s M n 0 m c X V v d D s s J n F 1 b 3 Q 7 U 2 V j d G l v b j E v V G F i b G U g M C A o M z M p L 9 C Y 0 L f Q v N C 1 0 L 3 Q t d C 9 0 L 3 R i 9 C 5 I N G C 0 L j Q v y 5 7 U 3 R y a W t l L D N 9 J n F 1 b 3 Q 7 L C Z x d W 9 0 O 1 N l Y 3 R p b 2 4 x L 1 R h Y m x l I D A g K D M z K S / Q m N C 3 0 L z Q t d C 9 0 L X Q v d C 9 0 Y v Q u S D R g t C 4 0 L 8 u e 1 B 1 d C B T Z X R 0 b G U s N H 0 m c X V v d D s s J n F 1 b 3 Q 7 U 2 V j d G l v b j E v V G F i b G U g M C A o M z M p L 9 C Y 0 L f Q v N C 1 0 L 3 Q t d C 9 0 L 3 R i 9 C 5 I N G C 0 L j Q v y 5 7 U H V 0 I F B y a W 9 y L D V 9 J n F 1 b 3 Q 7 L C Z x d W 9 0 O 1 N l Y 3 R p b 2 4 x L 1 R h Y m x l I D A g K D M z K S / Q m N C 3 0 L z Q t d C 9 0 L X Q v d C 9 0 Y v Q u S D R g t C 4 0 L 8 u e 1 B 1 d C B D a G c s N n 0 m c X V v d D s s J n F 1 b 3 Q 7 U 2 V j d G l v b j E v V G F i b G U g M C A o M z M p L 9 C Y 0 L f Q v N C 1 0 L 3 Q t d C 9 0 L 3 R i 9 C 5 I N G C 0 L j Q v y 5 7 V m 9 s Y X R p b G l 0 e S B T Z X R 0 b G U s N 3 0 m c X V v d D s s J n F 1 b 3 Q 7 U 2 V j d G l v b j E v V G F i b G U g M C A o M z M p L 9 C Y 0 L f Q v N C 1 0 L 3 Q t d C 9 0 L 3 R i 9 C 5 I N G C 0 L j Q v y 5 7 V m 9 s Y X R p b G l 0 e S B Q c m l v c i w 4 f S Z x d W 9 0 O y w m c X V v d D t T Z W N 0 a W 9 u M S 9 U Y W J s Z S A w I C g z M y k v 0 J j Q t 9 C 8 0 L X Q v d C 1 0 L 3 Q v d G L 0 L k g 0 Y L Q u N C / L n t W b 2 x h d G l s a X R 5 I E N o Z y w 5 f S Z x d W 9 0 O y w m c X V v d D t T Z W N 0 a W 9 u M S 9 U Y W J s Z S A w I C g z M y k v 0 J j Q t 9 C 8 0 L X Q v d C 1 0 L 3 Q v d G L 0 L k g 0 Y L Q u N C / L n t C Y X N p c y B Q b 2 l u d C B W b 2 x h d G l s a X R 5 I F N l d H R s Z S w x M H 0 m c X V v d D s s J n F 1 b 3 Q 7 U 2 V j d G l v b j E v V G F i b G U g M C A o M z M p L 9 C Y 0 L f Q v N C 1 0 L 3 Q t d C 9 0 L 3 R i 9 C 5 I N G C 0 L j Q v y 5 7 Q m F z a X M g U G 9 p b n Q g V m 9 s Y X R p b G l 0 e S B Q c m l v c i w x M X 0 m c X V v d D s s J n F 1 b 3 Q 7 U 2 V j d G l v b j E v V G F i b G U g M C A o M z M p L 9 C Y 0 L f Q v N C 1 0 L 3 Q t d C 9 0 L 3 R i 9 C 5 I N G C 0 L j Q v y 5 7 Q m F z a X M g U G 9 p b n Q g V m 9 s Y X R p b G l 0 e S B D a G c s M T J 9 J n F 1 b 3 Q 7 L C Z x d W 9 0 O 1 N l Y 3 R p b 2 4 x L 1 R h Y m x l I D A g K D M z K S / Q m N C 3 0 L z Q t d C 9 0 L X Q v d C 9 0 Y v Q u S D R g t C 4 0 L 8 u e 0 J s Y W N r L V N j a G 9 s Z X M g V m 9 s Y X R p b G l 0 e S B T Z X R 0 b G U s M T N 9 J n F 1 b 3 Q 7 L C Z x d W 9 0 O 1 N l Y 3 R p b 2 4 x L 1 R h Y m x l I D A g K D M z K S / Q m N C 3 0 L z Q t d C 9 0 L X Q v d C 9 0 Y v Q u S D R g t C 4 0 L 8 u e 0 J s Y W N r L V N j a G 9 s Z X M g V m 9 s Y X R p b G l 0 e S B Q c m l v c i w x N H 0 m c X V v d D s s J n F 1 b 3 Q 7 U 2 V j d G l v b j E v V G F i b G U g M C A o M z M p L 9 C Y 0 L f Q v N C 1 0 L 3 Q t d C 9 0 L 3 R i 9 C 5 I N G C 0 L j Q v y 5 7 Q m x h Y 2 s t U 2 N o b 2 x l c y B W b 2 x h d G l s a X R 5 I E N o Z y w x N X 0 m c X V v d D s s J n F 1 b 3 Q 7 U 2 V j d G l v b j E v V G F i b G U g M C A o M z M p L 9 C Y 0 L f Q v N C 1 0 L 3 Q t d C 9 0 L 3 R i 9 C 5 I N G C 0 L j Q v y 5 7 T 3 B l b i B J b n R l c m V z d C B D Y W x s L D E 2 f S Z x d W 9 0 O y w m c X V v d D t T Z W N 0 a W 9 u M S 9 U Y W J s Z S A w I C g z M y k v 0 J j Q t 9 C 8 0 L X Q v d C 1 0 L 3 Q v d G L 0 L k g 0 Y L Q u N C / L n t P c G V u I E l u d G V y Z X N 0 I E N h b G w g Q 2 h n L D E 3 f S Z x d W 9 0 O y w m c X V v d D t T Z W N 0 a W 9 u M S 9 U Y W J s Z S A w I C g z M y k v 0 J j Q t 9 C 8 0 L X Q v d C 1 0 L 3 Q v d G L 0 L k g 0 Y L Q u N C / L n t P c G V u I E l u d G V y Z X N 0 I F B 1 d C w x O H 0 m c X V v d D s s J n F 1 b 3 Q 7 U 2 V j d G l v b j E v V G F i b G U g M C A o M z M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M z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M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z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G F i b G V f M F 9 f M z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M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l Q w N z o z O D o 0 M y 4 5 N T U 5 N j I 4 W i I g L z 4 8 R W 5 0 c n k g V H l w Z T 0 i R m l s b E N v b H V t b l R 5 c G V z I i B W Y W x 1 Z T 0 i c 0 J R V U Z C U V V G Q l F V R k J R V U Z C U V V G Q l F N R E F 3 T T 0 i I C 8 + P E V u d H J 5 I F R 5 c G U 9 I k Z p b G x D b 2 x 1 b W 5 O Y W 1 l c y I g V m F s d W U 9 I n N b J n F 1 b 3 Q 7 Q 2 F s b C B D a G c m c X V v d D s s J n F 1 b 3 Q 7 Q 2 F s b C B Q c m l v c i Z x d W 9 0 O y w m c X V v d D t D Y W x s I F N l d H R s Z S Z x d W 9 0 O y w m c X V v d D t T d H J p a 2 U m c X V v d D s s J n F 1 b 3 Q 7 U H V 0 I F N l d H R s Z S Z x d W 9 0 O y w m c X V v d D t Q d X Q g U H J p b 3 I m c X V v d D s s J n F 1 b 3 Q 7 U H V 0 I E N o Z y Z x d W 9 0 O y w m c X V v d D t W b 2 x h d G l s a X R 5 I F N l d H R s Z S Z x d W 9 0 O y w m c X V v d D t W b 2 x h d G l s a X R 5 I F B y a W 9 y J n F 1 b 3 Q 7 L C Z x d W 9 0 O 1 Z v b G F 0 a W x p d H k g Q 2 h n J n F 1 b 3 Q 7 L C Z x d W 9 0 O 0 J h c 2 l z I F B v a W 5 0 I F Z v b G F 0 a W x p d H k g U 2 V 0 d G x l J n F 1 b 3 Q 7 L C Z x d W 9 0 O 0 J h c 2 l z I F B v a W 5 0 I F Z v b G F 0 a W x p d H k g U H J p b 3 I m c X V v d D s s J n F 1 b 3 Q 7 Q m F z a X M g U G 9 p b n Q g V m 9 s Y X R p b G l 0 e S B D a G c m c X V v d D s s J n F 1 b 3 Q 7 Q m x h Y 2 s t U 2 N o b 2 x l c y B W b 2 x h d G l s a X R 5 I F N l d H R s Z S Z x d W 9 0 O y w m c X V v d D t C b G F j a y 1 T Y 2 h v b G V z I F Z v b G F 0 a W x p d H k g U H J p b 3 I m c X V v d D s s J n F 1 b 3 Q 7 Q m x h Y 2 s t U 2 N o b 2 x l c y B W b 2 x h d G l s a X R 5 I E N o Z y Z x d W 9 0 O y w m c X V v d D t P c G V u I E l u d G V y Z X N 0 I E N h b G w m c X V v d D s s J n F 1 b 3 Q 7 T 3 B l b i B J b n R l c m V z d C B D Y W x s I E N o Z y Z x d W 9 0 O y w m c X V v d D t P c G V u I E l u d G V y Z X N 0 I F B 1 d C Z x d W 9 0 O y w m c X V v d D t P c G V u I E l u d G V y Z X N 0 I F B 1 d C B D a G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z Q p L 9 C Y 0 L f Q v N C 1 0 L 3 Q t d C 9 0 L 3 R i 9 C 5 I N G C 0 L j Q v y 5 7 Q 2 F s b C B D a G c s M H 0 m c X V v d D s s J n F 1 b 3 Q 7 U 2 V j d G l v b j E v V G F i b G U g M C A o M z Q p L 9 C Y 0 L f Q v N C 1 0 L 3 Q t d C 9 0 L 3 R i 9 C 5 I N G C 0 L j Q v y 5 7 Q 2 F s b C B Q c m l v c i w x f S Z x d W 9 0 O y w m c X V v d D t T Z W N 0 a W 9 u M S 9 U Y W J s Z S A w I C g z N C k v 0 J j Q t 9 C 8 0 L X Q v d C 1 0 L 3 Q v d G L 0 L k g 0 Y L Q u N C / L n t D Y W x s I F N l d H R s Z S w y f S Z x d W 9 0 O y w m c X V v d D t T Z W N 0 a W 9 u M S 9 U Y W J s Z S A w I C g z N C k v 0 J j Q t 9 C 8 0 L X Q v d C 1 0 L 3 Q v d G L 0 L k g 0 Y L Q u N C / L n t T d H J p a 2 U s M 3 0 m c X V v d D s s J n F 1 b 3 Q 7 U 2 V j d G l v b j E v V G F i b G U g M C A o M z Q p L 9 C Y 0 L f Q v N C 1 0 L 3 Q t d C 9 0 L 3 R i 9 C 5 I N G C 0 L j Q v y 5 7 U H V 0 I F N l d H R s Z S w 0 f S Z x d W 9 0 O y w m c X V v d D t T Z W N 0 a W 9 u M S 9 U Y W J s Z S A w I C g z N C k v 0 J j Q t 9 C 8 0 L X Q v d C 1 0 L 3 Q v d G L 0 L k g 0 Y L Q u N C / L n t Q d X Q g U H J p b 3 I s N X 0 m c X V v d D s s J n F 1 b 3 Q 7 U 2 V j d G l v b j E v V G F i b G U g M C A o M z Q p L 9 C Y 0 L f Q v N C 1 0 L 3 Q t d C 9 0 L 3 R i 9 C 5 I N G C 0 L j Q v y 5 7 U H V 0 I E N o Z y w 2 f S Z x d W 9 0 O y w m c X V v d D t T Z W N 0 a W 9 u M S 9 U Y W J s Z S A w I C g z N C k v 0 J j Q t 9 C 8 0 L X Q v d C 1 0 L 3 Q v d G L 0 L k g 0 Y L Q u N C / L n t W b 2 x h d G l s a X R 5 I F N l d H R s Z S w 3 f S Z x d W 9 0 O y w m c X V v d D t T Z W N 0 a W 9 u M S 9 U Y W J s Z S A w I C g z N C k v 0 J j Q t 9 C 8 0 L X Q v d C 1 0 L 3 Q v d G L 0 L k g 0 Y L Q u N C / L n t W b 2 x h d G l s a X R 5 I F B y a W 9 y L D h 9 J n F 1 b 3 Q 7 L C Z x d W 9 0 O 1 N l Y 3 R p b 2 4 x L 1 R h Y m x l I D A g K D M 0 K S / Q m N C 3 0 L z Q t d C 9 0 L X Q v d C 9 0 Y v Q u S D R g t C 4 0 L 8 u e 1 Z v b G F 0 a W x p d H k g Q 2 h n L D l 9 J n F 1 b 3 Q 7 L C Z x d W 9 0 O 1 N l Y 3 R p b 2 4 x L 1 R h Y m x l I D A g K D M 0 K S / Q m N C 3 0 L z Q t d C 9 0 L X Q v d C 9 0 Y v Q u S D R g t C 4 0 L 8 u e 0 J h c 2 l z I F B v a W 5 0 I F Z v b G F 0 a W x p d H k g U 2 V 0 d G x l L D E w f S Z x d W 9 0 O y w m c X V v d D t T Z W N 0 a W 9 u M S 9 U Y W J s Z S A w I C g z N C k v 0 J j Q t 9 C 8 0 L X Q v d C 1 0 L 3 Q v d G L 0 L k g 0 Y L Q u N C / L n t C Y X N p c y B Q b 2 l u d C B W b 2 x h d G l s a X R 5 I F B y a W 9 y L D E x f S Z x d W 9 0 O y w m c X V v d D t T Z W N 0 a W 9 u M S 9 U Y W J s Z S A w I C g z N C k v 0 J j Q t 9 C 8 0 L X Q v d C 1 0 L 3 Q v d G L 0 L k g 0 Y L Q u N C / L n t C Y X N p c y B Q b 2 l u d C B W b 2 x h d G l s a X R 5 I E N o Z y w x M n 0 m c X V v d D s s J n F 1 b 3 Q 7 U 2 V j d G l v b j E v V G F i b G U g M C A o M z Q p L 9 C Y 0 L f Q v N C 1 0 L 3 Q t d C 9 0 L 3 R i 9 C 5 I N G C 0 L j Q v y 5 7 Q m x h Y 2 s t U 2 N o b 2 x l c y B W b 2 x h d G l s a X R 5 I F N l d H R s Z S w x M 3 0 m c X V v d D s s J n F 1 b 3 Q 7 U 2 V j d G l v b j E v V G F i b G U g M C A o M z Q p L 9 C Y 0 L f Q v N C 1 0 L 3 Q t d C 9 0 L 3 R i 9 C 5 I N G C 0 L j Q v y 5 7 Q m x h Y 2 s t U 2 N o b 2 x l c y B W b 2 x h d G l s a X R 5 I F B y a W 9 y L D E 0 f S Z x d W 9 0 O y w m c X V v d D t T Z W N 0 a W 9 u M S 9 U Y W J s Z S A w I C g z N C k v 0 J j Q t 9 C 8 0 L X Q v d C 1 0 L 3 Q v d G L 0 L k g 0 Y L Q u N C / L n t C b G F j a y 1 T Y 2 h v b G V z I F Z v b G F 0 a W x p d H k g Q 2 h n L D E 1 f S Z x d W 9 0 O y w m c X V v d D t T Z W N 0 a W 9 u M S 9 U Y W J s Z S A w I C g z N C k v 0 J j Q t 9 C 8 0 L X Q v d C 1 0 L 3 Q v d G L 0 L k g 0 Y L Q u N C / L n t P c G V u I E l u d G V y Z X N 0 I E N h b G w s M T Z 9 J n F 1 b 3 Q 7 L C Z x d W 9 0 O 1 N l Y 3 R p b 2 4 x L 1 R h Y m x l I D A g K D M 0 K S / Q m N C 3 0 L z Q t d C 9 0 L X Q v d C 9 0 Y v Q u S D R g t C 4 0 L 8 u e 0 9 w Z W 4 g S W 5 0 Z X J l c 3 Q g Q 2 F s b C B D a G c s M T d 9 J n F 1 b 3 Q 7 L C Z x d W 9 0 O 1 N l Y 3 R p b 2 4 x L 1 R h Y m x l I D A g K D M 0 K S / Q m N C 3 0 L z Q t d C 9 0 L X Q v d C 9 0 Y v Q u S D R g t C 4 0 L 8 u e 0 9 w Z W 4 g S W 5 0 Z X J l c 3 Q g U H V 0 L D E 4 f S Z x d W 9 0 O y w m c X V v d D t T Z W N 0 a W 9 u M S 9 U Y W J s Z S A w I C g z N C k v 0 J j Q t 9 C 8 0 L X Q v d C 1 0 L 3 Q v d G L 0 L k g 0 Y L Q u N C / L n t P c G V u I E l u d G V y Z X N 0 I F B 1 d C B D a G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U Y W J s Z S A w I C g z N C k v 0 J j Q t 9 C 8 0 L X Q v d C 1 0 L 3 Q v d G L 0 L k g 0 Y L Q u N C / L n t D Y W x s I E N o Z y w w f S Z x d W 9 0 O y w m c X V v d D t T Z W N 0 a W 9 u M S 9 U Y W J s Z S A w I C g z N C k v 0 J j Q t 9 C 8 0 L X Q v d C 1 0 L 3 Q v d G L 0 L k g 0 Y L Q u N C / L n t D Y W x s I F B y a W 9 y L D F 9 J n F 1 b 3 Q 7 L C Z x d W 9 0 O 1 N l Y 3 R p b 2 4 x L 1 R h Y m x l I D A g K D M 0 K S / Q m N C 3 0 L z Q t d C 9 0 L X Q v d C 9 0 Y v Q u S D R g t C 4 0 L 8 u e 0 N h b G w g U 2 V 0 d G x l L D J 9 J n F 1 b 3 Q 7 L C Z x d W 9 0 O 1 N l Y 3 R p b 2 4 x L 1 R h Y m x l I D A g K D M 0 K S / Q m N C 3 0 L z Q t d C 9 0 L X Q v d C 9 0 Y v Q u S D R g t C 4 0 L 8 u e 1 N 0 c m l r Z S w z f S Z x d W 9 0 O y w m c X V v d D t T Z W N 0 a W 9 u M S 9 U Y W J s Z S A w I C g z N C k v 0 J j Q t 9 C 8 0 L X Q v d C 1 0 L 3 Q v d G L 0 L k g 0 Y L Q u N C / L n t Q d X Q g U 2 V 0 d G x l L D R 9 J n F 1 b 3 Q 7 L C Z x d W 9 0 O 1 N l Y 3 R p b 2 4 x L 1 R h Y m x l I D A g K D M 0 K S / Q m N C 3 0 L z Q t d C 9 0 L X Q v d C 9 0 Y v Q u S D R g t C 4 0 L 8 u e 1 B 1 d C B Q c m l v c i w 1 f S Z x d W 9 0 O y w m c X V v d D t T Z W N 0 a W 9 u M S 9 U Y W J s Z S A w I C g z N C k v 0 J j Q t 9 C 8 0 L X Q v d C 1 0 L 3 Q v d G L 0 L k g 0 Y L Q u N C / L n t Q d X Q g Q 2 h n L D Z 9 J n F 1 b 3 Q 7 L C Z x d W 9 0 O 1 N l Y 3 R p b 2 4 x L 1 R h Y m x l I D A g K D M 0 K S / Q m N C 3 0 L z Q t d C 9 0 L X Q v d C 9 0 Y v Q u S D R g t C 4 0 L 8 u e 1 Z v b G F 0 a W x p d H k g U 2 V 0 d G x l L D d 9 J n F 1 b 3 Q 7 L C Z x d W 9 0 O 1 N l Y 3 R p b 2 4 x L 1 R h Y m x l I D A g K D M 0 K S / Q m N C 3 0 L z Q t d C 9 0 L X Q v d C 9 0 Y v Q u S D R g t C 4 0 L 8 u e 1 Z v b G F 0 a W x p d H k g U H J p b 3 I s O H 0 m c X V v d D s s J n F 1 b 3 Q 7 U 2 V j d G l v b j E v V G F i b G U g M C A o M z Q p L 9 C Y 0 L f Q v N C 1 0 L 3 Q t d C 9 0 L 3 R i 9 C 5 I N G C 0 L j Q v y 5 7 V m 9 s Y X R p b G l 0 e S B D a G c s O X 0 m c X V v d D s s J n F 1 b 3 Q 7 U 2 V j d G l v b j E v V G F i b G U g M C A o M z Q p L 9 C Y 0 L f Q v N C 1 0 L 3 Q t d C 9 0 L 3 R i 9 C 5 I N G C 0 L j Q v y 5 7 Q m F z a X M g U G 9 p b n Q g V m 9 s Y X R p b G l 0 e S B T Z X R 0 b G U s M T B 9 J n F 1 b 3 Q 7 L C Z x d W 9 0 O 1 N l Y 3 R p b 2 4 x L 1 R h Y m x l I D A g K D M 0 K S / Q m N C 3 0 L z Q t d C 9 0 L X Q v d C 9 0 Y v Q u S D R g t C 4 0 L 8 u e 0 J h c 2 l z I F B v a W 5 0 I F Z v b G F 0 a W x p d H k g U H J p b 3 I s M T F 9 J n F 1 b 3 Q 7 L C Z x d W 9 0 O 1 N l Y 3 R p b 2 4 x L 1 R h Y m x l I D A g K D M 0 K S / Q m N C 3 0 L z Q t d C 9 0 L X Q v d C 9 0 Y v Q u S D R g t C 4 0 L 8 u e 0 J h c 2 l z I F B v a W 5 0 I F Z v b G F 0 a W x p d H k g Q 2 h n L D E y f S Z x d W 9 0 O y w m c X V v d D t T Z W N 0 a W 9 u M S 9 U Y W J s Z S A w I C g z N C k v 0 J j Q t 9 C 8 0 L X Q v d C 1 0 L 3 Q v d G L 0 L k g 0 Y L Q u N C / L n t C b G F j a y 1 T Y 2 h v b G V z I F Z v b G F 0 a W x p d H k g U 2 V 0 d G x l L D E z f S Z x d W 9 0 O y w m c X V v d D t T Z W N 0 a W 9 u M S 9 U Y W J s Z S A w I C g z N C k v 0 J j Q t 9 C 8 0 L X Q v d C 1 0 L 3 Q v d G L 0 L k g 0 Y L Q u N C / L n t C b G F j a y 1 T Y 2 h v b G V z I F Z v b G F 0 a W x p d H k g U H J p b 3 I s M T R 9 J n F 1 b 3 Q 7 L C Z x d W 9 0 O 1 N l Y 3 R p b 2 4 x L 1 R h Y m x l I D A g K D M 0 K S / Q m N C 3 0 L z Q t d C 9 0 L X Q v d C 9 0 Y v Q u S D R g t C 4 0 L 8 u e 0 J s Y W N r L V N j a G 9 s Z X M g V m 9 s Y X R p b G l 0 e S B D a G c s M T V 9 J n F 1 b 3 Q 7 L C Z x d W 9 0 O 1 N l Y 3 R p b 2 4 x L 1 R h Y m x l I D A g K D M 0 K S / Q m N C 3 0 L z Q t d C 9 0 L X Q v d C 9 0 Y v Q u S D R g t C 4 0 L 8 u e 0 9 w Z W 4 g S W 5 0 Z X J l c 3 Q g Q 2 F s b C w x N n 0 m c X V v d D s s J n F 1 b 3 Q 7 U 2 V j d G l v b j E v V G F i b G U g M C A o M z Q p L 9 C Y 0 L f Q v N C 1 0 L 3 Q t d C 9 0 L 3 R i 9 C 5 I N G C 0 L j Q v y 5 7 T 3 B l b i B J b n R l c m V z d C B D Y W x s I E N o Z y w x N 3 0 m c X V v d D s s J n F 1 b 3 Q 7 U 2 V j d G l v b j E v V G F i b G U g M C A o M z Q p L 9 C Y 0 L f Q v N C 1 0 L 3 Q t d C 9 0 L 3 R i 9 C 5 I N G C 0 L j Q v y 5 7 T 3 B l b i B J b n R l c m V z d C B Q d X Q s M T h 9 J n F 1 b 3 Q 7 L C Z x d W 9 0 O 1 N l Y 3 R p b 2 4 x L 1 R h Y m x l I D A g K D M 0 K S / Q m N C 3 0 L z Q t d C 9 0 L X Q v d C 9 0 Y v Q u S D R g t C 4 0 L 8 u e 0 9 w Z W 4 g S W 5 0 Z X J l c 3 Q g U H V 0 I E N o Z y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z N C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0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N C k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h Y m x l X z B f X z M 1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z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T J U M D c 6 N D A 6 M j M u N D k 2 N T c 1 O F o i I C 8 + P E V u d H J 5 I F R 5 c G U 9 I k Z p b G x D b 2 x 1 b W 5 U e X B l c y I g V m F s d W U 9 I n N C U V V G Q l F V R k J R V U Z C U V V G Q l F V R k J R T U R B d 0 0 9 I i A v P j x F b n R y e S B U e X B l P S J G a W x s Q 2 9 s d W 1 u T m F t Z X M i I F Z h b H V l P S J z W y Z x d W 9 0 O 0 N h b G w g Q 2 h n J n F 1 b 3 Q 7 L C Z x d W 9 0 O 0 N h b G w g U H J p b 3 I m c X V v d D s s J n F 1 b 3 Q 7 Q 2 F s b C B T Z X R 0 b G U m c X V v d D s s J n F 1 b 3 Q 7 U 3 R y a W t l J n F 1 b 3 Q 7 L C Z x d W 9 0 O 1 B 1 d C B T Z X R 0 b G U m c X V v d D s s J n F 1 b 3 Q 7 U H V 0 I F B y a W 9 y J n F 1 b 3 Q 7 L C Z x d W 9 0 O 1 B 1 d C B D a G c m c X V v d D s s J n F 1 b 3 Q 7 V m 9 s Y X R p b G l 0 e S B T Z X R 0 b G U m c X V v d D s s J n F 1 b 3 Q 7 V m 9 s Y X R p b G l 0 e S B Q c m l v c i Z x d W 9 0 O y w m c X V v d D t W b 2 x h d G l s a X R 5 I E N o Z y Z x d W 9 0 O y w m c X V v d D t C Y X N p c y B Q b 2 l u d C B W b 2 x h d G l s a X R 5 I F N l d H R s Z S Z x d W 9 0 O y w m c X V v d D t C Y X N p c y B Q b 2 l u d C B W b 2 x h d G l s a X R 5 I F B y a W 9 y J n F 1 b 3 Q 7 L C Z x d W 9 0 O 0 J h c 2 l z I F B v a W 5 0 I F Z v b G F 0 a W x p d H k g Q 2 h n J n F 1 b 3 Q 7 L C Z x d W 9 0 O 0 J s Y W N r L V N j a G 9 s Z X M g V m 9 s Y X R p b G l 0 e S B T Z X R 0 b G U m c X V v d D s s J n F 1 b 3 Q 7 Q m x h Y 2 s t U 2 N o b 2 x l c y B W b 2 x h d G l s a X R 5 I F B y a W 9 y J n F 1 b 3 Q 7 L C Z x d W 9 0 O 0 J s Y W N r L V N j a G 9 s Z X M g V m 9 s Y X R p b G l 0 e S B D a G c m c X V v d D s s J n F 1 b 3 Q 7 T 3 B l b i B J b n R l c m V z d C B D Y W x s J n F 1 b 3 Q 7 L C Z x d W 9 0 O 0 9 w Z W 4 g S W 5 0 Z X J l c 3 Q g Q 2 F s b C B D a G c m c X V v d D s s J n F 1 b 3 Q 7 T 3 B l b i B J b n R l c m V z d C B Q d X Q m c X V v d D s s J n F 1 b 3 Q 7 T 3 B l b i B J b n R l c m V z d C B Q d X Q g Q 2 h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M 1 K S / Q m N C 3 0 L z Q t d C 9 0 L X Q v d C 9 0 Y v Q u S D R g t C 4 0 L 8 u e 0 N h b G w g Q 2 h n L D B 9 J n F 1 b 3 Q 7 L C Z x d W 9 0 O 1 N l Y 3 R p b 2 4 x L 1 R h Y m x l I D A g K D M 1 K S / Q m N C 3 0 L z Q t d C 9 0 L X Q v d C 9 0 Y v Q u S D R g t C 4 0 L 8 u e 0 N h b G w g U H J p b 3 I s M X 0 m c X V v d D s s J n F 1 b 3 Q 7 U 2 V j d G l v b j E v V G F i b G U g M C A o M z U p L 9 C Y 0 L f Q v N C 1 0 L 3 Q t d C 9 0 L 3 R i 9 C 5 I N G C 0 L j Q v y 5 7 Q 2 F s b C B T Z X R 0 b G U s M n 0 m c X V v d D s s J n F 1 b 3 Q 7 U 2 V j d G l v b j E v V G F i b G U g M C A o M z U p L 9 C Y 0 L f Q v N C 1 0 L 3 Q t d C 9 0 L 3 R i 9 C 5 I N G C 0 L j Q v y 5 7 U 3 R y a W t l L D N 9 J n F 1 b 3 Q 7 L C Z x d W 9 0 O 1 N l Y 3 R p b 2 4 x L 1 R h Y m x l I D A g K D M 1 K S / Q m N C 3 0 L z Q t d C 9 0 L X Q v d C 9 0 Y v Q u S D R g t C 4 0 L 8 u e 1 B 1 d C B T Z X R 0 b G U s N H 0 m c X V v d D s s J n F 1 b 3 Q 7 U 2 V j d G l v b j E v V G F i b G U g M C A o M z U p L 9 C Y 0 L f Q v N C 1 0 L 3 Q t d C 9 0 L 3 R i 9 C 5 I N G C 0 L j Q v y 5 7 U H V 0 I F B y a W 9 y L D V 9 J n F 1 b 3 Q 7 L C Z x d W 9 0 O 1 N l Y 3 R p b 2 4 x L 1 R h Y m x l I D A g K D M 1 K S / Q m N C 3 0 L z Q t d C 9 0 L X Q v d C 9 0 Y v Q u S D R g t C 4 0 L 8 u e 1 B 1 d C B D a G c s N n 0 m c X V v d D s s J n F 1 b 3 Q 7 U 2 V j d G l v b j E v V G F i b G U g M C A o M z U p L 9 C Y 0 L f Q v N C 1 0 L 3 Q t d C 9 0 L 3 R i 9 C 5 I N G C 0 L j Q v y 5 7 V m 9 s Y X R p b G l 0 e S B T Z X R 0 b G U s N 3 0 m c X V v d D s s J n F 1 b 3 Q 7 U 2 V j d G l v b j E v V G F i b G U g M C A o M z U p L 9 C Y 0 L f Q v N C 1 0 L 3 Q t d C 9 0 L 3 R i 9 C 5 I N G C 0 L j Q v y 5 7 V m 9 s Y X R p b G l 0 e S B Q c m l v c i w 4 f S Z x d W 9 0 O y w m c X V v d D t T Z W N 0 a W 9 u M S 9 U Y W J s Z S A w I C g z N S k v 0 J j Q t 9 C 8 0 L X Q v d C 1 0 L 3 Q v d G L 0 L k g 0 Y L Q u N C / L n t W b 2 x h d G l s a X R 5 I E N o Z y w 5 f S Z x d W 9 0 O y w m c X V v d D t T Z W N 0 a W 9 u M S 9 U Y W J s Z S A w I C g z N S k v 0 J j Q t 9 C 8 0 L X Q v d C 1 0 L 3 Q v d G L 0 L k g 0 Y L Q u N C / L n t C Y X N p c y B Q b 2 l u d C B W b 2 x h d G l s a X R 5 I F N l d H R s Z S w x M H 0 m c X V v d D s s J n F 1 b 3 Q 7 U 2 V j d G l v b j E v V G F i b G U g M C A o M z U p L 9 C Y 0 L f Q v N C 1 0 L 3 Q t d C 9 0 L 3 R i 9 C 5 I N G C 0 L j Q v y 5 7 Q m F z a X M g U G 9 p b n Q g V m 9 s Y X R p b G l 0 e S B Q c m l v c i w x M X 0 m c X V v d D s s J n F 1 b 3 Q 7 U 2 V j d G l v b j E v V G F i b G U g M C A o M z U p L 9 C Y 0 L f Q v N C 1 0 L 3 Q t d C 9 0 L 3 R i 9 C 5 I N G C 0 L j Q v y 5 7 Q m F z a X M g U G 9 p b n Q g V m 9 s Y X R p b G l 0 e S B D a G c s M T J 9 J n F 1 b 3 Q 7 L C Z x d W 9 0 O 1 N l Y 3 R p b 2 4 x L 1 R h Y m x l I D A g K D M 1 K S / Q m N C 3 0 L z Q t d C 9 0 L X Q v d C 9 0 Y v Q u S D R g t C 4 0 L 8 u e 0 J s Y W N r L V N j a G 9 s Z X M g V m 9 s Y X R p b G l 0 e S B T Z X R 0 b G U s M T N 9 J n F 1 b 3 Q 7 L C Z x d W 9 0 O 1 N l Y 3 R p b 2 4 x L 1 R h Y m x l I D A g K D M 1 K S / Q m N C 3 0 L z Q t d C 9 0 L X Q v d C 9 0 Y v Q u S D R g t C 4 0 L 8 u e 0 J s Y W N r L V N j a G 9 s Z X M g V m 9 s Y X R p b G l 0 e S B Q c m l v c i w x N H 0 m c X V v d D s s J n F 1 b 3 Q 7 U 2 V j d G l v b j E v V G F i b G U g M C A o M z U p L 9 C Y 0 L f Q v N C 1 0 L 3 Q t d C 9 0 L 3 R i 9 C 5 I N G C 0 L j Q v y 5 7 Q m x h Y 2 s t U 2 N o b 2 x l c y B W b 2 x h d G l s a X R 5 I E N o Z y w x N X 0 m c X V v d D s s J n F 1 b 3 Q 7 U 2 V j d G l v b j E v V G F i b G U g M C A o M z U p L 9 C Y 0 L f Q v N C 1 0 L 3 Q t d C 9 0 L 3 R i 9 C 5 I N G C 0 L j Q v y 5 7 T 3 B l b i B J b n R l c m V z d C B D Y W x s L D E 2 f S Z x d W 9 0 O y w m c X V v d D t T Z W N 0 a W 9 u M S 9 U Y W J s Z S A w I C g z N S k v 0 J j Q t 9 C 8 0 L X Q v d C 1 0 L 3 Q v d G L 0 L k g 0 Y L Q u N C / L n t P c G V u I E l u d G V y Z X N 0 I E N h b G w g Q 2 h n L D E 3 f S Z x d W 9 0 O y w m c X V v d D t T Z W N 0 a W 9 u M S 9 U Y W J s Z S A w I C g z N S k v 0 J j Q t 9 C 8 0 L X Q v d C 1 0 L 3 Q v d G L 0 L k g 0 Y L Q u N C / L n t P c G V u I E l u d G V y Z X N 0 I F B 1 d C w x O H 0 m c X V v d D s s J n F 1 b 3 Q 7 U 2 V j d G l v b j E v V G F i b G U g M C A o M z U p L 9 C Y 0 L f Q v N C 1 0 L 3 Q t d C 9 0 L 3 R i 9 C 5 I N G C 0 L j Q v y 5 7 T 3 B l b i B J b n R l c m V z d C B Q d X Q g Q 2 h n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V G F i b G U g M C A o M z U p L 9 C Y 0 L f Q v N C 1 0 L 3 Q t d C 9 0 L 3 R i 9 C 5 I N G C 0 L j Q v y 5 7 Q 2 F s b C B D a G c s M H 0 m c X V v d D s s J n F 1 b 3 Q 7 U 2 V j d G l v b j E v V G F i b G U g M C A o M z U p L 9 C Y 0 L f Q v N C 1 0 L 3 Q t d C 9 0 L 3 R i 9 C 5 I N G C 0 L j Q v y 5 7 Q 2 F s b C B Q c m l v c i w x f S Z x d W 9 0 O y w m c X V v d D t T Z W N 0 a W 9 u M S 9 U Y W J s Z S A w I C g z N S k v 0 J j Q t 9 C 8 0 L X Q v d C 1 0 L 3 Q v d G L 0 L k g 0 Y L Q u N C / L n t D Y W x s I F N l d H R s Z S w y f S Z x d W 9 0 O y w m c X V v d D t T Z W N 0 a W 9 u M S 9 U Y W J s Z S A w I C g z N S k v 0 J j Q t 9 C 8 0 L X Q v d C 1 0 L 3 Q v d G L 0 L k g 0 Y L Q u N C / L n t T d H J p a 2 U s M 3 0 m c X V v d D s s J n F 1 b 3 Q 7 U 2 V j d G l v b j E v V G F i b G U g M C A o M z U p L 9 C Y 0 L f Q v N C 1 0 L 3 Q t d C 9 0 L 3 R i 9 C 5 I N G C 0 L j Q v y 5 7 U H V 0 I F N l d H R s Z S w 0 f S Z x d W 9 0 O y w m c X V v d D t T Z W N 0 a W 9 u M S 9 U Y W J s Z S A w I C g z N S k v 0 J j Q t 9 C 8 0 L X Q v d C 1 0 L 3 Q v d G L 0 L k g 0 Y L Q u N C / L n t Q d X Q g U H J p b 3 I s N X 0 m c X V v d D s s J n F 1 b 3 Q 7 U 2 V j d G l v b j E v V G F i b G U g M C A o M z U p L 9 C Y 0 L f Q v N C 1 0 L 3 Q t d C 9 0 L 3 R i 9 C 5 I N G C 0 L j Q v y 5 7 U H V 0 I E N o Z y w 2 f S Z x d W 9 0 O y w m c X V v d D t T Z W N 0 a W 9 u M S 9 U Y W J s Z S A w I C g z N S k v 0 J j Q t 9 C 8 0 L X Q v d C 1 0 L 3 Q v d G L 0 L k g 0 Y L Q u N C / L n t W b 2 x h d G l s a X R 5 I F N l d H R s Z S w 3 f S Z x d W 9 0 O y w m c X V v d D t T Z W N 0 a W 9 u M S 9 U Y W J s Z S A w I C g z N S k v 0 J j Q t 9 C 8 0 L X Q v d C 1 0 L 3 Q v d G L 0 L k g 0 Y L Q u N C / L n t W b 2 x h d G l s a X R 5 I F B y a W 9 y L D h 9 J n F 1 b 3 Q 7 L C Z x d W 9 0 O 1 N l Y 3 R p b 2 4 x L 1 R h Y m x l I D A g K D M 1 K S / Q m N C 3 0 L z Q t d C 9 0 L X Q v d C 9 0 Y v Q u S D R g t C 4 0 L 8 u e 1 Z v b G F 0 a W x p d H k g Q 2 h n L D l 9 J n F 1 b 3 Q 7 L C Z x d W 9 0 O 1 N l Y 3 R p b 2 4 x L 1 R h Y m x l I D A g K D M 1 K S / Q m N C 3 0 L z Q t d C 9 0 L X Q v d C 9 0 Y v Q u S D R g t C 4 0 L 8 u e 0 J h c 2 l z I F B v a W 5 0 I F Z v b G F 0 a W x p d H k g U 2 V 0 d G x l L D E w f S Z x d W 9 0 O y w m c X V v d D t T Z W N 0 a W 9 u M S 9 U Y W J s Z S A w I C g z N S k v 0 J j Q t 9 C 8 0 L X Q v d C 1 0 L 3 Q v d G L 0 L k g 0 Y L Q u N C / L n t C Y X N p c y B Q b 2 l u d C B W b 2 x h d G l s a X R 5 I F B y a W 9 y L D E x f S Z x d W 9 0 O y w m c X V v d D t T Z W N 0 a W 9 u M S 9 U Y W J s Z S A w I C g z N S k v 0 J j Q t 9 C 8 0 L X Q v d C 1 0 L 3 Q v d G L 0 L k g 0 Y L Q u N C / L n t C Y X N p c y B Q b 2 l u d C B W b 2 x h d G l s a X R 5 I E N o Z y w x M n 0 m c X V v d D s s J n F 1 b 3 Q 7 U 2 V j d G l v b j E v V G F i b G U g M C A o M z U p L 9 C Y 0 L f Q v N C 1 0 L 3 Q t d C 9 0 L 3 R i 9 C 5 I N G C 0 L j Q v y 5 7 Q m x h Y 2 s t U 2 N o b 2 x l c y B W b 2 x h d G l s a X R 5 I F N l d H R s Z S w x M 3 0 m c X V v d D s s J n F 1 b 3 Q 7 U 2 V j d G l v b j E v V G F i b G U g M C A o M z U p L 9 C Y 0 L f Q v N C 1 0 L 3 Q t d C 9 0 L 3 R i 9 C 5 I N G C 0 L j Q v y 5 7 Q m x h Y 2 s t U 2 N o b 2 x l c y B W b 2 x h d G l s a X R 5 I F B y a W 9 y L D E 0 f S Z x d W 9 0 O y w m c X V v d D t T Z W N 0 a W 9 u M S 9 U Y W J s Z S A w I C g z N S k v 0 J j Q t 9 C 8 0 L X Q v d C 1 0 L 3 Q v d G L 0 L k g 0 Y L Q u N C / L n t C b G F j a y 1 T Y 2 h v b G V z I F Z v b G F 0 a W x p d H k g Q 2 h n L D E 1 f S Z x d W 9 0 O y w m c X V v d D t T Z W N 0 a W 9 u M S 9 U Y W J s Z S A w I C g z N S k v 0 J j Q t 9 C 8 0 L X Q v d C 1 0 L 3 Q v d G L 0 L k g 0 Y L Q u N C / L n t P c G V u I E l u d G V y Z X N 0 I E N h b G w s M T Z 9 J n F 1 b 3 Q 7 L C Z x d W 9 0 O 1 N l Y 3 R p b 2 4 x L 1 R h Y m x l I D A g K D M 1 K S / Q m N C 3 0 L z Q t d C 9 0 L X Q v d C 9 0 Y v Q u S D R g t C 4 0 L 8 u e 0 9 w Z W 4 g S W 5 0 Z X J l c 3 Q g Q 2 F s b C B D a G c s M T d 9 J n F 1 b 3 Q 7 L C Z x d W 9 0 O 1 N l Y 3 R p b 2 4 x L 1 R h Y m x l I D A g K D M 1 K S / Q m N C 3 0 L z Q t d C 9 0 L X Q v d C 9 0 Y v Q u S D R g t C 4 0 L 8 u e 0 9 w Z W 4 g S W 5 0 Z X J l c 3 Q g U H V 0 L D E 4 f S Z x d W 9 0 O y w m c X V v d D t T Z W N 0 a W 9 u M S 9 U Y W J s Z S A w I C g z N S k v 0 J j Q t 9 C 8 0 L X Q v d C 1 0 L 3 Q v d G L 0 L k g 0 Y L Q u N C / L n t P c G V u I E l u d G V y Z X N 0 I F B 1 d C B D a G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z U p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N S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U p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U Y W J s Z V 8 w X 1 8 z N i I g L z 4 8 R W 5 0 c n k g V H l w Z T 0 i R m l s b G V k Q 2 9 t c G x l d G V S Z X N 1 b H R U b 1 d v c m t z a G V l d C I g V m F s d W U 9 I m w x I i A v P j x F b n R y e S B U e X B l P S J S Z W N v d m V y e V R h c m d l d F N o Z W V 0 I i B W Y W x 1 Z T 0 i c 9 C b 0 L j R g d G C M z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y V D A 3 O j Q x O j U 5 L j g x N z Q 4 M D d a I i A v P j x F b n R y e S B U e X B l P S J G a W x s Q 2 9 s d W 1 u V H l w Z X M i I F Z h b H V l P S J z Q l F V R k J R V U Z C U V V G Q l F V R k J R V U Z C U U 1 E Q X d N P S I g L z 4 8 R W 5 0 c n k g V H l w Z T 0 i R m l s b E N v b H V t b k 5 h b W V z I i B W Y W x 1 Z T 0 i c 1 s m c X V v d D t D Y W x s I E N o Z y Z x d W 9 0 O y w m c X V v d D t D Y W x s I F B y a W 9 y J n F 1 b 3 Q 7 L C Z x d W 9 0 O 0 N h b G w g U 2 V 0 d G x l J n F 1 b 3 Q 7 L C Z x d W 9 0 O 1 N 0 c m l r Z S Z x d W 9 0 O y w m c X V v d D t Q d X Q g U 2 V 0 d G x l J n F 1 b 3 Q 7 L C Z x d W 9 0 O 1 B 1 d C B Q c m l v c i Z x d W 9 0 O y w m c X V v d D t Q d X Q g Q 2 h n J n F 1 b 3 Q 7 L C Z x d W 9 0 O 1 Z v b G F 0 a W x p d H k g U 2 V 0 d G x l J n F 1 b 3 Q 7 L C Z x d W 9 0 O 1 Z v b G F 0 a W x p d H k g U H J p b 3 I m c X V v d D s s J n F 1 b 3 Q 7 V m 9 s Y X R p b G l 0 e S B D a G c m c X V v d D s s J n F 1 b 3 Q 7 Q m F z a X M g U G 9 p b n Q g V m 9 s Y X R p b G l 0 e S B T Z X R 0 b G U m c X V v d D s s J n F 1 b 3 Q 7 Q m F z a X M g U G 9 p b n Q g V m 9 s Y X R p b G l 0 e S B Q c m l v c i Z x d W 9 0 O y w m c X V v d D t C Y X N p c y B Q b 2 l u d C B W b 2 x h d G l s a X R 5 I E N o Z y Z x d W 9 0 O y w m c X V v d D t C b G F j a y 1 T Y 2 h v b G V z I F Z v b G F 0 a W x p d H k g U 2 V 0 d G x l J n F 1 b 3 Q 7 L C Z x d W 9 0 O 0 J s Y W N r L V N j a G 9 s Z X M g V m 9 s Y X R p b G l 0 e S B Q c m l v c i Z x d W 9 0 O y w m c X V v d D t C b G F j a y 1 T Y 2 h v b G V z I F Z v b G F 0 a W x p d H k g Q 2 h n J n F 1 b 3 Q 7 L C Z x d W 9 0 O 0 9 w Z W 4 g S W 5 0 Z X J l c 3 Q g Q 2 F s b C Z x d W 9 0 O y w m c X V v d D t P c G V u I E l u d G V y Z X N 0 I E N h b G w g Q 2 h n J n F 1 b 3 Q 7 L C Z x d W 9 0 O 0 9 w Z W 4 g S W 5 0 Z X J l c 3 Q g U H V 0 J n F 1 b 3 Q 7 L C Z x d W 9 0 O 0 9 w Z W 4 g S W 5 0 Z X J l c 3 Q g U H V 0 I E N o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z N i k v 0 J j Q t 9 C 8 0 L X Q v d C 1 0 L 3 Q v d G L 0 L k g 0 Y L Q u N C / L n t D Y W x s I E N o Z y w w f S Z x d W 9 0 O y w m c X V v d D t T Z W N 0 a W 9 u M S 9 U Y W J s Z S A w I C g z N i k v 0 J j Q t 9 C 8 0 L X Q v d C 1 0 L 3 Q v d G L 0 L k g 0 Y L Q u N C / L n t D Y W x s I F B y a W 9 y L D F 9 J n F 1 b 3 Q 7 L C Z x d W 9 0 O 1 N l Y 3 R p b 2 4 x L 1 R h Y m x l I D A g K D M 2 K S / Q m N C 3 0 L z Q t d C 9 0 L X Q v d C 9 0 Y v Q u S D R g t C 4 0 L 8 u e 0 N h b G w g U 2 V 0 d G x l L D J 9 J n F 1 b 3 Q 7 L C Z x d W 9 0 O 1 N l Y 3 R p b 2 4 x L 1 R h Y m x l I D A g K D M 2 K S / Q m N C 3 0 L z Q t d C 9 0 L X Q v d C 9 0 Y v Q u S D R g t C 4 0 L 8 u e 1 N 0 c m l r Z S w z f S Z x d W 9 0 O y w m c X V v d D t T Z W N 0 a W 9 u M S 9 U Y W J s Z S A w I C g z N i k v 0 J j Q t 9 C 8 0 L X Q v d C 1 0 L 3 Q v d G L 0 L k g 0 Y L Q u N C / L n t Q d X Q g U 2 V 0 d G x l L D R 9 J n F 1 b 3 Q 7 L C Z x d W 9 0 O 1 N l Y 3 R p b 2 4 x L 1 R h Y m x l I D A g K D M 2 K S / Q m N C 3 0 L z Q t d C 9 0 L X Q v d C 9 0 Y v Q u S D R g t C 4 0 L 8 u e 1 B 1 d C B Q c m l v c i w 1 f S Z x d W 9 0 O y w m c X V v d D t T Z W N 0 a W 9 u M S 9 U Y W J s Z S A w I C g z N i k v 0 J j Q t 9 C 8 0 L X Q v d C 1 0 L 3 Q v d G L 0 L k g 0 Y L Q u N C / L n t Q d X Q g Q 2 h n L D Z 9 J n F 1 b 3 Q 7 L C Z x d W 9 0 O 1 N l Y 3 R p b 2 4 x L 1 R h Y m x l I D A g K D M 2 K S / Q m N C 3 0 L z Q t d C 9 0 L X Q v d C 9 0 Y v Q u S D R g t C 4 0 L 8 u e 1 Z v b G F 0 a W x p d H k g U 2 V 0 d G x l L D d 9 J n F 1 b 3 Q 7 L C Z x d W 9 0 O 1 N l Y 3 R p b 2 4 x L 1 R h Y m x l I D A g K D M 2 K S / Q m N C 3 0 L z Q t d C 9 0 L X Q v d C 9 0 Y v Q u S D R g t C 4 0 L 8 u e 1 Z v b G F 0 a W x p d H k g U H J p b 3 I s O H 0 m c X V v d D s s J n F 1 b 3 Q 7 U 2 V j d G l v b j E v V G F i b G U g M C A o M z Y p L 9 C Y 0 L f Q v N C 1 0 L 3 Q t d C 9 0 L 3 R i 9 C 5 I N G C 0 L j Q v y 5 7 V m 9 s Y X R p b G l 0 e S B D a G c s O X 0 m c X V v d D s s J n F 1 b 3 Q 7 U 2 V j d G l v b j E v V G F i b G U g M C A o M z Y p L 9 C Y 0 L f Q v N C 1 0 L 3 Q t d C 9 0 L 3 R i 9 C 5 I N G C 0 L j Q v y 5 7 Q m F z a X M g U G 9 p b n Q g V m 9 s Y X R p b G l 0 e S B T Z X R 0 b G U s M T B 9 J n F 1 b 3 Q 7 L C Z x d W 9 0 O 1 N l Y 3 R p b 2 4 x L 1 R h Y m x l I D A g K D M 2 K S / Q m N C 3 0 L z Q t d C 9 0 L X Q v d C 9 0 Y v Q u S D R g t C 4 0 L 8 u e 0 J h c 2 l z I F B v a W 5 0 I F Z v b G F 0 a W x p d H k g U H J p b 3 I s M T F 9 J n F 1 b 3 Q 7 L C Z x d W 9 0 O 1 N l Y 3 R p b 2 4 x L 1 R h Y m x l I D A g K D M 2 K S / Q m N C 3 0 L z Q t d C 9 0 L X Q v d C 9 0 Y v Q u S D R g t C 4 0 L 8 u e 0 J h c 2 l z I F B v a W 5 0 I F Z v b G F 0 a W x p d H k g Q 2 h n L D E y f S Z x d W 9 0 O y w m c X V v d D t T Z W N 0 a W 9 u M S 9 U Y W J s Z S A w I C g z N i k v 0 J j Q t 9 C 8 0 L X Q v d C 1 0 L 3 Q v d G L 0 L k g 0 Y L Q u N C / L n t C b G F j a y 1 T Y 2 h v b G V z I F Z v b G F 0 a W x p d H k g U 2 V 0 d G x l L D E z f S Z x d W 9 0 O y w m c X V v d D t T Z W N 0 a W 9 u M S 9 U Y W J s Z S A w I C g z N i k v 0 J j Q t 9 C 8 0 L X Q v d C 1 0 L 3 Q v d G L 0 L k g 0 Y L Q u N C / L n t C b G F j a y 1 T Y 2 h v b G V z I F Z v b G F 0 a W x p d H k g U H J p b 3 I s M T R 9 J n F 1 b 3 Q 7 L C Z x d W 9 0 O 1 N l Y 3 R p b 2 4 x L 1 R h Y m x l I D A g K D M 2 K S / Q m N C 3 0 L z Q t d C 9 0 L X Q v d C 9 0 Y v Q u S D R g t C 4 0 L 8 u e 0 J s Y W N r L V N j a G 9 s Z X M g V m 9 s Y X R p b G l 0 e S B D a G c s M T V 9 J n F 1 b 3 Q 7 L C Z x d W 9 0 O 1 N l Y 3 R p b 2 4 x L 1 R h Y m x l I D A g K D M 2 K S / Q m N C 3 0 L z Q t d C 9 0 L X Q v d C 9 0 Y v Q u S D R g t C 4 0 L 8 u e 0 9 w Z W 4 g S W 5 0 Z X J l c 3 Q g Q 2 F s b C w x N n 0 m c X V v d D s s J n F 1 b 3 Q 7 U 2 V j d G l v b j E v V G F i b G U g M C A o M z Y p L 9 C Y 0 L f Q v N C 1 0 L 3 Q t d C 9 0 L 3 R i 9 C 5 I N G C 0 L j Q v y 5 7 T 3 B l b i B J b n R l c m V z d C B D Y W x s I E N o Z y w x N 3 0 m c X V v d D s s J n F 1 b 3 Q 7 U 2 V j d G l v b j E v V G F i b G U g M C A o M z Y p L 9 C Y 0 L f Q v N C 1 0 L 3 Q t d C 9 0 L 3 R i 9 C 5 I N G C 0 L j Q v y 5 7 T 3 B l b i B J b n R l c m V z d C B Q d X Q s M T h 9 J n F 1 b 3 Q 7 L C Z x d W 9 0 O 1 N l Y 3 R p b 2 4 x L 1 R h Y m x l I D A g K D M 2 K S / Q m N C 3 0 L z Q t d C 9 0 L X Q v d C 9 0 Y v Q u S D R g t C 4 0 L 8 u e 0 9 w Z W 4 g S W 5 0 Z X J l c 3 Q g U H V 0 I E N o Z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R h Y m x l I D A g K D M 2 K S / Q m N C 3 0 L z Q t d C 9 0 L X Q v d C 9 0 Y v Q u S D R g t C 4 0 L 8 u e 0 N h b G w g Q 2 h n L D B 9 J n F 1 b 3 Q 7 L C Z x d W 9 0 O 1 N l Y 3 R p b 2 4 x L 1 R h Y m x l I D A g K D M 2 K S / Q m N C 3 0 L z Q t d C 9 0 L X Q v d C 9 0 Y v Q u S D R g t C 4 0 L 8 u e 0 N h b G w g U H J p b 3 I s M X 0 m c X V v d D s s J n F 1 b 3 Q 7 U 2 V j d G l v b j E v V G F i b G U g M C A o M z Y p L 9 C Y 0 L f Q v N C 1 0 L 3 Q t d C 9 0 L 3 R i 9 C 5 I N G C 0 L j Q v y 5 7 Q 2 F s b C B T Z X R 0 b G U s M n 0 m c X V v d D s s J n F 1 b 3 Q 7 U 2 V j d G l v b j E v V G F i b G U g M C A o M z Y p L 9 C Y 0 L f Q v N C 1 0 L 3 Q t d C 9 0 L 3 R i 9 C 5 I N G C 0 L j Q v y 5 7 U 3 R y a W t l L D N 9 J n F 1 b 3 Q 7 L C Z x d W 9 0 O 1 N l Y 3 R p b 2 4 x L 1 R h Y m x l I D A g K D M 2 K S / Q m N C 3 0 L z Q t d C 9 0 L X Q v d C 9 0 Y v Q u S D R g t C 4 0 L 8 u e 1 B 1 d C B T Z X R 0 b G U s N H 0 m c X V v d D s s J n F 1 b 3 Q 7 U 2 V j d G l v b j E v V G F i b G U g M C A o M z Y p L 9 C Y 0 L f Q v N C 1 0 L 3 Q t d C 9 0 L 3 R i 9 C 5 I N G C 0 L j Q v y 5 7 U H V 0 I F B y a W 9 y L D V 9 J n F 1 b 3 Q 7 L C Z x d W 9 0 O 1 N l Y 3 R p b 2 4 x L 1 R h Y m x l I D A g K D M 2 K S / Q m N C 3 0 L z Q t d C 9 0 L X Q v d C 9 0 Y v Q u S D R g t C 4 0 L 8 u e 1 B 1 d C B D a G c s N n 0 m c X V v d D s s J n F 1 b 3 Q 7 U 2 V j d G l v b j E v V G F i b G U g M C A o M z Y p L 9 C Y 0 L f Q v N C 1 0 L 3 Q t d C 9 0 L 3 R i 9 C 5 I N G C 0 L j Q v y 5 7 V m 9 s Y X R p b G l 0 e S B T Z X R 0 b G U s N 3 0 m c X V v d D s s J n F 1 b 3 Q 7 U 2 V j d G l v b j E v V G F i b G U g M C A o M z Y p L 9 C Y 0 L f Q v N C 1 0 L 3 Q t d C 9 0 L 3 R i 9 C 5 I N G C 0 L j Q v y 5 7 V m 9 s Y X R p b G l 0 e S B Q c m l v c i w 4 f S Z x d W 9 0 O y w m c X V v d D t T Z W N 0 a W 9 u M S 9 U Y W J s Z S A w I C g z N i k v 0 J j Q t 9 C 8 0 L X Q v d C 1 0 L 3 Q v d G L 0 L k g 0 Y L Q u N C / L n t W b 2 x h d G l s a X R 5 I E N o Z y w 5 f S Z x d W 9 0 O y w m c X V v d D t T Z W N 0 a W 9 u M S 9 U Y W J s Z S A w I C g z N i k v 0 J j Q t 9 C 8 0 L X Q v d C 1 0 L 3 Q v d G L 0 L k g 0 Y L Q u N C / L n t C Y X N p c y B Q b 2 l u d C B W b 2 x h d G l s a X R 5 I F N l d H R s Z S w x M H 0 m c X V v d D s s J n F 1 b 3 Q 7 U 2 V j d G l v b j E v V G F i b G U g M C A o M z Y p L 9 C Y 0 L f Q v N C 1 0 L 3 Q t d C 9 0 L 3 R i 9 C 5 I N G C 0 L j Q v y 5 7 Q m F z a X M g U G 9 p b n Q g V m 9 s Y X R p b G l 0 e S B Q c m l v c i w x M X 0 m c X V v d D s s J n F 1 b 3 Q 7 U 2 V j d G l v b j E v V G F i b G U g M C A o M z Y p L 9 C Y 0 L f Q v N C 1 0 L 3 Q t d C 9 0 L 3 R i 9 C 5 I N G C 0 L j Q v y 5 7 Q m F z a X M g U G 9 p b n Q g V m 9 s Y X R p b G l 0 e S B D a G c s M T J 9 J n F 1 b 3 Q 7 L C Z x d W 9 0 O 1 N l Y 3 R p b 2 4 x L 1 R h Y m x l I D A g K D M 2 K S / Q m N C 3 0 L z Q t d C 9 0 L X Q v d C 9 0 Y v Q u S D R g t C 4 0 L 8 u e 0 J s Y W N r L V N j a G 9 s Z X M g V m 9 s Y X R p b G l 0 e S B T Z X R 0 b G U s M T N 9 J n F 1 b 3 Q 7 L C Z x d W 9 0 O 1 N l Y 3 R p b 2 4 x L 1 R h Y m x l I D A g K D M 2 K S / Q m N C 3 0 L z Q t d C 9 0 L X Q v d C 9 0 Y v Q u S D R g t C 4 0 L 8 u e 0 J s Y W N r L V N j a G 9 s Z X M g V m 9 s Y X R p b G l 0 e S B Q c m l v c i w x N H 0 m c X V v d D s s J n F 1 b 3 Q 7 U 2 V j d G l v b j E v V G F i b G U g M C A o M z Y p L 9 C Y 0 L f Q v N C 1 0 L 3 Q t d C 9 0 L 3 R i 9 C 5 I N G C 0 L j Q v y 5 7 Q m x h Y 2 s t U 2 N o b 2 x l c y B W b 2 x h d G l s a X R 5 I E N o Z y w x N X 0 m c X V v d D s s J n F 1 b 3 Q 7 U 2 V j d G l v b j E v V G F i b G U g M C A o M z Y p L 9 C Y 0 L f Q v N C 1 0 L 3 Q t d C 9 0 L 3 R i 9 C 5 I N G C 0 L j Q v y 5 7 T 3 B l b i B J b n R l c m V z d C B D Y W x s L D E 2 f S Z x d W 9 0 O y w m c X V v d D t T Z W N 0 a W 9 u M S 9 U Y W J s Z S A w I C g z N i k v 0 J j Q t 9 C 8 0 L X Q v d C 1 0 L 3 Q v d G L 0 L k g 0 Y L Q u N C / L n t P c G V u I E l u d G V y Z X N 0 I E N h b G w g Q 2 h n L D E 3 f S Z x d W 9 0 O y w m c X V v d D t T Z W N 0 a W 9 u M S 9 U Y W J s Z S A w I C g z N i k v 0 J j Q t 9 C 8 0 L X Q v d C 1 0 L 3 Q v d G L 0 L k g 0 Y L Q u N C / L n t P c G V u I E l u d G V y Z X N 0 I F B 1 d C w x O H 0 m c X V v d D s s J n F 1 b 3 Q 7 U 2 V j d G l v b j E v V G F i b G U g M C A o M z Y p L 9 C Y 0 L f Q v N C 1 0 L 3 Q t d C 9 0 L 3 R i 9 C 5 I N G C 0 L j Q v y 5 7 T 3 B l b i B J b n R l c m V z d C B Q d X Q g Q 2 h n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M 2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z Y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M 2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i i f O z h d j E 2 w C U b E M g j A g w A A A A A C A A A A A A A Q Z g A A A A E A A C A A A A A t J I e t r 2 C i N 4 S D z W 7 K W n e R h D W q k X F V g D g H B J N z K n o b k g A A A A A O g A A A A A I A A C A A A A B u 4 T Q h b t 5 f l n J z l K z i / i w l g 2 f 4 R u j T r 7 D + g F Q R Q C 7 h H F A A A A C D q H s d C 1 U I J M G x 1 k k Y l D T f u r M O Q o 7 V c 3 n Y 1 e q d b G i i j q r o g k j L w L i c e n Y u b a q D c b h D G T / r i 5 q 6 n x N t J 7 3 s 4 R v 2 a 4 1 i S M p E q Q s 9 Q v i p B z J J J k A A A A C U g h t e J M r C I U W h j A h l x u n T G v 8 q 8 s d W q 9 R Y g 6 p i e s 8 T K M u W q 5 x Q U a e U 2 g u e g R 4 U G 7 g E 6 q E 2 + K T d K 1 o b k R n H L 7 Y y < / D a t a M a s h u p > 
</file>

<file path=customXml/itemProps1.xml><?xml version="1.0" encoding="utf-8"?>
<ds:datastoreItem xmlns:ds="http://schemas.openxmlformats.org/officeDocument/2006/customXml" ds:itemID="{3ABB66DE-8CDF-4D96-8A7C-396D676D0D1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  <vt:lpstr>Лист31</vt:lpstr>
      <vt:lpstr>Лист32</vt:lpstr>
      <vt:lpstr>Лист33</vt:lpstr>
      <vt:lpstr>Лист34</vt:lpstr>
      <vt:lpstr>Лист35</vt:lpstr>
      <vt:lpstr>Лист36</vt:lpstr>
      <vt:lpstr>Лист37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stranger</dc:creator>
  <cp:lastModifiedBy>stranger</cp:lastModifiedBy>
  <dcterms:created xsi:type="dcterms:W3CDTF">2024-12-12T06:33:21Z</dcterms:created>
  <dcterms:modified xsi:type="dcterms:W3CDTF">2024-12-12T08:18:33Z</dcterms:modified>
</cp:coreProperties>
</file>