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b-file\ComRedir\shirokova\Рабочий стол\"/>
    </mc:Choice>
  </mc:AlternateContent>
  <bookViews>
    <workbookView xWindow="0" yWindow="0" windowWidth="23040" windowHeight="8520"/>
  </bookViews>
  <sheets>
    <sheet name="Лист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9" i="1" l="1"/>
  <c r="BC8" i="1"/>
  <c r="BB8" i="1"/>
  <c r="BA8" i="1"/>
  <c r="AY8" i="1" s="1"/>
  <c r="AX8" i="1"/>
  <c r="AZ8" i="1" s="1"/>
  <c r="AW8" i="1"/>
  <c r="AV8" i="1"/>
  <c r="AR8" i="1"/>
  <c r="AQ8" i="1"/>
  <c r="AP8" i="1"/>
  <c r="AO8" i="1"/>
  <c r="AN8" i="1"/>
  <c r="AM8" i="1"/>
  <c r="AL8" i="1"/>
  <c r="AK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BC7" i="1"/>
  <c r="BB7" i="1"/>
  <c r="BA7" i="1"/>
  <c r="AY7" i="1" s="1"/>
  <c r="AX7" i="1"/>
  <c r="AZ7" i="1" s="1"/>
  <c r="AW7" i="1"/>
  <c r="AV7" i="1"/>
  <c r="AR7" i="1"/>
  <c r="AQ7" i="1"/>
  <c r="AP7" i="1"/>
  <c r="AO7" i="1"/>
  <c r="AN7" i="1"/>
  <c r="AM7" i="1"/>
  <c r="AL7" i="1"/>
  <c r="AK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BC6" i="1"/>
  <c r="BB6" i="1"/>
  <c r="BA6" i="1"/>
  <c r="AY6" i="1" s="1"/>
  <c r="AX6" i="1"/>
  <c r="AZ6" i="1" s="1"/>
  <c r="AW6" i="1"/>
  <c r="AV6" i="1"/>
  <c r="AR6" i="1"/>
  <c r="AQ6" i="1"/>
  <c r="AP6" i="1"/>
  <c r="AO6" i="1"/>
  <c r="AN6" i="1"/>
  <c r="AM6" i="1"/>
  <c r="AL6" i="1"/>
  <c r="AK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B1" i="1"/>
</calcChain>
</file>

<file path=xl/sharedStrings.xml><?xml version="1.0" encoding="utf-8"?>
<sst xmlns="http://schemas.openxmlformats.org/spreadsheetml/2006/main" count="121" uniqueCount="59">
  <si>
    <t>📆</t>
  </si>
  <si>
    <t>Идентификатор заказа</t>
  </si>
  <si>
    <t>Дата получения запроса от менеджера КО на изготовление чертежа, эскиза, образца</t>
  </si>
  <si>
    <t>Дублер</t>
  </si>
  <si>
    <t>Комплектация</t>
  </si>
  <si>
    <t>Кол-во</t>
  </si>
  <si>
    <t>Стоимость матрицы от производителя, руб</t>
  </si>
  <si>
    <t>Нормативная документация</t>
  </si>
  <si>
    <t>№ предвар.ответа конструкт.отдела</t>
  </si>
  <si>
    <t>Серия</t>
  </si>
  <si>
    <t>Длина ОТ, м</t>
  </si>
  <si>
    <t>Длина ДО, м</t>
  </si>
  <si>
    <t>Среднемес.объем заказа (т) в месяц</t>
  </si>
  <si>
    <t>Вид покрытия</t>
  </si>
  <si>
    <t>Марка сплава</t>
  </si>
  <si>
    <t>Состояние поставки</t>
  </si>
  <si>
    <t>Заказчик</t>
  </si>
  <si>
    <t>Назначение профиля</t>
  </si>
  <si>
    <t>Статус чертежа профиля, согласованного со Стародубцевым</t>
  </si>
  <si>
    <t>Заполняется при отказе</t>
  </si>
  <si>
    <t>Примечание</t>
  </si>
  <si>
    <t>Статус чертежа профиля, согласованного с Рекуц</t>
  </si>
  <si>
    <t>Шифр</t>
  </si>
  <si>
    <t>Необходимость болстера/вставки</t>
  </si>
  <si>
    <t>Кол-во каналов</t>
  </si>
  <si>
    <t>Теор.вес п/м, кг</t>
  </si>
  <si>
    <t>Усилие пресса</t>
  </si>
  <si>
    <t>Диаметр втулки конт-ра, мм</t>
  </si>
  <si>
    <t>Габаритные размеры инстр-та, мм</t>
  </si>
  <si>
    <t>Категория сложности матрицы</t>
  </si>
  <si>
    <t>Ст-ть матрицы для клиента, руб</t>
  </si>
  <si>
    <t>Конструктор</t>
  </si>
  <si>
    <t>Статус чертежа профиля</t>
  </si>
  <si>
    <t>Заполнять при отказе</t>
  </si>
  <si>
    <t>Статус</t>
  </si>
  <si>
    <t>Дата согласования предвар.чертежа матрицы</t>
  </si>
  <si>
    <t>Статус чертежа матрицы, согласованного со Стародубцевым</t>
  </si>
  <si>
    <t>Статус чертежа матрицы, согласованного с Рекуц</t>
  </si>
  <si>
    <t>Статус чертежа матрицы</t>
  </si>
  <si>
    <t>Менеджер</t>
  </si>
  <si>
    <t>Пункт регламента №1</t>
  </si>
  <si>
    <t>Менеджер по зак.матрич.инстр-та</t>
  </si>
  <si>
    <t>Менеджер комм.отдела</t>
  </si>
  <si>
    <t>Нач-к участка корр-ки</t>
  </si>
  <si>
    <t>Технолог цеха №2</t>
  </si>
  <si>
    <t>Нач-к констр.отдела</t>
  </si>
  <si>
    <t>Ссылка на папку со всеми документами</t>
  </si>
  <si>
    <t>Осталось дней до окончания срока</t>
  </si>
  <si>
    <t>B</t>
  </si>
  <si>
    <t>D</t>
  </si>
  <si>
    <t>Нет</t>
  </si>
  <si>
    <t>Иконников</t>
  </si>
  <si>
    <t>Согласовано Мещеряковым</t>
  </si>
  <si>
    <t>450х260</t>
  </si>
  <si>
    <t>180х140</t>
  </si>
  <si>
    <t>200х140</t>
  </si>
  <si>
    <t>2606-22</t>
  </si>
  <si>
    <t>0874-22</t>
  </si>
  <si>
    <t>3333-87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</si>
</sst>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6"/>
      <color theme="1" tint="0.3499862666707357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Wingdings"/>
      <charset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4" fillId="0" borderId="0" xfId="0" applyFont="1"/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8" xfId="0" applyFont="1" applyBorder="1" applyAlignment="1" applyProtection="1">
      <alignment horizontal="center" vertical="center" textRotation="90" wrapText="1"/>
      <protection locked="0"/>
    </xf>
    <xf numFmtId="14" fontId="2" fillId="0" borderId="8" xfId="0" applyNumberFormat="1" applyFont="1" applyBorder="1" applyAlignment="1" applyProtection="1">
      <alignment horizontal="center" vertical="center" textRotation="90" wrapText="1"/>
      <protection locked="0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14" fontId="2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14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8" xfId="0" applyNumberFormat="1" applyFont="1" applyBorder="1" applyAlignment="1" applyProtection="1">
      <alignment horizontal="center" vertical="center" wrapText="1"/>
      <protection locked="0"/>
    </xf>
    <xf numFmtId="14" fontId="6" fillId="0" borderId="8" xfId="1" applyNumberFormat="1" applyFont="1" applyFill="1" applyBorder="1" applyAlignment="1" applyProtection="1">
      <alignment horizontal="center" vertical="center" wrapText="1"/>
    </xf>
    <xf numFmtId="3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5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 patternType="solid"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-file\share\&#1047;&#1072;&#1082;&#1072;&#1079;&#1099;%20&#1084;&#1072;&#1090;&#1088;&#1080;&#1094;\&#1056;&#1077;&#1077;&#1089;&#1090;&#1088;%20&#1088;&#1072;&#1073;&#1086;&#1095;&#1080;&#1081;\&#1053;&#1086;&#1074;&#1099;&#1081;%20&#1088;&#1077;&#1077;&#1089;&#1090;&#10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-file\share\&#1047;&#1072;&#1082;&#1072;&#1079;&#1099;%20&#1084;&#1072;&#1090;&#1088;&#1080;&#1094;\&#1056;&#1077;&#1077;&#1089;&#1090;&#1088;%20&#1088;&#1072;&#1073;&#1086;&#1095;&#1080;&#1081;\&#1076;&#1083;&#1103;%20&#1085;&#1072;&#1095;&#1072;&#1083;&#1100;&#1085;&#1080;&#1082;&#1072;%20&#1091;&#1095;&#1072;&#1089;&#1090;&#1082;&#1072;%20&#1082;&#1086;&#1088;&#1088;&#1077;&#1082;&#1090;&#1080;&#1088;&#1086;&#1074;&#1082;&#1080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-file\share\&#1047;&#1072;&#1082;&#1072;&#1079;&#1099;%20&#1084;&#1072;&#1090;&#1088;&#1080;&#1094;\&#1056;&#1077;&#1077;&#1089;&#1090;&#1088;%20&#1088;&#1072;&#1073;&#1086;&#1095;&#1080;&#1081;\&#1076;&#1083;&#1103;%20&#1090;&#1077;&#1093;&#1085;&#1086;&#1083;&#1086;&#1075;&#1072;%20&#1094;&#1077;&#1093;&#1072;%20&#8470;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-file\share\@GMT-2023.09.15-09.00.10\&#1047;&#1072;&#1082;&#1072;&#1079;&#1099;%20&#1084;&#1072;&#1090;&#1088;&#1080;&#1094;\&#1056;&#1077;&#1077;&#1089;&#1090;&#1088;%20&#1088;&#1072;&#1073;&#1086;&#1095;&#1080;&#1081;\&#1053;&#1086;&#1074;&#1099;&#1081;%20&#1088;&#1077;&#1077;&#1089;&#1090;&#10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Итоговая таблица"/>
      <sheetName val="Реестр (дублеры)"/>
      <sheetName val="Итоговая таблица (дублеры)"/>
      <sheetName val="Фирмы"/>
      <sheetName val="Классификатор"/>
      <sheetName val="Аналитика"/>
      <sheetName val="Аналитика (2)"/>
      <sheetName val="Пл.курс ЕВРО"/>
      <sheetName val="Таблица для отправки изгот-лю"/>
      <sheetName val="Лист2"/>
    </sheetNames>
    <sheetDataSet>
      <sheetData sheetId="0">
        <row r="358">
          <cell r="A358" t="str">
            <v>15.09.23/Акафьева/3</v>
          </cell>
          <cell r="B358">
            <v>45184</v>
          </cell>
          <cell r="G358"/>
          <cell r="J358">
            <v>0</v>
          </cell>
          <cell r="L358"/>
          <cell r="M358"/>
          <cell r="Q358">
            <v>6</v>
          </cell>
          <cell r="R358">
            <v>6</v>
          </cell>
          <cell r="S358">
            <v>0.5</v>
          </cell>
          <cell r="T358" t="str">
            <v>неокр.</v>
          </cell>
          <cell r="U358">
            <v>6063</v>
          </cell>
          <cell r="V358" t="str">
            <v>Т1</v>
          </cell>
          <cell r="W358" t="str">
            <v>05.02. Двери межкомнатные; окна\двери</v>
          </cell>
          <cell r="X358" t="str">
            <v>22233-2018</v>
          </cell>
          <cell r="Y358" t="str">
            <v>ЦветОк</v>
          </cell>
          <cell r="AB358"/>
          <cell r="AG358" t="str">
            <v>Акафьева</v>
          </cell>
          <cell r="AH358" t="str">
            <v>все заполнено</v>
          </cell>
          <cell r="DG358"/>
          <cell r="FF358" t="str">
            <v>\\sb-file\share\Заказы матриц\Реестр рабочий\Чертежи\2023\Сентябрь\15\Акафьева\3</v>
          </cell>
        </row>
        <row r="359">
          <cell r="A359" t="str">
            <v>15.09.23/Шабалина/1</v>
          </cell>
          <cell r="B359">
            <v>45184</v>
          </cell>
          <cell r="G359"/>
          <cell r="J359">
            <v>0</v>
          </cell>
          <cell r="L359"/>
          <cell r="M359"/>
          <cell r="Q359">
            <v>3</v>
          </cell>
          <cell r="R359">
            <v>6</v>
          </cell>
          <cell r="S359">
            <v>1</v>
          </cell>
          <cell r="T359" t="str">
            <v>неокр.</v>
          </cell>
          <cell r="U359" t="str">
            <v>АД31</v>
          </cell>
          <cell r="V359" t="str">
            <v>Т1</v>
          </cell>
          <cell r="W359" t="str">
            <v>08.06. Напольно-стеновые элементы (в т.ч.пороги)</v>
          </cell>
          <cell r="X359" t="str">
            <v>22233-2018</v>
          </cell>
          <cell r="Y359" t="str">
            <v>ДЛС</v>
          </cell>
          <cell r="AB359"/>
          <cell r="AG359" t="str">
            <v>Шабалина</v>
          </cell>
          <cell r="AH359" t="str">
            <v>все заполнено</v>
          </cell>
          <cell r="DG359"/>
          <cell r="FF359" t="str">
            <v>\\sb-file\share\Заказы матриц\Реестр рабочий\Чертежи\2023\Сентябрь\15\Шабалина\1</v>
          </cell>
        </row>
        <row r="360">
          <cell r="A360" t="str">
            <v>18.09.23/Калинина/1</v>
          </cell>
          <cell r="B360">
            <v>45187</v>
          </cell>
          <cell r="G360"/>
          <cell r="J360">
            <v>0</v>
          </cell>
          <cell r="L360"/>
          <cell r="M360"/>
          <cell r="Q360">
            <v>1.2</v>
          </cell>
          <cell r="R360">
            <v>1.2</v>
          </cell>
          <cell r="S360">
            <v>0</v>
          </cell>
          <cell r="T360" t="str">
            <v>неокр.</v>
          </cell>
          <cell r="U360" t="str">
            <v>АД31</v>
          </cell>
          <cell r="V360" t="str">
            <v>Т6</v>
          </cell>
          <cell r="W360" t="str">
            <v>11.02. Радиаторы охлаждения</v>
          </cell>
          <cell r="X360" t="str">
            <v>22233-2018</v>
          </cell>
          <cell r="Y360" t="str">
            <v>Алком</v>
          </cell>
          <cell r="AB360"/>
          <cell r="AG360" t="str">
            <v>Калинина</v>
          </cell>
          <cell r="AH360" t="str">
            <v>все заполнено</v>
          </cell>
          <cell r="DG360"/>
          <cell r="FF360" t="str">
            <v>\\sb-file\share\Заказы матриц\Реестр рабочий\Чертежи\2023\Сентябрь\18\Калинина\1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358">
          <cell r="AR358" t="str">
            <v>Согласовано Стародубцевым</v>
          </cell>
          <cell r="AS358"/>
          <cell r="AT358" t="str">
            <v xml:space="preserve">низкий вес </v>
          </cell>
          <cell r="AZ358">
            <v>0</v>
          </cell>
          <cell r="BA358">
            <v>0</v>
          </cell>
          <cell r="BB358"/>
        </row>
        <row r="359">
          <cell r="AR359" t="str">
            <v>Согласовано Стародубцевым</v>
          </cell>
          <cell r="AS359"/>
          <cell r="AT359"/>
          <cell r="AZ359">
            <v>0</v>
          </cell>
          <cell r="BA359">
            <v>0</v>
          </cell>
          <cell r="BB359"/>
        </row>
        <row r="360">
          <cell r="AR360" t="str">
            <v>Согласовано Стародубцевым</v>
          </cell>
          <cell r="AS360"/>
          <cell r="AT360"/>
          <cell r="AZ360" t="str">
            <v>Невозможно изготовить</v>
          </cell>
          <cell r="BA360" t="str">
            <v>минимальная длина нарезки 2м.</v>
          </cell>
          <cell r="BB360"/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358">
          <cell r="BC358" t="str">
            <v>Согласовано Рекуц</v>
          </cell>
          <cell r="BD358"/>
          <cell r="BE358"/>
          <cell r="BM358" t="str">
            <v>Согласовано Рекуц</v>
          </cell>
          <cell r="BN358"/>
          <cell r="BO358"/>
        </row>
        <row r="359">
          <cell r="BC359" t="str">
            <v>Согласовано Рекуц</v>
          </cell>
          <cell r="BD359"/>
          <cell r="BE359"/>
          <cell r="BM359" t="str">
            <v>Согласовано Рекуц</v>
          </cell>
          <cell r="BN359"/>
          <cell r="BO359"/>
        </row>
        <row r="360">
          <cell r="BC360"/>
          <cell r="BD360"/>
          <cell r="BE360"/>
          <cell r="BM360" t="str">
            <v>Отказано Рекуц</v>
          </cell>
          <cell r="BN360" t="str">
            <v>Невозможно изготовить</v>
          </cell>
          <cell r="BO360" t="str">
            <v>минимальная длина нарезки 2м.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Итоговая таблица"/>
      <sheetName val="Классификатор"/>
      <sheetName val="Аналитика"/>
      <sheetName val="Аналитика (2)"/>
      <sheetName val="Пл.курс ЕВРО"/>
      <sheetName val="Таблица для отправки изгот-лю"/>
      <sheetName val="Лист2"/>
      <sheetName val="Лист1"/>
    </sheetNames>
    <sheetDataSet>
      <sheetData sheetId="0">
        <row r="6">
          <cell r="A6">
            <v>323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"/>
  <sheetViews>
    <sheetView tabSelected="1" topLeftCell="AA3" workbookViewId="0">
      <selection activeCell="U12" sqref="U12"/>
    </sheetView>
  </sheetViews>
  <sheetFormatPr defaultRowHeight="14.4" x14ac:dyDescent="0.3"/>
  <cols>
    <col min="1" max="1" width="15.6640625" style="3" customWidth="1"/>
    <col min="2" max="2" width="11.44140625" style="3" customWidth="1"/>
    <col min="3" max="3" width="15.6640625" style="3" hidden="1" customWidth="1"/>
    <col min="4" max="4" width="15.6640625" style="3" customWidth="1"/>
    <col min="5" max="5" width="7.33203125" style="3" customWidth="1"/>
    <col min="6" max="7" width="10.33203125" style="3" customWidth="1"/>
    <col min="8" max="8" width="7" style="3" customWidth="1"/>
    <col min="9" max="9" width="5.109375" style="3" customWidth="1"/>
    <col min="10" max="10" width="7.6640625" style="3" customWidth="1"/>
    <col min="11" max="11" width="7.33203125" style="3" customWidth="1"/>
    <col min="12" max="12" width="7.6640625" style="3" customWidth="1"/>
    <col min="13" max="13" width="9.33203125" style="3" customWidth="1"/>
    <col min="14" max="14" width="9.6640625" style="3" customWidth="1"/>
    <col min="15" max="15" width="9.33203125" style="3" customWidth="1"/>
    <col min="16" max="16" width="9.88671875" style="3" customWidth="1"/>
    <col min="17" max="17" width="24.6640625" style="3" customWidth="1"/>
    <col min="18" max="18" width="11.6640625" style="3" customWidth="1"/>
    <col min="19" max="19" width="10.88671875" style="3" customWidth="1"/>
    <col min="20" max="20" width="7.6640625" style="3" customWidth="1"/>
    <col min="21" max="21" width="10.6640625" style="3" customWidth="1"/>
    <col min="22" max="22" width="8.6640625" style="3" customWidth="1"/>
    <col min="23" max="23" width="10.5546875" style="3" customWidth="1"/>
    <col min="24" max="24" width="12.88671875" style="4" customWidth="1"/>
    <col min="25" max="25" width="7" style="4" customWidth="1"/>
    <col min="26" max="26" width="6.44140625" style="4" customWidth="1"/>
    <col min="27" max="27" width="4.6640625" style="4" customWidth="1"/>
    <col min="28" max="28" width="6.88671875" style="4" customWidth="1"/>
    <col min="29" max="29" width="6.5546875" style="4" customWidth="1"/>
    <col min="30" max="30" width="9" style="4" customWidth="1"/>
    <col min="31" max="31" width="5.6640625" style="4" customWidth="1"/>
    <col min="32" max="32" width="6.6640625" style="4" customWidth="1"/>
    <col min="33" max="33" width="8.44140625" style="4" customWidth="1"/>
    <col min="34" max="34" width="9" style="4" customWidth="1"/>
    <col min="35" max="35" width="10.33203125" style="4" customWidth="1"/>
    <col min="36" max="36" width="10.5546875" style="4" customWidth="1"/>
    <col min="37" max="37" width="12.5546875" style="4" customWidth="1"/>
    <col min="38" max="38" width="10.44140625" style="3" customWidth="1"/>
    <col min="39" max="39" width="11.33203125" style="3" customWidth="1"/>
    <col min="40" max="40" width="9" style="3" customWidth="1"/>
    <col min="41" max="41" width="6.44140625" style="3" customWidth="1"/>
    <col min="42" max="42" width="9" style="3" customWidth="1"/>
    <col min="43" max="43" width="9.5546875" style="3" customWidth="1"/>
    <col min="44" max="44" width="9.6640625" style="3" customWidth="1"/>
    <col min="45" max="45" width="11.5546875" style="4" customWidth="1"/>
    <col min="46" max="46" width="9.33203125" style="4" customWidth="1"/>
    <col min="47" max="47" width="8" style="4" customWidth="1"/>
    <col min="48" max="48" width="11.109375" style="3" customWidth="1"/>
    <col min="49" max="49" width="11.33203125" style="5" customWidth="1"/>
    <col min="50" max="50" width="10.6640625" style="6" hidden="1" customWidth="1"/>
    <col min="51" max="51" width="11.33203125" style="7" customWidth="1"/>
    <col min="52" max="52" width="9.33203125" style="8" customWidth="1"/>
    <col min="53" max="53" width="105.33203125" style="9" hidden="1" customWidth="1"/>
    <col min="54" max="54" width="18.33203125" style="9" hidden="1" customWidth="1"/>
    <col min="55" max="55" width="31.88671875" style="9" hidden="1" customWidth="1"/>
    <col min="56" max="58" width="8.88671875" style="9"/>
  </cols>
  <sheetData>
    <row r="1" spans="1:55" ht="21" x14ac:dyDescent="0.3">
      <c r="A1" s="1" t="s">
        <v>0</v>
      </c>
      <c r="B1" s="2">
        <f ca="1">TODAY()</f>
        <v>45202</v>
      </c>
    </row>
    <row r="2" spans="1:55" x14ac:dyDescent="0.3">
      <c r="A2" s="2"/>
    </row>
    <row r="3" spans="1:55" x14ac:dyDescent="0.3">
      <c r="A3" s="28" t="s">
        <v>1</v>
      </c>
      <c r="B3" s="28" t="s">
        <v>2</v>
      </c>
      <c r="C3" s="28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28" t="s">
        <v>9</v>
      </c>
      <c r="J3" s="28" t="s">
        <v>10</v>
      </c>
      <c r="K3" s="28" t="s">
        <v>11</v>
      </c>
      <c r="L3" s="28" t="s">
        <v>12</v>
      </c>
      <c r="M3" s="28" t="s">
        <v>13</v>
      </c>
      <c r="N3" s="28" t="s">
        <v>14</v>
      </c>
      <c r="O3" s="28" t="s">
        <v>15</v>
      </c>
      <c r="P3" s="28" t="s">
        <v>16</v>
      </c>
      <c r="Q3" s="28" t="s">
        <v>17</v>
      </c>
      <c r="R3" s="28" t="s">
        <v>18</v>
      </c>
      <c r="S3" s="28" t="s">
        <v>19</v>
      </c>
      <c r="T3" s="28" t="s">
        <v>20</v>
      </c>
      <c r="U3" s="28" t="s">
        <v>21</v>
      </c>
      <c r="V3" s="28" t="s">
        <v>19</v>
      </c>
      <c r="W3" s="28" t="s">
        <v>20</v>
      </c>
      <c r="X3" s="31" t="s">
        <v>22</v>
      </c>
      <c r="Y3" s="31" t="s">
        <v>23</v>
      </c>
      <c r="Z3" s="31" t="s">
        <v>24</v>
      </c>
      <c r="AA3" s="31" t="s">
        <v>25</v>
      </c>
      <c r="AB3" s="31" t="s">
        <v>26</v>
      </c>
      <c r="AC3" s="31" t="s">
        <v>27</v>
      </c>
      <c r="AD3" s="31" t="s">
        <v>28</v>
      </c>
      <c r="AE3" s="31" t="s">
        <v>29</v>
      </c>
      <c r="AF3" s="31" t="s">
        <v>30</v>
      </c>
      <c r="AG3" s="31" t="s">
        <v>31</v>
      </c>
      <c r="AH3" s="31" t="s">
        <v>32</v>
      </c>
      <c r="AI3" s="31" t="s">
        <v>33</v>
      </c>
      <c r="AJ3" s="31" t="s">
        <v>20</v>
      </c>
      <c r="AK3" s="31" t="s">
        <v>34</v>
      </c>
      <c r="AL3" s="28" t="s">
        <v>35</v>
      </c>
      <c r="AM3" s="28" t="s">
        <v>36</v>
      </c>
      <c r="AN3" s="28" t="s">
        <v>19</v>
      </c>
      <c r="AO3" s="28" t="s">
        <v>20</v>
      </c>
      <c r="AP3" s="28" t="s">
        <v>37</v>
      </c>
      <c r="AQ3" s="28" t="s">
        <v>19</v>
      </c>
      <c r="AR3" s="28" t="s">
        <v>20</v>
      </c>
      <c r="AS3" s="31" t="s">
        <v>38</v>
      </c>
      <c r="AT3" s="31" t="s">
        <v>33</v>
      </c>
      <c r="AU3" s="31" t="s">
        <v>20</v>
      </c>
      <c r="AV3" s="28" t="s">
        <v>39</v>
      </c>
      <c r="AW3" s="28" t="s">
        <v>34</v>
      </c>
      <c r="AX3" s="10"/>
      <c r="AY3" s="33" t="s">
        <v>40</v>
      </c>
      <c r="AZ3" s="34"/>
    </row>
    <row r="4" spans="1:55" x14ac:dyDescent="0.3">
      <c r="A4" s="29"/>
      <c r="B4" s="29"/>
      <c r="C4" s="29"/>
      <c r="D4" s="29"/>
      <c r="E4" s="29"/>
      <c r="F4" s="29"/>
      <c r="G4" s="29"/>
      <c r="H4" s="30"/>
      <c r="I4" s="30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30"/>
      <c r="W4" s="29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29"/>
      <c r="AM4" s="29"/>
      <c r="AN4" s="29"/>
      <c r="AO4" s="29"/>
      <c r="AP4" s="29"/>
      <c r="AQ4" s="29"/>
      <c r="AR4" s="29"/>
      <c r="AS4" s="32"/>
      <c r="AT4" s="32"/>
      <c r="AU4" s="32"/>
      <c r="AV4" s="29"/>
      <c r="AW4" s="29"/>
      <c r="AY4" s="35"/>
      <c r="AZ4" s="36"/>
    </row>
    <row r="5" spans="1:55" ht="51" x14ac:dyDescent="0.3">
      <c r="A5" s="11" t="s">
        <v>41</v>
      </c>
      <c r="B5" s="11" t="s">
        <v>41</v>
      </c>
      <c r="C5" s="11" t="s">
        <v>41</v>
      </c>
      <c r="D5" s="11" t="s">
        <v>41</v>
      </c>
      <c r="E5" s="11" t="s">
        <v>41</v>
      </c>
      <c r="F5" s="11" t="s">
        <v>41</v>
      </c>
      <c r="G5" s="11" t="s">
        <v>42</v>
      </c>
      <c r="H5" s="11" t="s">
        <v>42</v>
      </c>
      <c r="I5" s="11" t="s">
        <v>42</v>
      </c>
      <c r="J5" s="11" t="s">
        <v>42</v>
      </c>
      <c r="K5" s="11" t="s">
        <v>42</v>
      </c>
      <c r="L5" s="11" t="s">
        <v>42</v>
      </c>
      <c r="M5" s="11" t="s">
        <v>42</v>
      </c>
      <c r="N5" s="11" t="s">
        <v>42</v>
      </c>
      <c r="O5" s="11" t="s">
        <v>42</v>
      </c>
      <c r="P5" s="11" t="s">
        <v>42</v>
      </c>
      <c r="Q5" s="11" t="s">
        <v>42</v>
      </c>
      <c r="R5" s="11" t="s">
        <v>43</v>
      </c>
      <c r="S5" s="11" t="s">
        <v>43</v>
      </c>
      <c r="T5" s="11" t="s">
        <v>43</v>
      </c>
      <c r="U5" s="11" t="s">
        <v>44</v>
      </c>
      <c r="V5" s="11" t="s">
        <v>44</v>
      </c>
      <c r="W5" s="11" t="s">
        <v>44</v>
      </c>
      <c r="X5" s="12" t="s">
        <v>45</v>
      </c>
      <c r="Y5" s="12" t="s">
        <v>45</v>
      </c>
      <c r="Z5" s="12" t="s">
        <v>45</v>
      </c>
      <c r="AA5" s="12" t="s">
        <v>45</v>
      </c>
      <c r="AB5" s="12" t="s">
        <v>45</v>
      </c>
      <c r="AC5" s="12" t="s">
        <v>45</v>
      </c>
      <c r="AD5" s="12" t="s">
        <v>45</v>
      </c>
      <c r="AE5" s="12" t="s">
        <v>45</v>
      </c>
      <c r="AF5" s="12" t="s">
        <v>45</v>
      </c>
      <c r="AG5" s="12" t="s">
        <v>45</v>
      </c>
      <c r="AH5" s="12" t="s">
        <v>45</v>
      </c>
      <c r="AI5" s="12" t="s">
        <v>45</v>
      </c>
      <c r="AJ5" s="12" t="s">
        <v>45</v>
      </c>
      <c r="AK5" s="12"/>
      <c r="AL5" s="11" t="s">
        <v>41</v>
      </c>
      <c r="AM5" s="11" t="s">
        <v>43</v>
      </c>
      <c r="AN5" s="11" t="s">
        <v>43</v>
      </c>
      <c r="AO5" s="11" t="s">
        <v>43</v>
      </c>
      <c r="AP5" s="11" t="s">
        <v>44</v>
      </c>
      <c r="AQ5" s="11" t="s">
        <v>44</v>
      </c>
      <c r="AR5" s="11" t="s">
        <v>44</v>
      </c>
      <c r="AS5" s="12" t="s">
        <v>45</v>
      </c>
      <c r="AT5" s="12" t="s">
        <v>45</v>
      </c>
      <c r="AU5" s="12" t="s">
        <v>45</v>
      </c>
      <c r="AV5" s="11" t="s">
        <v>41</v>
      </c>
      <c r="AW5" s="11"/>
      <c r="AX5" s="13"/>
      <c r="AY5" s="14" t="s">
        <v>46</v>
      </c>
      <c r="AZ5" s="15" t="s">
        <v>47</v>
      </c>
    </row>
    <row r="6" spans="1:55" ht="30.6" x14ac:dyDescent="0.3">
      <c r="A6" s="16" t="str">
        <f>[1]Реестр!$A358</f>
        <v>15.09.23/Акафьева/3</v>
      </c>
      <c r="B6" s="16">
        <f>[1]Реестр!$B358</f>
        <v>45184</v>
      </c>
      <c r="C6" s="14" t="str">
        <f>[1]Реестр!$AH358</f>
        <v>все заполнено</v>
      </c>
      <c r="D6" s="14">
        <f>[1]Реестр!$AB358</f>
        <v>0</v>
      </c>
      <c r="E6" s="14">
        <f>[1]Реестр!$G358</f>
        <v>0</v>
      </c>
      <c r="F6" s="15">
        <f>[1]Реестр!$J358</f>
        <v>0</v>
      </c>
      <c r="G6" s="14" t="str">
        <f>[1]Реестр!$X358</f>
        <v>22233-2018</v>
      </c>
      <c r="H6" s="14">
        <f>[1]Реестр!$L358</f>
        <v>0</v>
      </c>
      <c r="I6" s="14">
        <f>[1]Реестр!$M358</f>
        <v>0</v>
      </c>
      <c r="J6" s="14">
        <f>[1]Реестр!$Q358</f>
        <v>6</v>
      </c>
      <c r="K6" s="14">
        <f>[1]Реестр!$R358</f>
        <v>6</v>
      </c>
      <c r="L6" s="14">
        <f>[1]Реестр!$S358</f>
        <v>0.5</v>
      </c>
      <c r="M6" s="14" t="str">
        <f>[1]Реестр!$T358</f>
        <v>неокр.</v>
      </c>
      <c r="N6" s="14">
        <f>[1]Реестр!$U358</f>
        <v>6063</v>
      </c>
      <c r="O6" s="14" t="str">
        <f>[1]Реестр!$V358</f>
        <v>Т1</v>
      </c>
      <c r="P6" s="14" t="str">
        <f>[1]Реестр!$Y358</f>
        <v>ЦветОк</v>
      </c>
      <c r="Q6" s="14" t="str">
        <f>[1]Реестр!$W358</f>
        <v>05.02. Двери межкомнатные; окна\двери</v>
      </c>
      <c r="R6" s="14" t="str">
        <f>[2]Лист2!$AR358</f>
        <v>Согласовано Стародубцевым</v>
      </c>
      <c r="S6" s="14">
        <f>[2]Лист2!$AS358</f>
        <v>0</v>
      </c>
      <c r="T6" s="14" t="str">
        <f>[2]Лист2!$AT358</f>
        <v xml:space="preserve">низкий вес </v>
      </c>
      <c r="U6" s="16" t="str">
        <f>[3]Лист2!$BC358</f>
        <v>Согласовано Рекуц</v>
      </c>
      <c r="V6" s="16">
        <f>[3]Лист2!$BD358</f>
        <v>0</v>
      </c>
      <c r="W6" s="16">
        <f>[3]Лист2!$BE358</f>
        <v>0</v>
      </c>
      <c r="X6" s="17" t="s">
        <v>56</v>
      </c>
      <c r="Y6" s="17" t="s">
        <v>50</v>
      </c>
      <c r="Z6" s="17">
        <v>1</v>
      </c>
      <c r="AA6" s="18">
        <v>0.501</v>
      </c>
      <c r="AB6" s="18">
        <v>1000</v>
      </c>
      <c r="AC6" s="18">
        <v>130</v>
      </c>
      <c r="AD6" s="18" t="s">
        <v>55</v>
      </c>
      <c r="AE6" s="18" t="s">
        <v>48</v>
      </c>
      <c r="AF6" s="27">
        <v>95000</v>
      </c>
      <c r="AG6" s="19" t="s">
        <v>51</v>
      </c>
      <c r="AH6" s="20" t="s">
        <v>52</v>
      </c>
      <c r="AI6" s="20"/>
      <c r="AJ6" s="19"/>
      <c r="AK6" s="21" t="str">
        <f t="shared" ref="AK6:AK8" si="0">IF(COUNTA(X6:AH6)=0,"все пусто",IF(COUNTA(X6:AH6)=11,"все заполнено","что-то заполнено"))</f>
        <v>все заполнено</v>
      </c>
      <c r="AL6" s="22">
        <f>[1]Реестр!$DG358</f>
        <v>0</v>
      </c>
      <c r="AM6" s="22">
        <f>[2]Лист2!$BB358</f>
        <v>0</v>
      </c>
      <c r="AN6" s="22">
        <f>[2]Лист2!$AZ358</f>
        <v>0</v>
      </c>
      <c r="AO6" s="22">
        <f>[2]Лист2!$BA358</f>
        <v>0</v>
      </c>
      <c r="AP6" s="22" t="str">
        <f>[3]Лист2!$BM358</f>
        <v>Согласовано Рекуц</v>
      </c>
      <c r="AQ6" s="22">
        <f>[3]Лист2!$BN358</f>
        <v>0</v>
      </c>
      <c r="AR6" s="22">
        <f>[3]Лист2!$BO358</f>
        <v>0</v>
      </c>
      <c r="AS6" s="19" t="s">
        <v>52</v>
      </c>
      <c r="AT6" s="19"/>
      <c r="AU6" s="19"/>
      <c r="AV6" s="23" t="str">
        <f>[1]Реестр!$AG358</f>
        <v>Акафьева</v>
      </c>
      <c r="AW6" s="24" t="str">
        <f t="shared" ref="AW6:AW8" si="1">IF(COUNTA(AS6)=0,"все пусто",IF(COUNTA(AS6)=1,"все заполнено","что-то заполнено"))</f>
        <v>все заполнено</v>
      </c>
      <c r="AX6" s="25">
        <f>[1]Реестр!$B358+3</f>
        <v>45187</v>
      </c>
      <c r="AY6" s="26" t="str">
        <f t="shared" ref="AY6:AY8" si="2">HYPERLINK(BA6,"Документы")</f>
        <v>Документы</v>
      </c>
      <c r="AZ6" s="15" t="str">
        <f t="shared" ref="AZ6:AZ8" ca="1" si="3">IF(ISBLANK(AX6),"",IF(AX6&lt;=TODAY(),"0",CONCATENATE("",AX6-TODAY())))</f>
        <v>0</v>
      </c>
      <c r="BA6" s="9" t="str">
        <f>[1]Реестр!$FF358</f>
        <v>\\sb-file\share\Заказы матриц\Реестр рабочий\Чертежи\2023\Сентябрь\15\Акафьева\3</v>
      </c>
      <c r="BB6" s="9" t="str">
        <f>[1]Реестр!$AH358</f>
        <v>все заполнено</v>
      </c>
      <c r="BC6" s="9" t="str">
        <f>[1]Реестр!$AH358</f>
        <v>все заполнено</v>
      </c>
    </row>
    <row r="7" spans="1:55" ht="30.6" x14ac:dyDescent="0.3">
      <c r="A7" s="16" t="str">
        <f>[1]Реестр!$A359</f>
        <v>15.09.23/Шабалина/1</v>
      </c>
      <c r="B7" s="16">
        <f>[1]Реестр!$B359</f>
        <v>45184</v>
      </c>
      <c r="C7" s="14" t="str">
        <f>[1]Реестр!$AH359</f>
        <v>все заполнено</v>
      </c>
      <c r="D7" s="14">
        <f>[1]Реестр!$AB359</f>
        <v>0</v>
      </c>
      <c r="E7" s="14">
        <f>[1]Реестр!$G359</f>
        <v>0</v>
      </c>
      <c r="F7" s="15">
        <f>[1]Реестр!$J359</f>
        <v>0</v>
      </c>
      <c r="G7" s="14" t="str">
        <f>[1]Реестр!$X359</f>
        <v>22233-2018</v>
      </c>
      <c r="H7" s="14">
        <f>[1]Реестр!$L359</f>
        <v>0</v>
      </c>
      <c r="I7" s="14">
        <f>[1]Реестр!$M359</f>
        <v>0</v>
      </c>
      <c r="J7" s="14">
        <f>[1]Реестр!$Q359</f>
        <v>3</v>
      </c>
      <c r="K7" s="14">
        <f>[1]Реестр!$R359</f>
        <v>6</v>
      </c>
      <c r="L7" s="14">
        <f>[1]Реестр!$S359</f>
        <v>1</v>
      </c>
      <c r="M7" s="14" t="str">
        <f>[1]Реестр!$T359</f>
        <v>неокр.</v>
      </c>
      <c r="N7" s="14" t="str">
        <f>[1]Реестр!$U359</f>
        <v>АД31</v>
      </c>
      <c r="O7" s="14" t="str">
        <f>[1]Реестр!$V359</f>
        <v>Т1</v>
      </c>
      <c r="P7" s="14" t="str">
        <f>[1]Реестр!$Y359</f>
        <v>ДЛС</v>
      </c>
      <c r="Q7" s="14" t="str">
        <f>[1]Реестр!$W359</f>
        <v>08.06. Напольно-стеновые элементы (в т.ч.пороги)</v>
      </c>
      <c r="R7" s="14" t="str">
        <f>[2]Лист2!$AR359</f>
        <v>Согласовано Стародубцевым</v>
      </c>
      <c r="S7" s="14">
        <f>[2]Лист2!$AS359</f>
        <v>0</v>
      </c>
      <c r="T7" s="14">
        <f>[2]Лист2!$AT359</f>
        <v>0</v>
      </c>
      <c r="U7" s="16" t="str">
        <f>[3]Лист2!$BC359</f>
        <v>Согласовано Рекуц</v>
      </c>
      <c r="V7" s="16">
        <f>[3]Лист2!$BD359</f>
        <v>0</v>
      </c>
      <c r="W7" s="16">
        <f>[3]Лист2!$BE359</f>
        <v>0</v>
      </c>
      <c r="X7" s="17" t="s">
        <v>57</v>
      </c>
      <c r="Y7" s="17" t="s">
        <v>50</v>
      </c>
      <c r="Z7" s="17">
        <v>1</v>
      </c>
      <c r="AA7" s="18">
        <v>0.61699999999999999</v>
      </c>
      <c r="AB7" s="18">
        <v>1000</v>
      </c>
      <c r="AC7" s="18">
        <v>130</v>
      </c>
      <c r="AD7" s="18" t="s">
        <v>54</v>
      </c>
      <c r="AE7" s="18" t="s">
        <v>48</v>
      </c>
      <c r="AF7" s="27">
        <v>85000</v>
      </c>
      <c r="AG7" s="19" t="s">
        <v>51</v>
      </c>
      <c r="AH7" s="20" t="s">
        <v>52</v>
      </c>
      <c r="AI7" s="20"/>
      <c r="AJ7" s="19"/>
      <c r="AK7" s="21" t="str">
        <f t="shared" si="0"/>
        <v>все заполнено</v>
      </c>
      <c r="AL7" s="22">
        <f>[1]Реестр!$DG359</f>
        <v>0</v>
      </c>
      <c r="AM7" s="22">
        <f>[2]Лист2!$BB359</f>
        <v>0</v>
      </c>
      <c r="AN7" s="22">
        <f>[2]Лист2!$AZ359</f>
        <v>0</v>
      </c>
      <c r="AO7" s="22">
        <f>[2]Лист2!$BA359</f>
        <v>0</v>
      </c>
      <c r="AP7" s="22" t="str">
        <f>[3]Лист2!$BM359</f>
        <v>Согласовано Рекуц</v>
      </c>
      <c r="AQ7" s="22">
        <f>[3]Лист2!$BN359</f>
        <v>0</v>
      </c>
      <c r="AR7" s="22">
        <f>[3]Лист2!$BO359</f>
        <v>0</v>
      </c>
      <c r="AS7" s="19" t="s">
        <v>52</v>
      </c>
      <c r="AT7" s="19"/>
      <c r="AU7" s="19"/>
      <c r="AV7" s="23" t="str">
        <f>[1]Реестр!$AG359</f>
        <v>Шабалина</v>
      </c>
      <c r="AW7" s="24" t="str">
        <f t="shared" si="1"/>
        <v>все заполнено</v>
      </c>
      <c r="AX7" s="25">
        <f>[1]Реестр!$B359+3</f>
        <v>45187</v>
      </c>
      <c r="AY7" s="26" t="str">
        <f t="shared" si="2"/>
        <v>Документы</v>
      </c>
      <c r="AZ7" s="15" t="str">
        <f t="shared" ca="1" si="3"/>
        <v>0</v>
      </c>
      <c r="BA7" s="9" t="str">
        <f>[1]Реестр!$FF359</f>
        <v>\\sb-file\share\Заказы матриц\Реестр рабочий\Чертежи\2023\Сентябрь\15\Шабалина\1</v>
      </c>
      <c r="BB7" s="9" t="str">
        <f>[1]Реестр!$AH359</f>
        <v>все заполнено</v>
      </c>
      <c r="BC7" s="9" t="str">
        <f>[1]Реестр!$AH359</f>
        <v>все заполнено</v>
      </c>
    </row>
    <row r="8" spans="1:55" ht="51" x14ac:dyDescent="0.3">
      <c r="A8" s="16" t="str">
        <f>[1]Реестр!$A360</f>
        <v>18.09.23/Калинина/1</v>
      </c>
      <c r="B8" s="16">
        <f>[1]Реестр!$B360</f>
        <v>45187</v>
      </c>
      <c r="C8" s="14" t="str">
        <f>[1]Реестр!$AH360</f>
        <v>все заполнено</v>
      </c>
      <c r="D8" s="14">
        <f>[1]Реестр!$AB360</f>
        <v>0</v>
      </c>
      <c r="E8" s="14">
        <f>[1]Реестр!$G360</f>
        <v>0</v>
      </c>
      <c r="F8" s="15">
        <f>[1]Реестр!$J360</f>
        <v>0</v>
      </c>
      <c r="G8" s="14" t="str">
        <f>[1]Реестр!$X360</f>
        <v>22233-2018</v>
      </c>
      <c r="H8" s="14">
        <f>[1]Реестр!$L360</f>
        <v>0</v>
      </c>
      <c r="I8" s="14">
        <f>[1]Реестр!$M360</f>
        <v>0</v>
      </c>
      <c r="J8" s="14">
        <f>[1]Реестр!$Q360</f>
        <v>1.2</v>
      </c>
      <c r="K8" s="14">
        <f>[1]Реестр!$R360</f>
        <v>1.2</v>
      </c>
      <c r="L8" s="14">
        <f>[1]Реестр!$S360</f>
        <v>0</v>
      </c>
      <c r="M8" s="14" t="str">
        <f>[1]Реестр!$T360</f>
        <v>неокр.</v>
      </c>
      <c r="N8" s="14" t="str">
        <f>[1]Реестр!$U360</f>
        <v>АД31</v>
      </c>
      <c r="O8" s="14" t="str">
        <f>[1]Реестр!$V360</f>
        <v>Т6</v>
      </c>
      <c r="P8" s="14" t="str">
        <f>[1]Реестр!$Y360</f>
        <v>Алком</v>
      </c>
      <c r="Q8" s="14" t="str">
        <f>[1]Реестр!$W360</f>
        <v>11.02. Радиаторы охлаждения</v>
      </c>
      <c r="R8" s="14" t="str">
        <f>[2]Лист2!$AR360</f>
        <v>Согласовано Стародубцевым</v>
      </c>
      <c r="S8" s="14">
        <f>[2]Лист2!$AS360</f>
        <v>0</v>
      </c>
      <c r="T8" s="14">
        <f>[2]Лист2!$AT360</f>
        <v>0</v>
      </c>
      <c r="U8" s="16">
        <f>[3]Лист2!$BC360</f>
        <v>0</v>
      </c>
      <c r="V8" s="16">
        <f>[3]Лист2!$BD360</f>
        <v>0</v>
      </c>
      <c r="W8" s="16">
        <f>[3]Лист2!$BE360</f>
        <v>0</v>
      </c>
      <c r="X8" s="17" t="s">
        <v>58</v>
      </c>
      <c r="Y8" s="17" t="s">
        <v>50</v>
      </c>
      <c r="Z8" s="17">
        <v>1</v>
      </c>
      <c r="AA8" s="18">
        <v>4.5679999999999996</v>
      </c>
      <c r="AB8" s="18">
        <v>4000</v>
      </c>
      <c r="AC8" s="18">
        <v>240</v>
      </c>
      <c r="AD8" s="18" t="s">
        <v>53</v>
      </c>
      <c r="AE8" s="18" t="s">
        <v>49</v>
      </c>
      <c r="AF8" s="27">
        <v>755000</v>
      </c>
      <c r="AG8" s="19" t="s">
        <v>51</v>
      </c>
      <c r="AH8" s="20" t="s">
        <v>52</v>
      </c>
      <c r="AI8" s="20"/>
      <c r="AJ8" s="19"/>
      <c r="AK8" s="21" t="str">
        <f t="shared" si="0"/>
        <v>все заполнено</v>
      </c>
      <c r="AL8" s="22">
        <f>[1]Реестр!$DG360</f>
        <v>0</v>
      </c>
      <c r="AM8" s="22">
        <f>[2]Лист2!$BB360</f>
        <v>0</v>
      </c>
      <c r="AN8" s="22" t="str">
        <f>[2]Лист2!$AZ360</f>
        <v>Невозможно изготовить</v>
      </c>
      <c r="AO8" s="22" t="str">
        <f>[2]Лист2!$BA360</f>
        <v>минимальная длина нарезки 2м.</v>
      </c>
      <c r="AP8" s="22" t="str">
        <f>[3]Лист2!$BM360</f>
        <v>Отказано Рекуц</v>
      </c>
      <c r="AQ8" s="22" t="str">
        <f>[3]Лист2!$BN360</f>
        <v>Невозможно изготовить</v>
      </c>
      <c r="AR8" s="22" t="str">
        <f>[3]Лист2!$BO360</f>
        <v>минимальная длина нарезки 2м.</v>
      </c>
      <c r="AS8" s="19" t="s">
        <v>52</v>
      </c>
      <c r="AT8" s="19"/>
      <c r="AU8" s="19"/>
      <c r="AV8" s="23" t="str">
        <f>[1]Реестр!$AG360</f>
        <v>Калинина</v>
      </c>
      <c r="AW8" s="24" t="str">
        <f t="shared" si="1"/>
        <v>все заполнено</v>
      </c>
      <c r="AX8" s="25">
        <f>[1]Реестр!$B360+3</f>
        <v>45190</v>
      </c>
      <c r="AY8" s="26" t="str">
        <f t="shared" si="2"/>
        <v>Документы</v>
      </c>
      <c r="AZ8" s="15" t="str">
        <f t="shared" ca="1" si="3"/>
        <v>0</v>
      </c>
      <c r="BA8" s="9" t="str">
        <f>[1]Реестр!$FF360</f>
        <v>\\sb-file\share\Заказы матриц\Реестр рабочий\Чертежи\2023\Сентябрь\18\Калинина\1</v>
      </c>
      <c r="BB8" s="9" t="str">
        <f>[1]Реестр!$AH360</f>
        <v>все заполнено</v>
      </c>
      <c r="BC8" s="9" t="str">
        <f>[1]Реестр!$AH360</f>
        <v>все заполнено</v>
      </c>
    </row>
    <row r="9" spans="1:55" x14ac:dyDescent="0.3">
      <c r="AY9" s="26" t="str">
        <f t="shared" ref="AY9" si="4">HYPERLINK(BA9,"Документы")</f>
        <v>Документы</v>
      </c>
    </row>
  </sheetData>
  <mergeCells count="50">
    <mergeCell ref="AW3:AW4"/>
    <mergeCell ref="AY3:AZ4"/>
    <mergeCell ref="AQ3:AQ4"/>
    <mergeCell ref="AR3:AR4"/>
    <mergeCell ref="AS3:AS4"/>
    <mergeCell ref="AT3:AT4"/>
    <mergeCell ref="AU3:AU4"/>
    <mergeCell ref="AV3:AV4"/>
    <mergeCell ref="AP3:AP4"/>
    <mergeCell ref="AE3:AE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AD3:AD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R3:R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F3:F4"/>
    <mergeCell ref="A3:A4"/>
    <mergeCell ref="B3:B4"/>
    <mergeCell ref="C3:C4"/>
    <mergeCell ref="D3:D4"/>
    <mergeCell ref="E3:E4"/>
  </mergeCells>
  <conditionalFormatting sqref="AZ6:AZ3794">
    <cfRule type="expression" dxfId="24" priority="26">
      <formula>(AX6-TODAY()&lt;2)*AX6</formula>
    </cfRule>
  </conditionalFormatting>
  <conditionalFormatting sqref="AI6:AI3794">
    <cfRule type="expression" dxfId="23" priority="1">
      <formula>($AH6="Отложено Мещеряковым")</formula>
    </cfRule>
    <cfRule type="expression" dxfId="22" priority="20">
      <formula>($AH6="Отказано Мещеряковым")</formula>
    </cfRule>
    <cfRule type="expression" dxfId="21" priority="21">
      <formula>($AH6="Согласовано Мещеряковым")</formula>
    </cfRule>
  </conditionalFormatting>
  <conditionalFormatting sqref="AY6:AY3794">
    <cfRule type="expression" dxfId="20" priority="9">
      <formula>($BC6="что-то заполнено")</formula>
    </cfRule>
    <cfRule type="expression" dxfId="19" priority="18">
      <formula>($BC6="все пусто")</formula>
    </cfRule>
    <cfRule type="expression" dxfId="18" priority="19">
      <formula>($BB6="все заполнено")</formula>
    </cfRule>
  </conditionalFormatting>
  <conditionalFormatting sqref="AS6:AT3794 X6:AI3794">
    <cfRule type="cellIs" dxfId="17" priority="24" operator="notEqual">
      <formula>0</formula>
    </cfRule>
    <cfRule type="cellIs" dxfId="16" priority="25" operator="equal">
      <formula>0</formula>
    </cfRule>
  </conditionalFormatting>
  <conditionalFormatting sqref="AT6:AT3794">
    <cfRule type="expression" dxfId="15" priority="16">
      <formula>($AS6="Отказано Мещеряковым")</formula>
    </cfRule>
    <cfRule type="expression" dxfId="14" priority="17">
      <formula>($AS6="Согласовано Мещеряковым")</formula>
    </cfRule>
  </conditionalFormatting>
  <conditionalFormatting sqref="AM6:AM3794">
    <cfRule type="expression" dxfId="13" priority="4">
      <formula>$AM6="Отказано Стародубцевым"</formula>
    </cfRule>
    <cfRule type="expression" dxfId="12" priority="27" stopIfTrue="1">
      <formula>$AM6="Согласовано Стародубцевым"</formula>
    </cfRule>
  </conditionalFormatting>
  <conditionalFormatting sqref="AK6:AK3794">
    <cfRule type="expression" dxfId="11" priority="13">
      <formula>($AK6="все заполнено")</formula>
    </cfRule>
    <cfRule type="expression" dxfId="10" priority="14">
      <formula>($AK6="все пусто")</formula>
    </cfRule>
    <cfRule type="expression" dxfId="9" priority="15">
      <formula>($AK6="что-то заполнено")</formula>
    </cfRule>
  </conditionalFormatting>
  <conditionalFormatting sqref="AW6:AX3794">
    <cfRule type="expression" dxfId="8" priority="12">
      <formula>($AW6="все заполнено")</formula>
    </cfRule>
    <cfRule type="expression" dxfId="7" priority="22">
      <formula>($AW6="все пусто")</formula>
    </cfRule>
    <cfRule type="expression" dxfId="6" priority="23">
      <formula>($AW6="что-то заполнено")</formula>
    </cfRule>
  </conditionalFormatting>
  <conditionalFormatting sqref="R6:R3794">
    <cfRule type="expression" dxfId="5" priority="7">
      <formula>$R6="Отказано Стародубцевым"</formula>
    </cfRule>
    <cfRule type="expression" dxfId="4" priority="8">
      <formula>$R6="Согласовано Стародубцевым"</formula>
    </cfRule>
  </conditionalFormatting>
  <conditionalFormatting sqref="U6:U3794">
    <cfRule type="expression" dxfId="3" priority="5">
      <formula>$U6="Отказано Рекуц"</formula>
    </cfRule>
    <cfRule type="expression" dxfId="2" priority="6">
      <formula>$U6="Согласовано Рекуц"</formula>
    </cfRule>
  </conditionalFormatting>
  <conditionalFormatting sqref="AP6:AP3794">
    <cfRule type="expression" dxfId="1" priority="2">
      <formula>$AP6="Отказано Рекуц"</formula>
    </cfRule>
    <cfRule type="expression" dxfId="0" priority="3">
      <formula>$AP6="Согласовано Рекуц"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[4]Лист1!#REF!</xm:f>
          </x14:formula1>
          <xm:sqref>AI6:AI8 AT6:AT8</xm:sqref>
        </x14:dataValidation>
        <x14:dataValidation type="list" allowBlank="1" showInputMessage="1" showErrorMessage="1">
          <x14:formula1>
            <xm:f>[4]Лист1!#REF!</xm:f>
          </x14:formula1>
          <xm:sqref>AS6:AS8 AB6:AB8 AE6:AE8 Y6:Y8 AG6:AH8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Широкова Ольга</dc:creator>
  <cp:lastModifiedBy>Широкова Ольга</cp:lastModifiedBy>
  <dcterms:created xsi:type="dcterms:W3CDTF">2023-10-03T17:25:22Z</dcterms:created>
  <dcterms:modified xsi:type="dcterms:W3CDTF">2023-10-03T17:28:41Z</dcterms:modified>
</cp:coreProperties>
</file>