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2434F4A5-A15F-427D-BB37-552FF79337D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definedNames>
    <definedName name="_GoBack" localSheetId="0">Лист1!$E$34</definedName>
    <definedName name="_GoBack" localSheetId="1">Лист2!$E$34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13" i="2" l="1"/>
  <c r="AU13" i="2"/>
  <c r="AT13" i="2"/>
  <c r="AQ13" i="2"/>
  <c r="AP13" i="2"/>
  <c r="AN13" i="2" a="1"/>
  <c r="AN13" i="2" s="1"/>
  <c r="AM13" i="2" a="1"/>
  <c r="AM13" i="2" s="1"/>
  <c r="AK13" i="2"/>
  <c r="AS13" i="2"/>
  <c r="AR13" i="2"/>
  <c r="N8" i="2"/>
  <c r="G8" i="2"/>
  <c r="N7" i="2"/>
  <c r="G7" i="2"/>
  <c r="N6" i="2"/>
  <c r="G6" i="2"/>
  <c r="N5" i="2"/>
  <c r="G5" i="2"/>
  <c r="AN17" i="1" a="1"/>
  <c r="AN17" i="1" s="1"/>
  <c r="AO17" i="1" a="1"/>
  <c r="AO17" i="1" s="1"/>
  <c r="AL17" i="1" a="1"/>
  <c r="AL17" i="1" s="1"/>
  <c r="AK19" i="1"/>
  <c r="AM17" i="1" a="1"/>
  <c r="AM17" i="1" s="1"/>
  <c r="AS13" i="1"/>
  <c r="AR13" i="1"/>
  <c r="AK6" i="1"/>
  <c r="AK7" i="1"/>
  <c r="AK13" i="1" a="1"/>
  <c r="AK13" i="1" s="1"/>
  <c r="AK17" i="1" a="1"/>
  <c r="AK17" i="1" s="1"/>
  <c r="N8" i="1"/>
  <c r="N7" i="1"/>
  <c r="N6" i="1"/>
  <c r="N5" i="1"/>
  <c r="G5" i="1"/>
  <c r="G6" i="1"/>
  <c r="G7" i="1"/>
  <c r="G8" i="1"/>
  <c r="AL13" i="2" l="1"/>
  <c r="AO13" i="1"/>
  <c r="AM13" i="1" l="1"/>
  <c r="AL13" i="1"/>
  <c r="AV13" i="1" l="1"/>
  <c r="AU13" i="1"/>
  <c r="AT13" i="1"/>
  <c r="AQ13" i="1"/>
  <c r="AP13" i="1"/>
  <c r="AN1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<sst xmlns="http://schemas.openxmlformats.org/spreadsheetml/2006/main" count="121" uniqueCount="52">
  <si>
    <t>№ п/п</t>
  </si>
  <si>
    <t>Таб. №</t>
  </si>
  <si>
    <t>День</t>
  </si>
  <si>
    <t>Ночь</t>
  </si>
  <si>
    <t>Фамилия И.О.</t>
  </si>
  <si>
    <t>Должность (профессия)</t>
  </si>
  <si>
    <t>Итого смен</t>
  </si>
  <si>
    <t>Итого часов</t>
  </si>
  <si>
    <t>Из них (в часах):</t>
  </si>
  <si>
    <t>Учет дней</t>
  </si>
  <si>
    <t>день</t>
  </si>
  <si>
    <t>ночь</t>
  </si>
  <si>
    <t>ночь оплата</t>
  </si>
  <si>
    <t>Прогул</t>
  </si>
  <si>
    <t>Больничный</t>
  </si>
  <si>
    <t>Админ. день</t>
  </si>
  <si>
    <t>Учебн. отпуск</t>
  </si>
  <si>
    <t>Отпуск</t>
  </si>
  <si>
    <t>Абдуллин А.И.</t>
  </si>
  <si>
    <t>Начальник участка</t>
  </si>
  <si>
    <t>Перераб. день</t>
  </si>
  <si>
    <t>Перераб. ночь</t>
  </si>
  <si>
    <t>12/0</t>
  </si>
  <si>
    <t>2/3</t>
  </si>
  <si>
    <t>6/1</t>
  </si>
  <si>
    <t>П</t>
  </si>
  <si>
    <t>УВ</t>
  </si>
  <si>
    <t>Б</t>
  </si>
  <si>
    <t>п</t>
  </si>
  <si>
    <t>ув</t>
  </si>
  <si>
    <t>б</t>
  </si>
  <si>
    <t>а</t>
  </si>
  <si>
    <t>у</t>
  </si>
  <si>
    <t>от</t>
  </si>
  <si>
    <t>Переработка</t>
  </si>
  <si>
    <t>в день</t>
  </si>
  <si>
    <t>в ночь</t>
  </si>
  <si>
    <t>Д</t>
  </si>
  <si>
    <t>ОТ</t>
  </si>
  <si>
    <t>У</t>
  </si>
  <si>
    <t>А</t>
  </si>
  <si>
    <t>д</t>
  </si>
  <si>
    <t>часы дневных смен</t>
  </si>
  <si>
    <t>часы ночных смен</t>
  </si>
  <si>
    <t>часы ночных смен до /</t>
  </si>
  <si>
    <t>Дневные смены</t>
  </si>
  <si>
    <t>Ночные смены</t>
  </si>
  <si>
    <t>2/2</t>
  </si>
  <si>
    <t>2/5</t>
  </si>
  <si>
    <t>4/0</t>
  </si>
  <si>
    <t>8/0</t>
  </si>
  <si>
    <t>1/3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</si>
</sst>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C66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8" xfId="0" quotePrefix="1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49" fontId="0" fillId="8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theme="5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CC66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theme="5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CC66FF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AV19"/>
  <sheetViews>
    <sheetView topLeftCell="E1" zoomScale="70" zoomScaleNormal="70" workbookViewId="0">
      <selection activeCell="AL7" sqref="AL7"/>
    </sheetView>
  </sheetViews>
  <sheetFormatPr defaultRowHeight="15.75" x14ac:dyDescent="0.25"/>
  <cols>
    <col min="1" max="1" width="6.25" style="1" customWidth="1"/>
    <col min="2" max="2" width="8.5" style="1" customWidth="1"/>
    <col min="3" max="5" width="18" style="1" customWidth="1"/>
    <col min="6" max="36" width="4.125" style="1" customWidth="1"/>
    <col min="37" max="37" width="12.25" style="1" bestFit="1" customWidth="1"/>
    <col min="38" max="16384" width="9" style="1"/>
  </cols>
  <sheetData>
    <row r="5" spans="1:48" x14ac:dyDescent="0.25">
      <c r="F5" s="12" t="s">
        <v>22</v>
      </c>
      <c r="G5" s="74" t="str">
        <f>"  - отработанные часы"</f>
        <v xml:space="preserve">  - отработанные часы</v>
      </c>
      <c r="H5" s="74"/>
      <c r="I5" s="74"/>
      <c r="J5" s="74"/>
      <c r="K5" s="74"/>
      <c r="M5" s="14" t="s">
        <v>40</v>
      </c>
      <c r="N5" s="74" t="str">
        <f>"  - админ. день"</f>
        <v xml:space="preserve">  - админ. день</v>
      </c>
      <c r="O5" s="74"/>
      <c r="P5" s="74"/>
      <c r="Q5" s="74"/>
      <c r="R5" s="74"/>
    </row>
    <row r="6" spans="1:48" x14ac:dyDescent="0.25">
      <c r="F6" s="11" t="s">
        <v>27</v>
      </c>
      <c r="G6" s="74" t="str">
        <f>"  - больничный"</f>
        <v xml:space="preserve">  - больничный</v>
      </c>
      <c r="H6" s="74"/>
      <c r="I6" s="74"/>
      <c r="J6" s="74"/>
      <c r="K6" s="74"/>
      <c r="M6" s="15" t="s">
        <v>39</v>
      </c>
      <c r="N6" s="74" t="str">
        <f>"  - ученический отпуск"</f>
        <v xml:space="preserve">  - ученический отпуск</v>
      </c>
      <c r="O6" s="74"/>
      <c r="P6" s="74"/>
      <c r="Q6" s="74"/>
      <c r="R6" s="74"/>
      <c r="AK6" s="1">
        <f>COUNTIFS(F13:AJ13,"12/0")</f>
        <v>4</v>
      </c>
      <c r="AL6" s="1" t="s">
        <v>2</v>
      </c>
    </row>
    <row r="7" spans="1:48" x14ac:dyDescent="0.25">
      <c r="F7" s="10" t="s">
        <v>26</v>
      </c>
      <c r="G7" s="74" t="str">
        <f>"  - уволен"</f>
        <v xml:space="preserve">  - уволен</v>
      </c>
      <c r="H7" s="74"/>
      <c r="I7" s="74"/>
      <c r="J7" s="74"/>
      <c r="K7" s="74"/>
      <c r="M7" s="13" t="s">
        <v>38</v>
      </c>
      <c r="N7" s="74" t="str">
        <f>"  - основной отпуск"</f>
        <v xml:space="preserve">  - основной отпуск</v>
      </c>
      <c r="O7" s="74"/>
      <c r="P7" s="74"/>
      <c r="Q7" s="74"/>
      <c r="R7" s="74"/>
      <c r="AK7" s="1">
        <f>COUNTA(F13:AJ13)</f>
        <v>8</v>
      </c>
      <c r="AL7" s="18" t="s">
        <v>22</v>
      </c>
    </row>
    <row r="8" spans="1:48" x14ac:dyDescent="0.25">
      <c r="F8" s="9" t="s">
        <v>25</v>
      </c>
      <c r="G8" s="74" t="str">
        <f>"  - прогул"</f>
        <v xml:space="preserve">  - прогул</v>
      </c>
      <c r="H8" s="74"/>
      <c r="I8" s="74"/>
      <c r="J8" s="74"/>
      <c r="K8" s="74"/>
      <c r="M8" s="16" t="s">
        <v>37</v>
      </c>
      <c r="N8" s="74" t="str">
        <f>"  - донорский день"</f>
        <v xml:space="preserve">  - донорский день</v>
      </c>
      <c r="O8" s="74"/>
      <c r="P8" s="74"/>
      <c r="Q8" s="74"/>
      <c r="R8" s="74"/>
    </row>
    <row r="9" spans="1:48" ht="3.75" customHeight="1" thickBot="1" x14ac:dyDescent="0.3"/>
    <row r="10" spans="1:48" ht="15.75" customHeight="1" x14ac:dyDescent="0.25">
      <c r="A10" s="26" t="s">
        <v>0</v>
      </c>
      <c r="B10" s="23" t="s">
        <v>1</v>
      </c>
      <c r="C10" s="23" t="s">
        <v>4</v>
      </c>
      <c r="D10" s="29" t="s">
        <v>5</v>
      </c>
      <c r="E10" s="32"/>
      <c r="F10" s="23">
        <v>1</v>
      </c>
      <c r="G10" s="35">
        <v>2</v>
      </c>
      <c r="H10" s="35">
        <v>3</v>
      </c>
      <c r="I10" s="23">
        <v>4</v>
      </c>
      <c r="J10" s="23">
        <v>5</v>
      </c>
      <c r="K10" s="23">
        <v>6</v>
      </c>
      <c r="L10" s="23">
        <v>7</v>
      </c>
      <c r="M10" s="23">
        <v>8</v>
      </c>
      <c r="N10" s="35">
        <v>9</v>
      </c>
      <c r="O10" s="35">
        <v>10</v>
      </c>
      <c r="P10" s="23">
        <v>11</v>
      </c>
      <c r="Q10" s="23">
        <v>12</v>
      </c>
      <c r="R10" s="23">
        <v>13</v>
      </c>
      <c r="S10" s="23">
        <v>14</v>
      </c>
      <c r="T10" s="23">
        <v>15</v>
      </c>
      <c r="U10" s="35">
        <v>16</v>
      </c>
      <c r="V10" s="35">
        <v>17</v>
      </c>
      <c r="W10" s="23">
        <v>18</v>
      </c>
      <c r="X10" s="23">
        <v>19</v>
      </c>
      <c r="Y10" s="23">
        <v>20</v>
      </c>
      <c r="Z10" s="23">
        <v>21</v>
      </c>
      <c r="AA10" s="23">
        <v>22</v>
      </c>
      <c r="AB10" s="35">
        <v>23</v>
      </c>
      <c r="AC10" s="35">
        <v>24</v>
      </c>
      <c r="AD10" s="23">
        <v>25</v>
      </c>
      <c r="AE10" s="23">
        <v>26</v>
      </c>
      <c r="AF10" s="23">
        <v>27</v>
      </c>
      <c r="AG10" s="23">
        <v>28</v>
      </c>
      <c r="AH10" s="23">
        <v>29</v>
      </c>
      <c r="AI10" s="35">
        <v>30</v>
      </c>
      <c r="AJ10" s="23">
        <v>31</v>
      </c>
      <c r="AK10" s="29" t="s">
        <v>6</v>
      </c>
      <c r="AL10" s="75" t="s">
        <v>7</v>
      </c>
      <c r="AM10" s="45" t="s">
        <v>8</v>
      </c>
      <c r="AN10" s="46"/>
      <c r="AO10" s="46"/>
      <c r="AP10" s="46" t="s">
        <v>34</v>
      </c>
      <c r="AQ10" s="47"/>
      <c r="AR10" s="23" t="s">
        <v>9</v>
      </c>
      <c r="AS10" s="23"/>
      <c r="AT10" s="23"/>
      <c r="AU10" s="23"/>
      <c r="AV10" s="38"/>
    </row>
    <row r="11" spans="1:48" ht="15.75" customHeight="1" x14ac:dyDescent="0.25">
      <c r="A11" s="27"/>
      <c r="B11" s="24"/>
      <c r="C11" s="24"/>
      <c r="D11" s="30"/>
      <c r="E11" s="33"/>
      <c r="F11" s="24"/>
      <c r="G11" s="36"/>
      <c r="H11" s="36"/>
      <c r="I11" s="24"/>
      <c r="J11" s="24"/>
      <c r="K11" s="24"/>
      <c r="L11" s="24"/>
      <c r="M11" s="24"/>
      <c r="N11" s="36"/>
      <c r="O11" s="36"/>
      <c r="P11" s="24"/>
      <c r="Q11" s="24"/>
      <c r="R11" s="24"/>
      <c r="S11" s="24"/>
      <c r="T11" s="24"/>
      <c r="U11" s="36"/>
      <c r="V11" s="36"/>
      <c r="W11" s="24"/>
      <c r="X11" s="24"/>
      <c r="Y11" s="24"/>
      <c r="Z11" s="24"/>
      <c r="AA11" s="24"/>
      <c r="AB11" s="36"/>
      <c r="AC11" s="36"/>
      <c r="AD11" s="24"/>
      <c r="AE11" s="24"/>
      <c r="AF11" s="24"/>
      <c r="AG11" s="24"/>
      <c r="AH11" s="24"/>
      <c r="AI11" s="36"/>
      <c r="AJ11" s="24"/>
      <c r="AK11" s="30"/>
      <c r="AL11" s="39"/>
      <c r="AM11" s="24" t="s">
        <v>10</v>
      </c>
      <c r="AN11" s="24" t="s">
        <v>11</v>
      </c>
      <c r="AO11" s="39" t="s">
        <v>12</v>
      </c>
      <c r="AP11" s="41" t="s">
        <v>35</v>
      </c>
      <c r="AQ11" s="43" t="s">
        <v>36</v>
      </c>
      <c r="AR11" s="36" t="s">
        <v>13</v>
      </c>
      <c r="AS11" s="57" t="s">
        <v>14</v>
      </c>
      <c r="AT11" s="59" t="s">
        <v>15</v>
      </c>
      <c r="AU11" s="61" t="s">
        <v>16</v>
      </c>
      <c r="AV11" s="63" t="s">
        <v>17</v>
      </c>
    </row>
    <row r="12" spans="1:48" ht="16.5" thickBot="1" x14ac:dyDescent="0.3">
      <c r="A12" s="28"/>
      <c r="B12" s="25"/>
      <c r="C12" s="25"/>
      <c r="D12" s="31"/>
      <c r="E12" s="34"/>
      <c r="F12" s="25"/>
      <c r="G12" s="37"/>
      <c r="H12" s="37"/>
      <c r="I12" s="25"/>
      <c r="J12" s="25"/>
      <c r="K12" s="25"/>
      <c r="L12" s="25"/>
      <c r="M12" s="25"/>
      <c r="N12" s="37"/>
      <c r="O12" s="37"/>
      <c r="P12" s="25"/>
      <c r="Q12" s="25"/>
      <c r="R12" s="25"/>
      <c r="S12" s="25"/>
      <c r="T12" s="25"/>
      <c r="U12" s="37"/>
      <c r="V12" s="37"/>
      <c r="W12" s="25"/>
      <c r="X12" s="25"/>
      <c r="Y12" s="25"/>
      <c r="Z12" s="25"/>
      <c r="AA12" s="25"/>
      <c r="AB12" s="37"/>
      <c r="AC12" s="37"/>
      <c r="AD12" s="25"/>
      <c r="AE12" s="25"/>
      <c r="AF12" s="25"/>
      <c r="AG12" s="25"/>
      <c r="AH12" s="25"/>
      <c r="AI12" s="37"/>
      <c r="AJ12" s="25"/>
      <c r="AK12" s="31"/>
      <c r="AL12" s="40"/>
      <c r="AM12" s="25"/>
      <c r="AN12" s="25"/>
      <c r="AO12" s="40"/>
      <c r="AP12" s="42"/>
      <c r="AQ12" s="44"/>
      <c r="AR12" s="37"/>
      <c r="AS12" s="58"/>
      <c r="AT12" s="60"/>
      <c r="AU12" s="62"/>
      <c r="AV12" s="64"/>
    </row>
    <row r="13" spans="1:48" x14ac:dyDescent="0.25">
      <c r="A13" s="26">
        <v>1</v>
      </c>
      <c r="B13" s="32">
        <v>12405</v>
      </c>
      <c r="C13" s="32" t="s">
        <v>18</v>
      </c>
      <c r="D13" s="48" t="s">
        <v>19</v>
      </c>
      <c r="E13" s="2" t="s">
        <v>2</v>
      </c>
      <c r="F13" s="5" t="s">
        <v>28</v>
      </c>
      <c r="G13" s="5"/>
      <c r="H13" s="5"/>
      <c r="I13" s="5"/>
      <c r="J13" s="5" t="s">
        <v>30</v>
      </c>
      <c r="K13" s="5"/>
      <c r="L13" s="5"/>
      <c r="M13" s="5"/>
      <c r="N13" s="5" t="s">
        <v>32</v>
      </c>
      <c r="O13" s="5"/>
      <c r="P13" s="5"/>
      <c r="Q13" s="5"/>
      <c r="R13" s="5" t="s">
        <v>41</v>
      </c>
      <c r="S13" s="5"/>
      <c r="T13" s="5"/>
      <c r="U13" s="5"/>
      <c r="V13" s="5" t="s">
        <v>22</v>
      </c>
      <c r="W13" s="5"/>
      <c r="X13" s="5"/>
      <c r="Y13" s="5"/>
      <c r="Z13" s="5" t="s">
        <v>22</v>
      </c>
      <c r="AA13" s="5"/>
      <c r="AB13" s="5"/>
      <c r="AC13" s="5"/>
      <c r="AD13" s="5" t="s">
        <v>22</v>
      </c>
      <c r="AE13" s="5"/>
      <c r="AF13" s="5"/>
      <c r="AG13" s="5"/>
      <c r="AH13" s="5" t="s">
        <v>22</v>
      </c>
      <c r="AI13" s="5"/>
      <c r="AJ13" s="5"/>
      <c r="AK13" s="51" cm="1">
        <f t="array" ref="AK13">SUMPRODUCT((F13:AJ13={"12/0"})*{1})+SUMPRODUCT((F14:AJ14={"2/3";"6/1"})*{1;1})/2</f>
        <v>9.5</v>
      </c>
      <c r="AL13" s="68">
        <f>SUM(IFERROR(--TRIM(LEFT(SUBSTITUTE(F13:AJ13,"/","     "),5)),0))</f>
        <v>0</v>
      </c>
      <c r="AM13" s="32" t="e">
        <f>MOD(F13:AJ13,IF(F13:AJ13&lt;0,-2,1))</f>
        <v>#VALUE!</v>
      </c>
      <c r="AN13" s="32">
        <f>SUM(F14:AJ14)</f>
        <v>0</v>
      </c>
      <c r="AO13" s="71">
        <f>SUM(COUNTIF(F14:AJ14,{2,3})*{6,1},COUNTIF(F14:AJ14,{2,3})*{6,1})</f>
        <v>0</v>
      </c>
      <c r="AP13" s="32">
        <f>SUM(F15:AJ15)</f>
        <v>0</v>
      </c>
      <c r="AQ13" s="54">
        <f>SUM(F16:AJ16)/1.5</f>
        <v>0</v>
      </c>
      <c r="AR13" s="32">
        <f>COUNTIF(F13:AJ14,"п")</f>
        <v>1</v>
      </c>
      <c r="AS13" s="32">
        <f>COUNTIF(F13:AJ14,"б")</f>
        <v>1</v>
      </c>
      <c r="AT13" s="32">
        <f>COUNTIF(F13:AJ14,"=а")</f>
        <v>1</v>
      </c>
      <c r="AU13" s="32">
        <f>COUNTIF(F13:AJ14,"=у")</f>
        <v>1</v>
      </c>
      <c r="AV13" s="65">
        <f>COUNTIF(F13:AJ14,"=от")</f>
        <v>1</v>
      </c>
    </row>
    <row r="14" spans="1:48" x14ac:dyDescent="0.25">
      <c r="A14" s="27"/>
      <c r="B14" s="33"/>
      <c r="C14" s="33"/>
      <c r="D14" s="49"/>
      <c r="E14" s="3" t="s">
        <v>3</v>
      </c>
      <c r="F14" s="6"/>
      <c r="G14" s="8" t="s">
        <v>29</v>
      </c>
      <c r="H14" s="8"/>
      <c r="I14" s="6"/>
      <c r="J14" s="6"/>
      <c r="K14" s="6" t="s">
        <v>31</v>
      </c>
      <c r="L14" s="6"/>
      <c r="M14" s="6"/>
      <c r="N14" s="6"/>
      <c r="O14" s="6" t="s">
        <v>33</v>
      </c>
      <c r="P14" s="6" t="s">
        <v>24</v>
      </c>
      <c r="Q14" s="6" t="s">
        <v>47</v>
      </c>
      <c r="R14" s="6"/>
      <c r="S14" s="6" t="s">
        <v>23</v>
      </c>
      <c r="T14" s="6" t="s">
        <v>24</v>
      </c>
      <c r="U14" s="6"/>
      <c r="V14" s="6"/>
      <c r="W14" s="6" t="s">
        <v>23</v>
      </c>
      <c r="X14" s="6" t="s">
        <v>24</v>
      </c>
      <c r="Y14" s="6"/>
      <c r="Z14" s="6"/>
      <c r="AA14" s="6" t="s">
        <v>23</v>
      </c>
      <c r="AB14" s="6" t="s">
        <v>24</v>
      </c>
      <c r="AC14" s="6"/>
      <c r="AD14" s="6"/>
      <c r="AE14" s="6" t="s">
        <v>23</v>
      </c>
      <c r="AF14" s="6" t="s">
        <v>24</v>
      </c>
      <c r="AG14" s="6"/>
      <c r="AH14" s="6"/>
      <c r="AI14" s="6" t="s">
        <v>23</v>
      </c>
      <c r="AJ14" s="6" t="s">
        <v>24</v>
      </c>
      <c r="AK14" s="52"/>
      <c r="AL14" s="69"/>
      <c r="AM14" s="33"/>
      <c r="AN14" s="33"/>
      <c r="AO14" s="72"/>
      <c r="AP14" s="33"/>
      <c r="AQ14" s="55"/>
      <c r="AR14" s="33"/>
      <c r="AS14" s="33"/>
      <c r="AT14" s="33"/>
      <c r="AU14" s="33"/>
      <c r="AV14" s="66"/>
    </row>
    <row r="15" spans="1:48" x14ac:dyDescent="0.25">
      <c r="A15" s="27"/>
      <c r="B15" s="33"/>
      <c r="C15" s="33"/>
      <c r="D15" s="49"/>
      <c r="E15" s="3" t="s">
        <v>20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52"/>
      <c r="AL15" s="69"/>
      <c r="AM15" s="33"/>
      <c r="AN15" s="33"/>
      <c r="AO15" s="72"/>
      <c r="AP15" s="33"/>
      <c r="AQ15" s="55"/>
      <c r="AR15" s="33"/>
      <c r="AS15" s="33"/>
      <c r="AT15" s="33"/>
      <c r="AU15" s="33"/>
      <c r="AV15" s="66"/>
    </row>
    <row r="16" spans="1:48" ht="16.5" thickBot="1" x14ac:dyDescent="0.3">
      <c r="A16" s="28"/>
      <c r="B16" s="34"/>
      <c r="C16" s="34"/>
      <c r="D16" s="50"/>
      <c r="E16" s="4" t="s">
        <v>21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53"/>
      <c r="AL16" s="70"/>
      <c r="AM16" s="34"/>
      <c r="AN16" s="34"/>
      <c r="AO16" s="73"/>
      <c r="AP16" s="34"/>
      <c r="AQ16" s="56"/>
      <c r="AR16" s="34"/>
      <c r="AS16" s="34"/>
      <c r="AT16" s="34"/>
      <c r="AU16" s="34"/>
      <c r="AV16" s="67"/>
    </row>
    <row r="17" spans="37:41" x14ac:dyDescent="0.25">
      <c r="AK17" s="1" cm="1">
        <f t="array" ref="AK17">SUMPRODUCT((F13:AJ13={"12/0"})*{1})</f>
        <v>4</v>
      </c>
      <c r="AL17" s="1" cm="1">
        <f t="array" ref="AL17">SUMPRODUCT((F14:AJ14={"2/3";"6/1"})*{1;1})/2</f>
        <v>5.5</v>
      </c>
      <c r="AM17" s="10" cm="1">
        <f t="array" ref="AM17">SUMPRODUCT((F13:AJ14={"12/0"})*{12})</f>
        <v>48</v>
      </c>
      <c r="AN17" s="10" cm="1">
        <f t="array" ref="AN17">SUMPRODUCT((F14:AJ14={"2/2";"2/3";"6/1"})*{4;5;7})</f>
        <v>71</v>
      </c>
      <c r="AO17" s="10" cm="1">
        <f t="array" ref="AO17">SUMPRODUCT((F14:AJ14={"2/2";"2/3";"6/1"})*{2;2;6})</f>
        <v>48</v>
      </c>
    </row>
    <row r="18" spans="37:41" ht="47.25" x14ac:dyDescent="0.25">
      <c r="AK18" s="17" t="s">
        <v>45</v>
      </c>
      <c r="AL18" s="17" t="s">
        <v>46</v>
      </c>
      <c r="AM18" s="17" t="s">
        <v>42</v>
      </c>
      <c r="AN18" s="17" t="s">
        <v>43</v>
      </c>
      <c r="AO18" s="17" t="s">
        <v>44</v>
      </c>
    </row>
    <row r="19" spans="37:41" x14ac:dyDescent="0.25">
      <c r="AK19" s="1">
        <f>DCOUNTA(E13:AJ14,E13,AL6:AL7)</f>
        <v>0</v>
      </c>
    </row>
  </sheetData>
  <mergeCells count="75">
    <mergeCell ref="AK10:AK12"/>
    <mergeCell ref="AL10:AL12"/>
    <mergeCell ref="AE10:AE12"/>
    <mergeCell ref="AF10:AF12"/>
    <mergeCell ref="AG10:AG12"/>
    <mergeCell ref="AH10:AH12"/>
    <mergeCell ref="AI10:AI12"/>
    <mergeCell ref="AJ10:AJ12"/>
    <mergeCell ref="G5:K5"/>
    <mergeCell ref="G6:K6"/>
    <mergeCell ref="G7:K7"/>
    <mergeCell ref="G8:K8"/>
    <mergeCell ref="N6:R6"/>
    <mergeCell ref="N8:R8"/>
    <mergeCell ref="N5:R5"/>
    <mergeCell ref="N7:R7"/>
    <mergeCell ref="AL13:AL16"/>
    <mergeCell ref="AM13:AM16"/>
    <mergeCell ref="AN13:AN16"/>
    <mergeCell ref="AO13:AO16"/>
    <mergeCell ref="AP13:AP16"/>
    <mergeCell ref="AQ13:AQ16"/>
    <mergeCell ref="AS11:AS12"/>
    <mergeCell ref="AT11:AT12"/>
    <mergeCell ref="AU11:AU12"/>
    <mergeCell ref="AV11:AV12"/>
    <mergeCell ref="AR13:AR16"/>
    <mergeCell ref="AS13:AS16"/>
    <mergeCell ref="AT13:AT16"/>
    <mergeCell ref="AU13:AU16"/>
    <mergeCell ref="AV13:AV16"/>
    <mergeCell ref="A13:A16"/>
    <mergeCell ref="B13:B16"/>
    <mergeCell ref="C13:C16"/>
    <mergeCell ref="D13:D16"/>
    <mergeCell ref="AK13:AK16"/>
    <mergeCell ref="AR10:AV10"/>
    <mergeCell ref="AM11:AM12"/>
    <mergeCell ref="AN11:AN12"/>
    <mergeCell ref="AO11:AO12"/>
    <mergeCell ref="AP11:AP12"/>
    <mergeCell ref="AQ11:AQ12"/>
    <mergeCell ref="AR11:AR12"/>
    <mergeCell ref="AM10:AO10"/>
    <mergeCell ref="AP10:AQ10"/>
    <mergeCell ref="AB10:AB12"/>
    <mergeCell ref="AC10:AC12"/>
    <mergeCell ref="AD10:AD12"/>
    <mergeCell ref="S10:S12"/>
    <mergeCell ref="T10:T12"/>
    <mergeCell ref="U10:U12"/>
    <mergeCell ref="V10:V12"/>
    <mergeCell ref="W10:W12"/>
    <mergeCell ref="X10:X12"/>
    <mergeCell ref="Y10:Y12"/>
    <mergeCell ref="Z10:Z12"/>
    <mergeCell ref="AA10:AA12"/>
    <mergeCell ref="R10:R12"/>
    <mergeCell ref="G10:G12"/>
    <mergeCell ref="H10:H12"/>
    <mergeCell ref="I10:I12"/>
    <mergeCell ref="J10:J12"/>
    <mergeCell ref="K10:K12"/>
    <mergeCell ref="L10:L12"/>
    <mergeCell ref="M10:M12"/>
    <mergeCell ref="N10:N12"/>
    <mergeCell ref="O10:O12"/>
    <mergeCell ref="P10:P12"/>
    <mergeCell ref="Q10:Q12"/>
    <mergeCell ref="F10:F12"/>
    <mergeCell ref="A10:A12"/>
    <mergeCell ref="B10:B12"/>
    <mergeCell ref="C10:C12"/>
    <mergeCell ref="D10:D12"/>
    <mergeCell ref="E10:E12"/>
  </mergeCells>
  <conditionalFormatting sqref="F13:AJ14">
    <cfRule type="cellIs" dxfId="13" priority="1" operator="equal">
      <formula>"д"</formula>
    </cfRule>
    <cfRule type="cellIs" dxfId="12" priority="2" operator="equal">
      <formula>"от"</formula>
    </cfRule>
    <cfRule type="cellIs" dxfId="11" priority="3" operator="equal">
      <formula>"у"</formula>
    </cfRule>
    <cfRule type="cellIs" dxfId="10" priority="4" operator="equal">
      <formula>"а"</formula>
    </cfRule>
    <cfRule type="cellIs" dxfId="9" priority="6" operator="equal">
      <formula>"б"</formula>
    </cfRule>
    <cfRule type="cellIs" dxfId="8" priority="7" operator="equal">
      <formula>"ув"</formula>
    </cfRule>
    <cfRule type="cellIs" dxfId="7" priority="8" operator="equal">
      <formula>"п"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89EE0-26DD-49A4-A2EE-09059ADD9D8C}">
  <dimension ref="A5:AX24"/>
  <sheetViews>
    <sheetView tabSelected="1" topLeftCell="E1" zoomScale="70" zoomScaleNormal="70" workbookViewId="0">
      <selection activeCell="AV13" sqref="AV13:AV16"/>
    </sheetView>
  </sheetViews>
  <sheetFormatPr defaultRowHeight="15.75" x14ac:dyDescent="0.25"/>
  <cols>
    <col min="1" max="1" width="6.25" style="1" customWidth="1"/>
    <col min="2" max="2" width="8.5" style="1" customWidth="1"/>
    <col min="3" max="5" width="18" style="1" customWidth="1"/>
    <col min="6" max="36" width="4.125" style="1" customWidth="1"/>
    <col min="37" max="37" width="12.25" style="1" bestFit="1" customWidth="1"/>
    <col min="38" max="16384" width="9" style="1"/>
  </cols>
  <sheetData>
    <row r="5" spans="1:50" x14ac:dyDescent="0.25">
      <c r="F5" s="12" t="s">
        <v>22</v>
      </c>
      <c r="G5" s="74" t="str">
        <f>"  - отработанные часы"</f>
        <v xml:space="preserve">  - отработанные часы</v>
      </c>
      <c r="H5" s="74"/>
      <c r="I5" s="74"/>
      <c r="J5" s="74"/>
      <c r="K5" s="74"/>
      <c r="M5" s="14" t="s">
        <v>40</v>
      </c>
      <c r="N5" s="74" t="str">
        <f>"  - админ. день"</f>
        <v xml:space="preserve">  - админ. день</v>
      </c>
      <c r="O5" s="74"/>
      <c r="P5" s="74"/>
      <c r="Q5" s="74"/>
      <c r="R5" s="74"/>
    </row>
    <row r="6" spans="1:50" x14ac:dyDescent="0.25">
      <c r="F6" s="11" t="s">
        <v>27</v>
      </c>
      <c r="G6" s="74" t="str">
        <f>"  - больничный"</f>
        <v xml:space="preserve">  - больничный</v>
      </c>
      <c r="H6" s="74"/>
      <c r="I6" s="74"/>
      <c r="J6" s="74"/>
      <c r="K6" s="74"/>
      <c r="M6" s="15" t="s">
        <v>39</v>
      </c>
      <c r="N6" s="74" t="str">
        <f>"  - ученический отпуск"</f>
        <v xml:space="preserve">  - ученический отпуск</v>
      </c>
      <c r="O6" s="74"/>
      <c r="P6" s="74"/>
      <c r="Q6" s="74"/>
      <c r="R6" s="74"/>
    </row>
    <row r="7" spans="1:50" x14ac:dyDescent="0.25">
      <c r="F7" s="10" t="s">
        <v>26</v>
      </c>
      <c r="G7" s="74" t="str">
        <f>"  - уволен"</f>
        <v xml:space="preserve">  - уволен</v>
      </c>
      <c r="H7" s="74"/>
      <c r="I7" s="74"/>
      <c r="J7" s="74"/>
      <c r="K7" s="74"/>
      <c r="M7" s="13" t="s">
        <v>38</v>
      </c>
      <c r="N7" s="74" t="str">
        <f>"  - основной отпуск"</f>
        <v xml:space="preserve">  - основной отпуск</v>
      </c>
      <c r="O7" s="74"/>
      <c r="P7" s="74"/>
      <c r="Q7" s="74"/>
      <c r="R7" s="74"/>
      <c r="AL7" s="18"/>
    </row>
    <row r="8" spans="1:50" x14ac:dyDescent="0.25">
      <c r="F8" s="9" t="s">
        <v>25</v>
      </c>
      <c r="G8" s="74" t="str">
        <f>"  - прогул"</f>
        <v xml:space="preserve">  - прогул</v>
      </c>
      <c r="H8" s="74"/>
      <c r="I8" s="74"/>
      <c r="J8" s="74"/>
      <c r="K8" s="74"/>
      <c r="M8" s="16" t="s">
        <v>37</v>
      </c>
      <c r="N8" s="74" t="str">
        <f>"  - донорский день"</f>
        <v xml:space="preserve">  - донорский день</v>
      </c>
      <c r="O8" s="74"/>
      <c r="P8" s="74"/>
      <c r="Q8" s="74"/>
      <c r="R8" s="74"/>
    </row>
    <row r="9" spans="1:50" ht="3.75" customHeight="1" thickBot="1" x14ac:dyDescent="0.3"/>
    <row r="10" spans="1:50" ht="15.75" customHeight="1" x14ac:dyDescent="0.25">
      <c r="A10" s="26" t="s">
        <v>0</v>
      </c>
      <c r="B10" s="23" t="s">
        <v>1</v>
      </c>
      <c r="C10" s="23" t="s">
        <v>4</v>
      </c>
      <c r="D10" s="29" t="s">
        <v>5</v>
      </c>
      <c r="E10" s="32"/>
      <c r="F10" s="23">
        <v>1</v>
      </c>
      <c r="G10" s="35">
        <v>2</v>
      </c>
      <c r="H10" s="35">
        <v>3</v>
      </c>
      <c r="I10" s="23">
        <v>4</v>
      </c>
      <c r="J10" s="23">
        <v>5</v>
      </c>
      <c r="K10" s="23">
        <v>6</v>
      </c>
      <c r="L10" s="23">
        <v>7</v>
      </c>
      <c r="M10" s="23">
        <v>8</v>
      </c>
      <c r="N10" s="35">
        <v>9</v>
      </c>
      <c r="O10" s="35">
        <v>10</v>
      </c>
      <c r="P10" s="23">
        <v>11</v>
      </c>
      <c r="Q10" s="23">
        <v>12</v>
      </c>
      <c r="R10" s="23">
        <v>13</v>
      </c>
      <c r="S10" s="23">
        <v>14</v>
      </c>
      <c r="T10" s="23">
        <v>15</v>
      </c>
      <c r="U10" s="35">
        <v>16</v>
      </c>
      <c r="V10" s="35">
        <v>17</v>
      </c>
      <c r="W10" s="23">
        <v>18</v>
      </c>
      <c r="X10" s="23">
        <v>19</v>
      </c>
      <c r="Y10" s="23">
        <v>20</v>
      </c>
      <c r="Z10" s="23">
        <v>21</v>
      </c>
      <c r="AA10" s="23">
        <v>22</v>
      </c>
      <c r="AB10" s="35">
        <v>23</v>
      </c>
      <c r="AC10" s="35">
        <v>24</v>
      </c>
      <c r="AD10" s="23">
        <v>25</v>
      </c>
      <c r="AE10" s="23">
        <v>26</v>
      </c>
      <c r="AF10" s="23">
        <v>27</v>
      </c>
      <c r="AG10" s="23">
        <v>28</v>
      </c>
      <c r="AH10" s="23">
        <v>29</v>
      </c>
      <c r="AI10" s="35">
        <v>30</v>
      </c>
      <c r="AJ10" s="23">
        <v>31</v>
      </c>
      <c r="AK10" s="29" t="s">
        <v>6</v>
      </c>
      <c r="AL10" s="75" t="s">
        <v>7</v>
      </c>
      <c r="AM10" s="45" t="s">
        <v>8</v>
      </c>
      <c r="AN10" s="46"/>
      <c r="AO10" s="46"/>
      <c r="AP10" s="46" t="s">
        <v>34</v>
      </c>
      <c r="AQ10" s="47"/>
      <c r="AR10" s="23" t="s">
        <v>9</v>
      </c>
      <c r="AS10" s="23"/>
      <c r="AT10" s="23"/>
      <c r="AU10" s="23"/>
      <c r="AV10" s="38"/>
    </row>
    <row r="11" spans="1:50" ht="15.75" customHeight="1" x14ac:dyDescent="0.25">
      <c r="A11" s="27"/>
      <c r="B11" s="24"/>
      <c r="C11" s="24"/>
      <c r="D11" s="30"/>
      <c r="E11" s="33"/>
      <c r="F11" s="24"/>
      <c r="G11" s="36"/>
      <c r="H11" s="36"/>
      <c r="I11" s="24"/>
      <c r="J11" s="24"/>
      <c r="K11" s="24"/>
      <c r="L11" s="24"/>
      <c r="M11" s="24"/>
      <c r="N11" s="36"/>
      <c r="O11" s="36"/>
      <c r="P11" s="24"/>
      <c r="Q11" s="24"/>
      <c r="R11" s="24"/>
      <c r="S11" s="24"/>
      <c r="T11" s="24"/>
      <c r="U11" s="36"/>
      <c r="V11" s="36"/>
      <c r="W11" s="24"/>
      <c r="X11" s="24"/>
      <c r="Y11" s="24"/>
      <c r="Z11" s="24"/>
      <c r="AA11" s="24"/>
      <c r="AB11" s="36"/>
      <c r="AC11" s="36"/>
      <c r="AD11" s="24"/>
      <c r="AE11" s="24"/>
      <c r="AF11" s="24"/>
      <c r="AG11" s="24"/>
      <c r="AH11" s="24"/>
      <c r="AI11" s="36"/>
      <c r="AJ11" s="24"/>
      <c r="AK11" s="30"/>
      <c r="AL11" s="39"/>
      <c r="AM11" s="24" t="s">
        <v>10</v>
      </c>
      <c r="AN11" s="24" t="s">
        <v>11</v>
      </c>
      <c r="AO11" s="39" t="s">
        <v>12</v>
      </c>
      <c r="AP11" s="41" t="s">
        <v>35</v>
      </c>
      <c r="AQ11" s="43" t="s">
        <v>36</v>
      </c>
      <c r="AR11" s="36" t="s">
        <v>13</v>
      </c>
      <c r="AS11" s="57" t="s">
        <v>14</v>
      </c>
      <c r="AT11" s="59" t="s">
        <v>15</v>
      </c>
      <c r="AU11" s="61" t="s">
        <v>16</v>
      </c>
      <c r="AV11" s="63" t="s">
        <v>17</v>
      </c>
    </row>
    <row r="12" spans="1:50" ht="16.5" thickBot="1" x14ac:dyDescent="0.3">
      <c r="A12" s="28"/>
      <c r="B12" s="25"/>
      <c r="C12" s="25"/>
      <c r="D12" s="31"/>
      <c r="E12" s="34"/>
      <c r="F12" s="25"/>
      <c r="G12" s="37"/>
      <c r="H12" s="37"/>
      <c r="I12" s="25"/>
      <c r="J12" s="25"/>
      <c r="K12" s="25"/>
      <c r="L12" s="25"/>
      <c r="M12" s="25"/>
      <c r="N12" s="37"/>
      <c r="O12" s="37"/>
      <c r="P12" s="25"/>
      <c r="Q12" s="25"/>
      <c r="R12" s="25"/>
      <c r="S12" s="25"/>
      <c r="T12" s="25"/>
      <c r="U12" s="37"/>
      <c r="V12" s="37"/>
      <c r="W12" s="25"/>
      <c r="X12" s="25"/>
      <c r="Y12" s="25"/>
      <c r="Z12" s="25"/>
      <c r="AA12" s="25"/>
      <c r="AB12" s="37"/>
      <c r="AC12" s="37"/>
      <c r="AD12" s="25"/>
      <c r="AE12" s="25"/>
      <c r="AF12" s="25"/>
      <c r="AG12" s="25"/>
      <c r="AH12" s="25"/>
      <c r="AI12" s="37"/>
      <c r="AJ12" s="25"/>
      <c r="AK12" s="31"/>
      <c r="AL12" s="40"/>
      <c r="AM12" s="25"/>
      <c r="AN12" s="25"/>
      <c r="AO12" s="40"/>
      <c r="AP12" s="42"/>
      <c r="AQ12" s="44"/>
      <c r="AR12" s="37"/>
      <c r="AS12" s="58"/>
      <c r="AT12" s="60"/>
      <c r="AU12" s="62"/>
      <c r="AV12" s="64"/>
    </row>
    <row r="13" spans="1:50" x14ac:dyDescent="0.25">
      <c r="A13" s="26">
        <v>1</v>
      </c>
      <c r="B13" s="32">
        <v>12405</v>
      </c>
      <c r="C13" s="32" t="s">
        <v>18</v>
      </c>
      <c r="D13" s="48" t="s">
        <v>19</v>
      </c>
      <c r="E13" s="19" t="s">
        <v>2</v>
      </c>
      <c r="F13" s="5" t="s">
        <v>28</v>
      </c>
      <c r="G13" s="5"/>
      <c r="H13" s="5"/>
      <c r="I13" s="5"/>
      <c r="J13" s="5" t="s">
        <v>30</v>
      </c>
      <c r="K13" s="5"/>
      <c r="L13" s="5"/>
      <c r="M13" s="5"/>
      <c r="N13" s="5" t="s">
        <v>32</v>
      </c>
      <c r="O13" s="5"/>
      <c r="P13" s="5"/>
      <c r="Q13" s="5"/>
      <c r="R13" s="5" t="s">
        <v>41</v>
      </c>
      <c r="S13" s="5"/>
      <c r="T13" s="5"/>
      <c r="U13" s="5"/>
      <c r="V13" s="5" t="s">
        <v>22</v>
      </c>
      <c r="W13" s="5"/>
      <c r="X13" s="5"/>
      <c r="Y13" s="5"/>
      <c r="Z13" s="5" t="s">
        <v>22</v>
      </c>
      <c r="AA13" s="5"/>
      <c r="AB13" s="5" t="s">
        <v>49</v>
      </c>
      <c r="AC13" s="5" t="s">
        <v>50</v>
      </c>
      <c r="AD13" s="5" t="s">
        <v>22</v>
      </c>
      <c r="AE13" s="5"/>
      <c r="AF13" s="5"/>
      <c r="AG13" s="5"/>
      <c r="AH13" s="5" t="s">
        <v>22</v>
      </c>
      <c r="AI13" s="5"/>
      <c r="AJ13" s="5"/>
      <c r="AK13" s="79">
        <f>COUNTIF(F13:AJ13,"*/*")+COUNTIF(F14:AJ14,"*/*")*0.5</f>
        <v>12</v>
      </c>
      <c r="AL13" s="68">
        <f>SUM(AM13:AN16)</f>
        <v>131</v>
      </c>
      <c r="AM13" s="76">
        <f t="array" ref="AM13">SUM(IFERROR(VALUE(LEFT(F13:AJ13,FIND("/",F13:AJ13)-1)),0))+SUM(IFERROR(VALUE(LEFT(F14:AJ14,FIND("/",F14:AJ14)-1)),0))</f>
        <v>103</v>
      </c>
      <c r="AN13" s="76">
        <f t="array" ref="AN13">SUM(IFERROR(VALUE(MID(F14:AJ14,FIND("/",F14:AJ14)+1,LEN(F14:AJ14)-FIND("/",F14:AJ14))),0))</f>
        <v>28</v>
      </c>
      <c r="AO13" s="71"/>
      <c r="AP13" s="79">
        <f>SUM(F15:AJ15)</f>
        <v>0</v>
      </c>
      <c r="AQ13" s="54">
        <f>SUM(F16:AJ16)/1.5</f>
        <v>0</v>
      </c>
      <c r="AR13" s="32">
        <f>COUNTIF(F13:AJ14,"п")</f>
        <v>1</v>
      </c>
      <c r="AS13" s="32">
        <f>COUNTIF(F13:AJ14,"б")</f>
        <v>1</v>
      </c>
      <c r="AT13" s="32">
        <f>COUNTIF(F13:AJ14,"а")</f>
        <v>1</v>
      </c>
      <c r="AU13" s="32">
        <f>COUNTIF(F13:AJ14,"у")</f>
        <v>1</v>
      </c>
      <c r="AV13" s="65">
        <f>COUNTIF(F13:AJ14,"от")</f>
        <v>1</v>
      </c>
    </row>
    <row r="14" spans="1:50" x14ac:dyDescent="0.25">
      <c r="A14" s="27"/>
      <c r="B14" s="33"/>
      <c r="C14" s="33"/>
      <c r="D14" s="49"/>
      <c r="E14" s="20" t="s">
        <v>3</v>
      </c>
      <c r="F14" s="6"/>
      <c r="G14" s="8" t="s">
        <v>29</v>
      </c>
      <c r="H14" s="8"/>
      <c r="I14" s="6"/>
      <c r="J14" s="6"/>
      <c r="K14" s="6" t="s">
        <v>31</v>
      </c>
      <c r="L14" s="6" t="s">
        <v>48</v>
      </c>
      <c r="M14" s="6" t="s">
        <v>51</v>
      </c>
      <c r="N14" s="6"/>
      <c r="O14" s="6" t="s">
        <v>33</v>
      </c>
      <c r="P14" s="6"/>
      <c r="Q14" s="6"/>
      <c r="R14" s="6"/>
      <c r="S14" s="6" t="s">
        <v>23</v>
      </c>
      <c r="T14" s="6" t="s">
        <v>24</v>
      </c>
      <c r="U14" s="6"/>
      <c r="V14" s="6"/>
      <c r="W14" s="6" t="s">
        <v>23</v>
      </c>
      <c r="X14" s="6" t="s">
        <v>24</v>
      </c>
      <c r="Y14" s="6"/>
      <c r="Z14" s="6"/>
      <c r="AA14" s="6" t="s">
        <v>23</v>
      </c>
      <c r="AB14" s="6" t="s">
        <v>24</v>
      </c>
      <c r="AC14" s="6"/>
      <c r="AD14" s="6"/>
      <c r="AE14" s="6" t="s">
        <v>23</v>
      </c>
      <c r="AF14" s="6" t="s">
        <v>24</v>
      </c>
      <c r="AG14" s="6"/>
      <c r="AH14" s="6"/>
      <c r="AI14" s="6" t="s">
        <v>23</v>
      </c>
      <c r="AJ14" s="6" t="s">
        <v>24</v>
      </c>
      <c r="AK14" s="52"/>
      <c r="AL14" s="69"/>
      <c r="AM14" s="77"/>
      <c r="AN14" s="77"/>
      <c r="AO14" s="72"/>
      <c r="AP14" s="33"/>
      <c r="AQ14" s="55"/>
      <c r="AR14" s="33"/>
      <c r="AS14" s="33"/>
      <c r="AT14" s="33"/>
      <c r="AU14" s="33"/>
      <c r="AV14" s="66"/>
      <c r="AX14" s="18"/>
    </row>
    <row r="15" spans="1:50" x14ac:dyDescent="0.25">
      <c r="A15" s="27"/>
      <c r="B15" s="33"/>
      <c r="C15" s="33"/>
      <c r="D15" s="49"/>
      <c r="E15" s="20" t="s">
        <v>20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52"/>
      <c r="AL15" s="69"/>
      <c r="AM15" s="77"/>
      <c r="AN15" s="77"/>
      <c r="AO15" s="72"/>
      <c r="AP15" s="33"/>
      <c r="AQ15" s="55"/>
      <c r="AR15" s="33"/>
      <c r="AS15" s="33"/>
      <c r="AT15" s="33"/>
      <c r="AU15" s="33"/>
      <c r="AV15" s="66"/>
    </row>
    <row r="16" spans="1:50" ht="16.5" thickBot="1" x14ac:dyDescent="0.3">
      <c r="A16" s="28"/>
      <c r="B16" s="34"/>
      <c r="C16" s="34"/>
      <c r="D16" s="50"/>
      <c r="E16" s="21" t="s">
        <v>21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53"/>
      <c r="AL16" s="70"/>
      <c r="AM16" s="78"/>
      <c r="AN16" s="78"/>
      <c r="AO16" s="73"/>
      <c r="AP16" s="34"/>
      <c r="AQ16" s="56"/>
      <c r="AR16" s="34"/>
      <c r="AS16" s="34"/>
      <c r="AT16" s="34"/>
      <c r="AU16" s="34"/>
      <c r="AV16" s="67"/>
    </row>
    <row r="17" spans="38:43" x14ac:dyDescent="0.25">
      <c r="AM17" s="18"/>
    </row>
    <row r="21" spans="38:43" x14ac:dyDescent="0.25">
      <c r="AM21" s="12"/>
      <c r="AN21" s="12"/>
      <c r="AO21" s="12"/>
      <c r="AP21" s="12"/>
      <c r="AQ21" s="12"/>
    </row>
    <row r="22" spans="38:43" x14ac:dyDescent="0.25">
      <c r="AM22" s="12"/>
      <c r="AN22" s="12"/>
      <c r="AO22" s="12"/>
      <c r="AP22" s="12"/>
      <c r="AQ22" s="12"/>
    </row>
    <row r="23" spans="38:43" x14ac:dyDescent="0.25">
      <c r="AL23" s="17"/>
      <c r="AM23" s="22"/>
      <c r="AN23" s="22"/>
      <c r="AO23" s="22"/>
      <c r="AP23" s="22"/>
      <c r="AQ23" s="12"/>
    </row>
    <row r="24" spans="38:43" x14ac:dyDescent="0.25">
      <c r="AM24" s="12"/>
      <c r="AN24" s="12"/>
      <c r="AO24" s="12"/>
      <c r="AP24" s="12"/>
      <c r="AQ24" s="12"/>
    </row>
  </sheetData>
  <mergeCells count="75">
    <mergeCell ref="G5:K5"/>
    <mergeCell ref="N5:R5"/>
    <mergeCell ref="G6:K6"/>
    <mergeCell ref="N6:R6"/>
    <mergeCell ref="G7:K7"/>
    <mergeCell ref="N7:R7"/>
    <mergeCell ref="G8:K8"/>
    <mergeCell ref="N8:R8"/>
    <mergeCell ref="A10:A12"/>
    <mergeCell ref="B10:B12"/>
    <mergeCell ref="C10:C12"/>
    <mergeCell ref="D10:D12"/>
    <mergeCell ref="E10:E12"/>
    <mergeCell ref="F10:F12"/>
    <mergeCell ref="G10:G12"/>
    <mergeCell ref="H10:H12"/>
    <mergeCell ref="T10:T12"/>
    <mergeCell ref="I10:I12"/>
    <mergeCell ref="J10:J12"/>
    <mergeCell ref="K10:K12"/>
    <mergeCell ref="L10:L12"/>
    <mergeCell ref="M10:M12"/>
    <mergeCell ref="N10:N12"/>
    <mergeCell ref="O10:O12"/>
    <mergeCell ref="P10:P12"/>
    <mergeCell ref="Q10:Q12"/>
    <mergeCell ref="R10:R12"/>
    <mergeCell ref="S10:S12"/>
    <mergeCell ref="AF10:AF12"/>
    <mergeCell ref="U10:U12"/>
    <mergeCell ref="V10:V12"/>
    <mergeCell ref="W10:W12"/>
    <mergeCell ref="X10:X12"/>
    <mergeCell ref="Y10:Y12"/>
    <mergeCell ref="Z10:Z12"/>
    <mergeCell ref="AA10:AA12"/>
    <mergeCell ref="AB10:AB12"/>
    <mergeCell ref="AC10:AC12"/>
    <mergeCell ref="AD10:AD12"/>
    <mergeCell ref="AE10:AE12"/>
    <mergeCell ref="AP10:AQ10"/>
    <mergeCell ref="AR10:AV10"/>
    <mergeCell ref="AM11:AM12"/>
    <mergeCell ref="AN11:AN12"/>
    <mergeCell ref="AO11:AO12"/>
    <mergeCell ref="AP11:AP12"/>
    <mergeCell ref="AQ11:AQ12"/>
    <mergeCell ref="AR11:AR12"/>
    <mergeCell ref="AS11:AS12"/>
    <mergeCell ref="AT11:AT12"/>
    <mergeCell ref="AU11:AU12"/>
    <mergeCell ref="AV11:AV12"/>
    <mergeCell ref="A13:A16"/>
    <mergeCell ref="B13:B16"/>
    <mergeCell ref="C13:C16"/>
    <mergeCell ref="D13:D16"/>
    <mergeCell ref="AK13:AK16"/>
    <mergeCell ref="AL13:AL16"/>
    <mergeCell ref="AM13:AM16"/>
    <mergeCell ref="AG10:AG12"/>
    <mergeCell ref="AH10:AH12"/>
    <mergeCell ref="AI10:AI12"/>
    <mergeCell ref="AJ10:AJ12"/>
    <mergeCell ref="AK10:AK12"/>
    <mergeCell ref="AL10:AL12"/>
    <mergeCell ref="AM10:AO10"/>
    <mergeCell ref="AT13:AT16"/>
    <mergeCell ref="AU13:AU16"/>
    <mergeCell ref="AV13:AV16"/>
    <mergeCell ref="AN13:AN16"/>
    <mergeCell ref="AO13:AO16"/>
    <mergeCell ref="AP13:AP16"/>
    <mergeCell ref="AQ13:AQ16"/>
    <mergeCell ref="AR13:AR16"/>
    <mergeCell ref="AS13:AS16"/>
  </mergeCells>
  <conditionalFormatting sqref="F13:AJ14">
    <cfRule type="cellIs" dxfId="6" priority="1" operator="equal">
      <formula>"д"</formula>
    </cfRule>
    <cfRule type="cellIs" dxfId="5" priority="2" operator="equal">
      <formula>"от"</formula>
    </cfRule>
    <cfRule type="cellIs" dxfId="4" priority="3" operator="equal">
      <formula>"у"</formula>
    </cfRule>
    <cfRule type="cellIs" dxfId="3" priority="4" operator="equal">
      <formula>"а"</formula>
    </cfRule>
    <cfRule type="cellIs" dxfId="2" priority="5" operator="equal">
      <formula>"б"</formula>
    </cfRule>
    <cfRule type="cellIs" dxfId="1" priority="6" operator="equal">
      <formula>"ув"</formula>
    </cfRule>
    <cfRule type="cellIs" dxfId="0" priority="7" operator="equal">
      <formula>"п"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Лист1!_GoBack</vt:lpstr>
      <vt:lpstr>Лист2!_GoBack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Скороходов Сергей Геннадьевич</dc:creator>
  <cp:lastModifiedBy>Михаил</cp:lastModifiedBy>
  <dcterms:created xsi:type="dcterms:W3CDTF">2023-09-09T09:33:49Z</dcterms:created>
  <dcterms:modified xsi:type="dcterms:W3CDTF">2023-09-11T10:38:12Z</dcterms:modified>
</cp:coreProperties>
</file>