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4C5F38B5-DFFA-4B61-B78B-D15B889471D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externalReferences>
    <externalReference r:id="rId2"/>
  </externalReferences>
  <definedNames>
    <definedName name="ДаНет">[1]Лист1!$A:$A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1" l="1"/>
  <c r="L16" i="1" s="1"/>
  <c r="I16" i="1"/>
  <c r="L15" i="1"/>
  <c r="K15" i="1"/>
  <c r="I15" i="1"/>
  <c r="L14" i="1"/>
  <c r="I14" i="1"/>
  <c r="K13" i="1"/>
  <c r="L13" i="1" s="1"/>
  <c r="I13" i="1"/>
  <c r="K12" i="1"/>
  <c r="L12" i="1" s="1"/>
  <c r="I12" i="1"/>
  <c r="K11" i="1"/>
  <c r="L11" i="1" s="1"/>
  <c r="I11" i="1"/>
  <c r="K10" i="1"/>
  <c r="L10" i="1" s="1"/>
  <c r="I10" i="1"/>
  <c r="K9" i="1"/>
  <c r="L9" i="1" s="1"/>
  <c r="I9" i="1"/>
  <c r="K8" i="1"/>
  <c r="I8" i="1"/>
  <c r="J7" i="1"/>
  <c r="F7" i="1"/>
  <c r="J1" i="1"/>
  <c r="W15" i="1" s="1"/>
  <c r="W8" i="1" l="1"/>
  <c r="K7" i="1"/>
  <c r="L7" i="1" s="1"/>
  <c r="W13" i="1"/>
  <c r="W11" i="1"/>
  <c r="W9" i="1"/>
  <c r="W12" i="1"/>
  <c r="W4" i="1"/>
  <c r="W5" i="1"/>
  <c r="L8" i="1"/>
  <c r="W14" i="1"/>
  <c r="W6" i="1"/>
  <c r="W10" i="1"/>
</calcChain>
</file>

<file path=xl/sharedStrings.xml><?xml version="1.0" encoding="utf-8"?>
<sst xmlns="http://schemas.openxmlformats.org/spreadsheetml/2006/main" count="61" uniqueCount="39">
  <si>
    <t>АКТУАЛЬНАЯ ДАТА</t>
  </si>
  <si>
    <t>РАБОТЫ</t>
  </si>
  <si>
    <t>ПОСТАВКА</t>
  </si>
  <si>
    <t>должно быть поставлено</t>
  </si>
  <si>
    <t>дней</t>
  </si>
  <si>
    <t>заложено часов</t>
  </si>
  <si>
    <t>потрачено часов на актуальную дату</t>
  </si>
  <si>
    <t>потрачено часов %%</t>
  </si>
  <si>
    <t>финансовое закрытие</t>
  </si>
  <si>
    <t>СВЕТОФОР по часам</t>
  </si>
  <si>
    <t>СВЕТОФОР по финансовому закрытию</t>
  </si>
  <si>
    <t>СВЕТОФОР по срокам</t>
  </si>
  <si>
    <t>до поставки/до работ</t>
  </si>
  <si>
    <t>ОМК-131869</t>
  </si>
  <si>
    <t>СП1</t>
  </si>
  <si>
    <t>поставка 1</t>
  </si>
  <si>
    <t>поставка 2</t>
  </si>
  <si>
    <t>поставка 3</t>
  </si>
  <si>
    <t>работы</t>
  </si>
  <si>
    <t>работа 1</t>
  </si>
  <si>
    <t>да</t>
  </si>
  <si>
    <t>работа 2</t>
  </si>
  <si>
    <t>работа 3</t>
  </si>
  <si>
    <t>работа 4</t>
  </si>
  <si>
    <t>нет</t>
  </si>
  <si>
    <t>работа 5</t>
  </si>
  <si>
    <t>работа 6</t>
  </si>
  <si>
    <t>работа 7</t>
  </si>
  <si>
    <t>работа 8</t>
  </si>
  <si>
    <t>работа 9</t>
  </si>
  <si>
    <t>ЕСЛИ:</t>
  </si>
  <si>
    <t>потрачено часов и нет фин. закрытия</t>
  </si>
  <si>
    <t>если до работ, дней</t>
  </si>
  <si>
    <t>если до поставки, дней</t>
  </si>
  <si>
    <t>75%-95%</t>
  </si>
  <si>
    <t>95%-100</t>
  </si>
  <si>
    <t>нет и больше 95% часов затрачено</t>
  </si>
  <si>
    <t>2 и меньше</t>
  </si>
  <si>
    <t>нет и потрачено менее 75%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</si>
</sst>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b/>
      <sz val="6"/>
      <color theme="1"/>
      <name val="Calibri"/>
      <family val="2"/>
      <charset val="204"/>
      <scheme val="minor"/>
    </font>
    <font>
      <sz val="6"/>
      <color rgb="FF00206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165" fontId="2" fillId="0" borderId="0" xfId="1" applyNumberFormat="1" applyFont="1"/>
    <xf numFmtId="0" fontId="3" fillId="0" borderId="0" xfId="0" applyFont="1" applyAlignment="1">
      <alignment horizontal="right"/>
    </xf>
    <xf numFmtId="14" fontId="3" fillId="0" borderId="0" xfId="0" applyNumberFormat="1" applyFont="1"/>
    <xf numFmtId="0" fontId="2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/>
    <xf numFmtId="165" fontId="3" fillId="0" borderId="0" xfId="1" applyNumberFormat="1" applyFont="1"/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14" fontId="2" fillId="0" borderId="0" xfId="0" applyNumberFormat="1" applyFont="1"/>
    <xf numFmtId="0" fontId="2" fillId="0" borderId="7" xfId="0" applyFont="1" applyBorder="1"/>
    <xf numFmtId="0" fontId="2" fillId="0" borderId="0" xfId="0" applyFont="1" applyFill="1" applyBorder="1"/>
    <xf numFmtId="0" fontId="2" fillId="0" borderId="0" xfId="0" applyFont="1" applyBorder="1"/>
    <xf numFmtId="0" fontId="2" fillId="0" borderId="8" xfId="0" applyFont="1" applyBorder="1"/>
    <xf numFmtId="165" fontId="3" fillId="0" borderId="0" xfId="0" applyNumberFormat="1" applyFont="1"/>
    <xf numFmtId="1" fontId="3" fillId="0" borderId="0" xfId="0" applyNumberFormat="1" applyFont="1"/>
    <xf numFmtId="9" fontId="3" fillId="0" borderId="0" xfId="2" applyFont="1"/>
    <xf numFmtId="1" fontId="2" fillId="0" borderId="0" xfId="0" applyNumberFormat="1" applyFont="1"/>
    <xf numFmtId="9" fontId="2" fillId="0" borderId="0" xfId="2" applyFont="1"/>
    <xf numFmtId="0" fontId="2" fillId="2" borderId="7" xfId="0" applyFont="1" applyFill="1" applyBorder="1"/>
    <xf numFmtId="0" fontId="2" fillId="2" borderId="0" xfId="0" applyFont="1" applyFill="1" applyBorder="1"/>
    <xf numFmtId="0" fontId="2" fillId="2" borderId="8" xfId="0" applyFont="1" applyFill="1" applyBorder="1"/>
    <xf numFmtId="0" fontId="3" fillId="0" borderId="7" xfId="0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2" fillId="0" borderId="0" xfId="0" applyFont="1" applyAlignment="1">
      <alignment horizontal="right"/>
    </xf>
    <xf numFmtId="9" fontId="2" fillId="3" borderId="7" xfId="0" applyNumberFormat="1" applyFont="1" applyFill="1" applyBorder="1"/>
    <xf numFmtId="9" fontId="2" fillId="0" borderId="0" xfId="0" applyNumberFormat="1" applyFont="1" applyFill="1" applyBorder="1"/>
    <xf numFmtId="0" fontId="2" fillId="0" borderId="0" xfId="0" applyFont="1" applyBorder="1" applyAlignment="1">
      <alignment horizontal="right"/>
    </xf>
    <xf numFmtId="9" fontId="2" fillId="3" borderId="0" xfId="0" applyNumberFormat="1" applyFont="1" applyFill="1" applyBorder="1"/>
    <xf numFmtId="0" fontId="2" fillId="3" borderId="8" xfId="0" applyFont="1" applyFill="1" applyBorder="1"/>
    <xf numFmtId="0" fontId="2" fillId="3" borderId="0" xfId="0" applyFont="1" applyFill="1" applyBorder="1"/>
    <xf numFmtId="0" fontId="2" fillId="4" borderId="7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4" borderId="0" xfId="0" applyFont="1" applyFill="1" applyBorder="1" applyAlignment="1">
      <alignment horizontal="right"/>
    </xf>
    <xf numFmtId="0" fontId="2" fillId="4" borderId="8" xfId="0" applyFont="1" applyFill="1" applyBorder="1"/>
    <xf numFmtId="0" fontId="2" fillId="4" borderId="0" xfId="0" applyFont="1" applyFill="1" applyBorder="1"/>
    <xf numFmtId="0" fontId="2" fillId="5" borderId="9" xfId="0" applyFont="1" applyFill="1" applyBorder="1" applyAlignment="1">
      <alignment horizontal="right"/>
    </xf>
    <xf numFmtId="0" fontId="2" fillId="0" borderId="10" xfId="0" applyFont="1" applyFill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5" borderId="10" xfId="0" applyFont="1" applyFill="1" applyBorder="1" applyAlignment="1">
      <alignment horizontal="right"/>
    </xf>
    <xf numFmtId="0" fontId="2" fillId="0" borderId="10" xfId="0" applyFont="1" applyFill="1" applyBorder="1"/>
    <xf numFmtId="0" fontId="2" fillId="0" borderId="10" xfId="0" applyFont="1" applyBorder="1"/>
    <xf numFmtId="0" fontId="4" fillId="5" borderId="11" xfId="0" applyFont="1" applyFill="1" applyBorder="1"/>
    <xf numFmtId="0" fontId="4" fillId="5" borderId="0" xfId="0" applyFont="1" applyFill="1"/>
    <xf numFmtId="0" fontId="2" fillId="2" borderId="0" xfId="0" applyFont="1" applyFill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90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72;&#1088;&#1100;&#1103;%20&#1044;&#1077;&#1084;&#1080;&#1076;&#1086;&#1074;&#1072;/Desktop/2_Private/EXCEL/&#1058;&#1072;&#1073;&#1077;&#1083;&#1100;-&#1091;&#1095;&#1077;&#1090;&#1072;-&#1088;&#1072;&#1073;.-&#1074;&#1088;&#1077;&#1084;&#1077;&#1085;&#1080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1"/>
    </sheetNames>
    <sheetDataSet>
      <sheetData sheetId="0"/>
      <sheetData sheetId="1">
        <row r="1">
          <cell r="A1" t="str">
            <v>Да</v>
          </cell>
        </row>
        <row r="2">
          <cell r="A2" t="str">
            <v>Нет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1"/>
  <sheetViews>
    <sheetView tabSelected="1" topLeftCell="G1" zoomScale="130" zoomScaleNormal="130" workbookViewId="0">
      <selection activeCell="V27" sqref="V27"/>
    </sheetView>
  </sheetViews>
  <sheetFormatPr defaultColWidth="8.7109375" defaultRowHeight="8.25" x14ac:dyDescent="0.15"/>
  <cols>
    <col min="1" max="1" width="8.140625" style="1" bestFit="1" customWidth="1"/>
    <col min="2" max="2" width="7.140625" style="1" bestFit="1" customWidth="1"/>
    <col min="3" max="3" width="3.140625" style="1" bestFit="1" customWidth="1"/>
    <col min="4" max="4" width="7.140625" style="1" bestFit="1" customWidth="1"/>
    <col min="5" max="5" width="5.85546875" style="1" bestFit="1" customWidth="1"/>
    <col min="6" max="6" width="6.5703125" style="2" bestFit="1" customWidth="1"/>
    <col min="7" max="8" width="7.140625" style="1" bestFit="1" customWidth="1"/>
    <col min="9" max="9" width="4.42578125" style="1" customWidth="1"/>
    <col min="10" max="10" width="8.28515625" style="1" bestFit="1" customWidth="1"/>
    <col min="11" max="11" width="8.42578125" style="1" bestFit="1" customWidth="1"/>
    <col min="12" max="12" width="8.7109375" style="1"/>
    <col min="13" max="13" width="6.42578125" style="1" bestFit="1" customWidth="1"/>
    <col min="14" max="14" width="6.5703125" style="1" customWidth="1"/>
    <col min="15" max="15" width="8.7109375" style="5"/>
    <col min="16" max="16" width="10.7109375" style="1" customWidth="1"/>
    <col min="17" max="17" width="6.42578125" style="1" customWidth="1"/>
    <col min="18" max="18" width="8.7109375" style="5"/>
    <col min="19" max="19" width="10.42578125" style="1" bestFit="1" customWidth="1"/>
    <col min="20" max="20" width="7.28515625" style="1" customWidth="1"/>
    <col min="21" max="21" width="1.28515625" style="5" customWidth="1"/>
    <col min="22" max="22" width="11.85546875" style="1" bestFit="1" customWidth="1"/>
    <col min="23" max="23" width="9.5703125" style="1" bestFit="1" customWidth="1"/>
    <col min="24" max="16384" width="8.7109375" style="1"/>
  </cols>
  <sheetData>
    <row r="1" spans="1:23" ht="9" thickBot="1" x14ac:dyDescent="0.2">
      <c r="I1" s="3" t="s">
        <v>0</v>
      </c>
      <c r="J1" s="4">
        <f ca="1">TODAY()</f>
        <v>45133</v>
      </c>
      <c r="K1" s="16"/>
    </row>
    <row r="2" spans="1:23" ht="9" thickBot="1" x14ac:dyDescent="0.2">
      <c r="N2" s="54" t="s">
        <v>1</v>
      </c>
      <c r="O2" s="55"/>
      <c r="P2" s="55"/>
      <c r="Q2" s="55"/>
      <c r="R2" s="55"/>
      <c r="S2" s="55"/>
      <c r="T2" s="56"/>
      <c r="U2" s="6"/>
      <c r="W2" s="7" t="s">
        <v>2</v>
      </c>
    </row>
    <row r="3" spans="1:23" s="7" customFormat="1" ht="41.25" x14ac:dyDescent="0.15">
      <c r="F3" s="8"/>
      <c r="H3" s="9" t="s">
        <v>3</v>
      </c>
      <c r="I3" s="7" t="s">
        <v>4</v>
      </c>
      <c r="J3" s="9" t="s">
        <v>5</v>
      </c>
      <c r="K3" s="9" t="s">
        <v>6</v>
      </c>
      <c r="L3" s="9" t="s">
        <v>7</v>
      </c>
      <c r="M3" s="9" t="s">
        <v>8</v>
      </c>
      <c r="N3" s="10" t="s">
        <v>9</v>
      </c>
      <c r="O3" s="11"/>
      <c r="P3" s="12"/>
      <c r="Q3" s="13" t="s">
        <v>10</v>
      </c>
      <c r="R3" s="11"/>
      <c r="S3" s="12"/>
      <c r="T3" s="14" t="s">
        <v>11</v>
      </c>
      <c r="U3" s="15"/>
      <c r="W3" s="9" t="s">
        <v>12</v>
      </c>
    </row>
    <row r="4" spans="1:23" x14ac:dyDescent="0.15">
      <c r="A4" s="1" t="s">
        <v>13</v>
      </c>
      <c r="B4" s="16">
        <v>45036</v>
      </c>
      <c r="C4" s="1" t="s">
        <v>14</v>
      </c>
      <c r="D4" s="16">
        <v>45036</v>
      </c>
      <c r="E4" s="1" t="s">
        <v>15</v>
      </c>
      <c r="F4" s="2">
        <v>4214160</v>
      </c>
      <c r="H4" s="16">
        <v>45126</v>
      </c>
      <c r="I4" s="1">
        <v>90</v>
      </c>
      <c r="N4" s="17"/>
      <c r="O4" s="18"/>
      <c r="P4" s="19"/>
      <c r="Q4" s="19"/>
      <c r="R4" s="18"/>
      <c r="S4" s="19"/>
      <c r="T4" s="20"/>
      <c r="U4" s="18"/>
      <c r="W4" s="1">
        <f ca="1">H4-$J$1</f>
        <v>-7</v>
      </c>
    </row>
    <row r="5" spans="1:23" x14ac:dyDescent="0.15">
      <c r="B5" s="16"/>
      <c r="D5" s="16"/>
      <c r="E5" s="1" t="s">
        <v>16</v>
      </c>
      <c r="F5" s="2">
        <v>350000</v>
      </c>
      <c r="H5" s="16">
        <v>45137</v>
      </c>
      <c r="I5" s="1">
        <v>90</v>
      </c>
      <c r="N5" s="17"/>
      <c r="O5" s="18"/>
      <c r="P5" s="19"/>
      <c r="Q5" s="19"/>
      <c r="R5" s="18"/>
      <c r="S5" s="19"/>
      <c r="T5" s="20"/>
      <c r="U5" s="18"/>
      <c r="V5" s="5"/>
      <c r="W5" s="1">
        <f ca="1">H5-$J$1</f>
        <v>4</v>
      </c>
    </row>
    <row r="6" spans="1:23" x14ac:dyDescent="0.15">
      <c r="B6" s="16"/>
      <c r="D6" s="16"/>
      <c r="E6" s="1" t="s">
        <v>17</v>
      </c>
      <c r="F6" s="2">
        <v>500000</v>
      </c>
      <c r="H6" s="16">
        <v>45153</v>
      </c>
      <c r="I6" s="1">
        <v>90</v>
      </c>
      <c r="N6" s="17"/>
      <c r="O6" s="18"/>
      <c r="P6" s="19"/>
      <c r="Q6" s="19"/>
      <c r="R6" s="18"/>
      <c r="S6" s="19"/>
      <c r="T6" s="20"/>
      <c r="U6" s="18"/>
      <c r="V6" s="5"/>
      <c r="W6" s="1">
        <f ca="1">H6-$J$1</f>
        <v>20</v>
      </c>
    </row>
    <row r="7" spans="1:23" x14ac:dyDescent="0.15">
      <c r="A7" s="1" t="s">
        <v>13</v>
      </c>
      <c r="B7" s="16">
        <v>45036</v>
      </c>
      <c r="C7" s="1" t="s">
        <v>14</v>
      </c>
      <c r="D7" s="16">
        <v>45036</v>
      </c>
      <c r="E7" s="7" t="s">
        <v>18</v>
      </c>
      <c r="F7" s="21">
        <f>SUM(F8:F16)</f>
        <v>4539000</v>
      </c>
      <c r="J7" s="22">
        <f>SUM(J8:J16)</f>
        <v>1300</v>
      </c>
      <c r="K7" s="22">
        <f>SUM(K8:K16)</f>
        <v>1068.1179775280898</v>
      </c>
      <c r="L7" s="23">
        <f>K7/J7</f>
        <v>0.82162921348314599</v>
      </c>
      <c r="M7" s="23"/>
      <c r="N7" s="17"/>
      <c r="O7" s="18"/>
      <c r="P7" s="19"/>
      <c r="Q7" s="19"/>
      <c r="R7" s="18"/>
      <c r="S7" s="19"/>
      <c r="T7" s="20"/>
      <c r="U7" s="18"/>
      <c r="V7" s="5"/>
    </row>
    <row r="8" spans="1:23" x14ac:dyDescent="0.15">
      <c r="E8" s="1" t="s">
        <v>19</v>
      </c>
      <c r="F8" s="2">
        <v>425000</v>
      </c>
      <c r="G8" s="16">
        <v>45047</v>
      </c>
      <c r="H8" s="16">
        <v>45108</v>
      </c>
      <c r="I8" s="1">
        <f>H8-G8</f>
        <v>61</v>
      </c>
      <c r="J8" s="24">
        <v>121.72284644194757</v>
      </c>
      <c r="K8" s="24">
        <f>J8*95%</f>
        <v>115.63670411985018</v>
      </c>
      <c r="L8" s="25">
        <f>K8/J8</f>
        <v>0.95</v>
      </c>
      <c r="M8" s="25" t="s">
        <v>20</v>
      </c>
      <c r="N8" s="26"/>
      <c r="O8" s="18"/>
      <c r="P8" s="19"/>
      <c r="Q8" s="27"/>
      <c r="R8" s="18"/>
      <c r="S8" s="19"/>
      <c r="T8" s="28"/>
      <c r="U8" s="18"/>
      <c r="V8" s="5"/>
      <c r="W8" s="53">
        <f ca="1">H8-$J$1</f>
        <v>-25</v>
      </c>
    </row>
    <row r="9" spans="1:23" x14ac:dyDescent="0.15">
      <c r="E9" s="1" t="s">
        <v>21</v>
      </c>
      <c r="F9" s="2">
        <v>425000</v>
      </c>
      <c r="G9" s="16">
        <v>45047</v>
      </c>
      <c r="H9" s="16">
        <v>45108</v>
      </c>
      <c r="I9" s="1">
        <f t="shared" ref="I9:I16" si="0">H9-G9</f>
        <v>61</v>
      </c>
      <c r="J9" s="24">
        <v>121.72284644194757</v>
      </c>
      <c r="K9" s="24">
        <f t="shared" ref="K9:K10" si="1">J9*95%</f>
        <v>115.63670411985018</v>
      </c>
      <c r="L9" s="25">
        <f t="shared" ref="L9:L16" si="2">K9/J9</f>
        <v>0.95</v>
      </c>
      <c r="M9" s="25" t="s">
        <v>20</v>
      </c>
      <c r="N9" s="26"/>
      <c r="O9" s="18"/>
      <c r="P9" s="19"/>
      <c r="Q9" s="27"/>
      <c r="R9" s="18"/>
      <c r="S9" s="19"/>
      <c r="T9" s="28"/>
      <c r="U9" s="18"/>
      <c r="V9" s="5"/>
      <c r="W9" s="53">
        <f t="shared" ref="W9:W15" ca="1" si="3">H9-$J$1</f>
        <v>-25</v>
      </c>
    </row>
    <row r="10" spans="1:23" x14ac:dyDescent="0.15">
      <c r="E10" s="1" t="s">
        <v>22</v>
      </c>
      <c r="F10" s="2">
        <v>233750</v>
      </c>
      <c r="G10" s="16">
        <v>45047</v>
      </c>
      <c r="H10" s="16">
        <v>45108</v>
      </c>
      <c r="I10" s="1">
        <f t="shared" si="0"/>
        <v>61</v>
      </c>
      <c r="J10" s="24">
        <v>66.947565543071164</v>
      </c>
      <c r="K10" s="24">
        <f t="shared" si="1"/>
        <v>63.600187265917604</v>
      </c>
      <c r="L10" s="25">
        <f t="shared" si="2"/>
        <v>0.95</v>
      </c>
      <c r="M10" s="25" t="s">
        <v>20</v>
      </c>
      <c r="N10" s="26"/>
      <c r="O10" s="18"/>
      <c r="P10" s="19"/>
      <c r="Q10" s="27"/>
      <c r="R10" s="18"/>
      <c r="S10" s="19"/>
      <c r="T10" s="28"/>
      <c r="U10" s="18"/>
      <c r="V10" s="5"/>
      <c r="W10" s="53">
        <f t="shared" ca="1" si="3"/>
        <v>-25</v>
      </c>
    </row>
    <row r="11" spans="1:23" x14ac:dyDescent="0.15">
      <c r="E11" s="1" t="s">
        <v>23</v>
      </c>
      <c r="F11" s="2">
        <v>233750</v>
      </c>
      <c r="G11" s="16">
        <v>45047</v>
      </c>
      <c r="H11" s="16">
        <v>45108</v>
      </c>
      <c r="I11" s="1">
        <f t="shared" si="0"/>
        <v>61</v>
      </c>
      <c r="J11" s="24">
        <v>66.947565543071164</v>
      </c>
      <c r="K11" s="24">
        <f>J11*85%</f>
        <v>56.905430711610485</v>
      </c>
      <c r="L11" s="25">
        <f t="shared" si="2"/>
        <v>0.85</v>
      </c>
      <c r="M11" s="25" t="s">
        <v>24</v>
      </c>
      <c r="N11" s="26"/>
      <c r="O11" s="18"/>
      <c r="P11" s="19"/>
      <c r="Q11" s="27"/>
      <c r="R11" s="18"/>
      <c r="S11" s="19"/>
      <c r="T11" s="28"/>
      <c r="U11" s="18"/>
      <c r="V11" s="5"/>
      <c r="W11" s="53">
        <f t="shared" ca="1" si="3"/>
        <v>-25</v>
      </c>
    </row>
    <row r="12" spans="1:23" x14ac:dyDescent="0.15">
      <c r="E12" s="1" t="s">
        <v>25</v>
      </c>
      <c r="F12" s="2">
        <v>340000</v>
      </c>
      <c r="G12" s="16">
        <v>45047</v>
      </c>
      <c r="H12" s="16">
        <v>45108</v>
      </c>
      <c r="I12" s="1">
        <f t="shared" si="0"/>
        <v>61</v>
      </c>
      <c r="J12" s="24">
        <v>97.378277153558059</v>
      </c>
      <c r="K12" s="24">
        <f t="shared" ref="K12:K13" si="4">J12*85%</f>
        <v>82.771535580524343</v>
      </c>
      <c r="L12" s="25">
        <f t="shared" si="2"/>
        <v>0.85</v>
      </c>
      <c r="M12" s="25" t="s">
        <v>24</v>
      </c>
      <c r="N12" s="26"/>
      <c r="O12" s="18"/>
      <c r="P12" s="19"/>
      <c r="Q12" s="27"/>
      <c r="R12" s="18"/>
      <c r="S12" s="19"/>
      <c r="T12" s="28"/>
      <c r="U12" s="18"/>
      <c r="V12" s="5"/>
      <c r="W12" s="53">
        <f t="shared" ca="1" si="3"/>
        <v>-25</v>
      </c>
    </row>
    <row r="13" spans="1:23" x14ac:dyDescent="0.15">
      <c r="E13" s="1" t="s">
        <v>26</v>
      </c>
      <c r="F13" s="2">
        <v>510000</v>
      </c>
      <c r="G13" s="16">
        <v>45108</v>
      </c>
      <c r="H13" s="16">
        <v>45139</v>
      </c>
      <c r="I13" s="1">
        <f t="shared" si="0"/>
        <v>31</v>
      </c>
      <c r="J13" s="24">
        <v>146.06741573033707</v>
      </c>
      <c r="K13" s="24">
        <f t="shared" si="4"/>
        <v>124.15730337078651</v>
      </c>
      <c r="L13" s="25">
        <f t="shared" si="2"/>
        <v>0.85</v>
      </c>
      <c r="M13" s="25" t="s">
        <v>24</v>
      </c>
      <c r="N13" s="26"/>
      <c r="O13" s="18"/>
      <c r="P13" s="19"/>
      <c r="Q13" s="27"/>
      <c r="R13" s="18"/>
      <c r="S13" s="19"/>
      <c r="T13" s="28"/>
      <c r="U13" s="18"/>
      <c r="V13" s="5"/>
      <c r="W13" s="53">
        <f t="shared" ca="1" si="3"/>
        <v>6</v>
      </c>
    </row>
    <row r="14" spans="1:23" x14ac:dyDescent="0.15">
      <c r="E14" s="1" t="s">
        <v>27</v>
      </c>
      <c r="F14" s="2">
        <v>170000</v>
      </c>
      <c r="G14" s="16">
        <v>45139</v>
      </c>
      <c r="H14" s="16">
        <v>45231</v>
      </c>
      <c r="I14" s="1">
        <f t="shared" si="0"/>
        <v>92</v>
      </c>
      <c r="J14" s="24">
        <v>48.68913857677903</v>
      </c>
      <c r="K14" s="24">
        <v>36.516853932584269</v>
      </c>
      <c r="L14" s="25">
        <f t="shared" si="2"/>
        <v>0.74999999999999989</v>
      </c>
      <c r="M14" s="25" t="s">
        <v>24</v>
      </c>
      <c r="N14" s="26"/>
      <c r="O14" s="18"/>
      <c r="P14" s="19"/>
      <c r="Q14" s="27"/>
      <c r="R14" s="18"/>
      <c r="S14" s="19"/>
      <c r="T14" s="28"/>
      <c r="U14" s="18"/>
      <c r="V14" s="5"/>
      <c r="W14" s="53">
        <f t="shared" ca="1" si="3"/>
        <v>98</v>
      </c>
    </row>
    <row r="15" spans="1:23" x14ac:dyDescent="0.15">
      <c r="E15" s="1" t="s">
        <v>28</v>
      </c>
      <c r="F15" s="2">
        <v>1861500</v>
      </c>
      <c r="G15" s="16">
        <v>45139</v>
      </c>
      <c r="H15" s="16">
        <v>45231</v>
      </c>
      <c r="I15" s="1">
        <f t="shared" si="0"/>
        <v>92</v>
      </c>
      <c r="J15" s="24">
        <v>533.14606741573039</v>
      </c>
      <c r="K15" s="24">
        <f>J15*75%</f>
        <v>399.85955056179779</v>
      </c>
      <c r="L15" s="25">
        <f t="shared" si="2"/>
        <v>0.75</v>
      </c>
      <c r="M15" s="25" t="s">
        <v>24</v>
      </c>
      <c r="N15" s="26"/>
      <c r="O15" s="18"/>
      <c r="P15" s="19"/>
      <c r="Q15" s="27"/>
      <c r="R15" s="18"/>
      <c r="S15" s="19"/>
      <c r="T15" s="28"/>
      <c r="U15" s="18"/>
      <c r="V15" s="5"/>
      <c r="W15" s="53">
        <f t="shared" ca="1" si="3"/>
        <v>98</v>
      </c>
    </row>
    <row r="16" spans="1:23" x14ac:dyDescent="0.15">
      <c r="E16" s="1" t="s">
        <v>29</v>
      </c>
      <c r="F16" s="2">
        <v>340000</v>
      </c>
      <c r="G16" s="16">
        <v>45139</v>
      </c>
      <c r="H16" s="16">
        <v>45231</v>
      </c>
      <c r="I16" s="1">
        <f t="shared" si="0"/>
        <v>92</v>
      </c>
      <c r="J16" s="24">
        <v>97.378277153558059</v>
      </c>
      <c r="K16" s="24">
        <f>J16*75%</f>
        <v>73.033707865168537</v>
      </c>
      <c r="L16" s="25">
        <f t="shared" si="2"/>
        <v>0.74999999999999989</v>
      </c>
      <c r="M16" s="25" t="s">
        <v>24</v>
      </c>
      <c r="N16" s="26"/>
      <c r="O16" s="18"/>
      <c r="P16" s="19"/>
      <c r="Q16" s="27"/>
      <c r="R16" s="18"/>
      <c r="S16" s="19"/>
      <c r="T16" s="28"/>
      <c r="U16" s="18"/>
      <c r="V16" s="5"/>
      <c r="W16" s="53"/>
    </row>
    <row r="17" spans="13:23" x14ac:dyDescent="0.15">
      <c r="N17" s="17"/>
      <c r="O17" s="18"/>
      <c r="P17" s="19"/>
      <c r="Q17" s="19"/>
      <c r="R17" s="18"/>
      <c r="S17" s="19"/>
      <c r="T17" s="20"/>
      <c r="U17" s="18"/>
      <c r="V17" s="5"/>
    </row>
    <row r="18" spans="13:23" x14ac:dyDescent="0.15">
      <c r="N18" s="29" t="s">
        <v>30</v>
      </c>
      <c r="O18" s="30"/>
      <c r="P18" s="19"/>
      <c r="Q18" s="31" t="s">
        <v>30</v>
      </c>
      <c r="R18" s="18"/>
      <c r="S18" s="19"/>
      <c r="T18" s="32" t="s">
        <v>30</v>
      </c>
      <c r="U18" s="30"/>
      <c r="V18" s="31" t="s">
        <v>30</v>
      </c>
      <c r="W18" s="31" t="s">
        <v>30</v>
      </c>
    </row>
    <row r="19" spans="13:23" x14ac:dyDescent="0.15">
      <c r="M19" s="33" t="s">
        <v>31</v>
      </c>
      <c r="N19" s="34">
        <v>0.75</v>
      </c>
      <c r="O19" s="35"/>
      <c r="P19" s="36" t="s">
        <v>20</v>
      </c>
      <c r="Q19" s="37"/>
      <c r="R19" s="18"/>
      <c r="S19" s="19" t="s">
        <v>32</v>
      </c>
      <c r="T19" s="38">
        <v>15</v>
      </c>
      <c r="U19" s="35"/>
      <c r="V19" s="1" t="s">
        <v>33</v>
      </c>
      <c r="W19" s="39">
        <v>15</v>
      </c>
    </row>
    <row r="20" spans="13:23" x14ac:dyDescent="0.15">
      <c r="M20" s="33" t="s">
        <v>31</v>
      </c>
      <c r="N20" s="40" t="s">
        <v>34</v>
      </c>
      <c r="O20" s="41"/>
      <c r="P20" s="36" t="s">
        <v>38</v>
      </c>
      <c r="Q20" s="42"/>
      <c r="R20" s="18"/>
      <c r="S20" s="19" t="s">
        <v>32</v>
      </c>
      <c r="T20" s="43">
        <v>5</v>
      </c>
      <c r="U20" s="41"/>
      <c r="V20" s="1" t="s">
        <v>33</v>
      </c>
      <c r="W20" s="44">
        <v>5</v>
      </c>
    </row>
    <row r="21" spans="13:23" ht="9" thickBot="1" x14ac:dyDescent="0.2">
      <c r="M21" s="33" t="s">
        <v>31</v>
      </c>
      <c r="N21" s="45" t="s">
        <v>35</v>
      </c>
      <c r="O21" s="46"/>
      <c r="P21" s="47" t="s">
        <v>36</v>
      </c>
      <c r="Q21" s="48" t="s">
        <v>35</v>
      </c>
      <c r="R21" s="49"/>
      <c r="S21" s="50" t="s">
        <v>32</v>
      </c>
      <c r="T21" s="51" t="s">
        <v>37</v>
      </c>
      <c r="U21" s="41"/>
      <c r="V21" s="1" t="s">
        <v>33</v>
      </c>
      <c r="W21" s="52" t="s">
        <v>37</v>
      </c>
    </row>
  </sheetData>
  <mergeCells count="1">
    <mergeCell ref="N2:T2"/>
  </mergeCells>
  <conditionalFormatting sqref="N8:N16">
    <cfRule type="expression" dxfId="8" priority="13">
      <formula>AND($L8&lt;=75%,$M8="нет")</formula>
    </cfRule>
    <cfRule type="expression" dxfId="7" priority="14">
      <formula>AND($L8&lt;=95%,$M8="нет")</formula>
    </cfRule>
    <cfRule type="expression" dxfId="6" priority="15">
      <formula>AND($L8&gt;95%,$M8="нет")</formula>
    </cfRule>
  </conditionalFormatting>
  <conditionalFormatting sqref="Q8:Q16">
    <cfRule type="expression" dxfId="5" priority="10">
      <formula>$M8="да"</formula>
    </cfRule>
    <cfRule type="expression" dxfId="4" priority="11">
      <formula>AND($L8&lt;75%,$M8="нет")</formula>
    </cfRule>
    <cfRule type="expression" dxfId="3" priority="12">
      <formula>AND($L8&gt;95%,$M8="нет")</formula>
    </cfRule>
  </conditionalFormatting>
  <conditionalFormatting sqref="W8:W16">
    <cfRule type="expression" dxfId="2" priority="1">
      <formula>$H8-$J$1&lt;=2</formula>
    </cfRule>
    <cfRule type="expression" dxfId="1" priority="2">
      <formula>$H8-$J$1&lt;=5</formula>
    </cfRule>
    <cfRule type="expression" dxfId="0" priority="3">
      <formula>$H8-$J$1&lt;=15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Демидова</dc:creator>
  <cp:lastModifiedBy>Михаил</cp:lastModifiedBy>
  <dcterms:created xsi:type="dcterms:W3CDTF">2023-07-25T15:57:02Z</dcterms:created>
  <dcterms:modified xsi:type="dcterms:W3CDTF">2023-07-26T03:36:42Z</dcterms:modified>
</cp:coreProperties>
</file>