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19440" windowHeight="15000" activeTab="2"/>
  </bookViews>
  <sheets>
    <sheet name="ЗАЯВКИ" sheetId="1" r:id="rId1"/>
    <sheet name="ПРОСТОЙ" sheetId="2" r:id="rId2"/>
    <sheet name="Справка" sheetId="5" r:id="rId3"/>
    <sheet name="Телефоны" sheetId="4" r:id="rId4"/>
    <sheet name="данные" sheetId="3" r:id="rId5"/>
    <sheet name="черновик" sheetId="6" r:id="rId6"/>
  </sheets>
  <definedNames>
    <definedName name="время">Таблица1[время]</definedName>
    <definedName name="дата">Таблица2[дата]</definedName>
    <definedName name="диспетчер">Таблица6[ФИО Диспетчера]</definedName>
    <definedName name="машинисты">Таблица7[машинисты]</definedName>
    <definedName name="смена">Таблица5[№ смены]</definedName>
    <definedName name="состовителя">Таблица8[составителя]</definedName>
    <definedName name="статус">Таблица3[Статус]</definedName>
    <definedName name="тепловоз">Таблица4[тепловоз]</definedName>
    <definedName name="ФИО">OFFSET(Телефоны!$A$1,MATCH(данные!$L$1,Телефоны!$A:$A,0)-1,1,COUNTIF(Телефоны!$A:$A,данные!$L$1),1)</definedName>
    <definedName name="фио10">OFFSET(Телефоны!$A$1,MATCH(данные!$L$10,Телефоны!$A:$A,0)-1,1,COUNTIF(Телефоны!$A:$A,данные!$L$10),1)</definedName>
    <definedName name="фио11">OFFSET(Телефоны!$A$1,MATCH(данные!$L$11,Телефоны!$A:$A,0)-1,1,COUNTIF(Телефоны!$A:$A,данные!$L$11),1)</definedName>
    <definedName name="фио12">OFFSET(Телефоны!$A$1,MATCH(данные!$L$12,Телефоны!$A:$A,0)-1,1,COUNTIF(Телефоны!$A:$A,данные!$L$12),1)</definedName>
    <definedName name="фио13">OFFSET(Телефоны!$A$1,MATCH(данные!$L$13,Телефоны!$A:$A,0)-1,1,COUNTIF(Телефоны!$A:$A,данные!$L$13),1)</definedName>
    <definedName name="фио14">OFFSET(Телефоны!$A$1,MATCH(данные!$L$14,Телефоны!$A:$A,0)-1,1,COUNTIF(Телефоны!$A:$A,данные!$L$14),1)</definedName>
    <definedName name="фио15">OFFSET(Телефоны!$A$1,MATCH(данные!$L$15,Телефоны!$A:$A,0)-1,1,COUNTIF(Телефоны!$A:$A,данные!$L$15),1)</definedName>
    <definedName name="фио16">OFFSET(Телефоны!$A$1,MATCH(данные!$L$16,Телефоны!$A:$A,0)-1,1,COUNTIF(Телефоны!$A:$A,данные!$L$16),1)</definedName>
    <definedName name="фио17">OFFSET(Телефоны!$A$1,MATCH(данные!$L$17,Телефоны!$A:$A,0)-1,1,COUNTIF(Телефоны!$A:$A,данные!$L$17),1)</definedName>
    <definedName name="фио18">OFFSET(Телефоны!$A$1,MATCH(данные!$L$18,Телефоны!$A:$A,0)-1,1,COUNTIF(Телефоны!$A:$A,данные!$L$18),1)</definedName>
    <definedName name="фио19">OFFSET(Телефоны!$A$1,MATCH(данные!$L$19,Телефоны!$A:$A,0)-1,1,COUNTIF(Телефоны!$A:$A,данные!$L$19),1)</definedName>
    <definedName name="фио2">OFFSET(Телефоны!$A$1,MATCH(данные!$L$2,Телефоны!$A:$A,0)-1,1,COUNTIF(Телефоны!$A:$A,данные!$L$2),1)</definedName>
    <definedName name="фио20">OFFSET(Телефоны!$A$1,MATCH(данные!$L$20,Телефоны!$A:$A,0)-1,1,COUNTIF(Телефоны!$A:$A,данные!$L$20),1)</definedName>
    <definedName name="фио21">OFFSET(Телефоны!$A$1,MATCH(данные!$L$21,Телефоны!$A:$A,0)-1,1,COUNTIF(Телефоны!$A:$A,данные!$L$21),1)</definedName>
    <definedName name="фио22">OFFSET(Телефоны!$A$1,MATCH(данные!$L$22,Телефоны!$A:$A,0)-1,1,COUNTIF(Телефоны!$A:$A,данные!$L$22),1)</definedName>
    <definedName name="фио23">OFFSET(Телефоны!$A$1,MATCH(данные!$L$23,Телефоны!$A:$A,0)-1,1,COUNTIF(Телефоны!$A:$A,данные!$L$23),1)</definedName>
    <definedName name="фио24">OFFSET(Телефоны!$A$1,MATCH(данные!$L$24,Телефоны!$A:$A,0)-1,1,COUNTIF(Телефоны!$A:$A,данные!$L$24),1)</definedName>
    <definedName name="фио25">OFFSET(Телефоны!$A$1,MATCH(данные!$L$25,Телефоны!$A:$A,0)-1,1,COUNTIF(Телефоны!$A:$A,данные!$L$25),1)</definedName>
    <definedName name="фио26">OFFSET(Телефоны!$A$1,MATCH(данные!$L$26,Телефоны!$A:$A,0)-1,1,COUNTIF(Телефоны!$A:$A,данные!$L$26),1)</definedName>
    <definedName name="фио27">OFFSET(Телефоны!$A$1,MATCH(данные!$L$27,Телефоны!$A:$A,0)-1,1,COUNTIF(Телефоны!$A:$A,данные!$L$27),1)</definedName>
    <definedName name="фио28">OFFSET(Телефоны!$A$1,MATCH(данные!$L$28,Телефоны!$A:$A,0)-1,1,COUNTIF(Телефоны!$A:$A,данные!$L$28),1)</definedName>
    <definedName name="фио29">OFFSET(Телефоны!$A$1,MATCH(данные!$L$29,Телефоны!$A:$A,0)-1,1,COUNTIF(Телефоны!$A:$A,данные!$L$29),1)</definedName>
    <definedName name="фио3">OFFSET(Телефоны!$A$1,MATCH(данные!$L$3,Телефоны!$A:$A,0)-1,1,COUNTIF(Телефоны!$A:$A,данные!$L$3),1)</definedName>
    <definedName name="фио30">OFFSET(Телефоны!$A$1,MATCH(данные!$L$30,Телефоны!$A:$A,0)-1,1,COUNTIF(Телефоны!$A:$A,данные!$L$30),1)</definedName>
    <definedName name="фио31">OFFSET(Телефоны!$A$1,MATCH(данные!$L$31,Телефоны!$A:$A,0)-1,1,COUNTIF(Телефоны!$A:$A,данные!$L$31),1)</definedName>
    <definedName name="фио32">OFFSET(Телефоны!$A$1,MATCH(данные!$L$32,Телефоны!$A:$A,0)-1,1,COUNTIF(Телефоны!$A:$A,данные!$L$32),1)</definedName>
    <definedName name="фио33">OFFSET(Телефоны!$A$1,MATCH(данные!$L$33,Телефоны!$A:$A,0)-1,1,COUNTIF(Телефоны!$A:$A,данные!$L$33),1)</definedName>
    <definedName name="фио34">OFFSET(Телефоны!$A$1,MATCH(данные!$L$34,Телефоны!$A:$A,0)-1,1,COUNTIF(Телефоны!$A:$A,данные!$L$34),1)</definedName>
    <definedName name="фио35">OFFSET(Телефоны!$A$1,MATCH(данные!$L$35,Телефоны!$A:$A,0)-1,1,COUNTIF(Телефоны!$A:$A,данные!$L$35),1)</definedName>
    <definedName name="фио36">OFFSET(Телефоны!$A$1,MATCH(данные!$L$36,Телефоны!$A:$A,0)-1,1,COUNTIF(Телефоны!$A:$A,данные!$L$36),1)</definedName>
    <definedName name="фио37">OFFSET(Телефоны!$A$1,MATCH(данные!$L$37,Телефоны!$A:$A,0)-1,1,COUNTIF(Телефоны!$A:$A,данные!$L$37),1)</definedName>
    <definedName name="фио38">OFFSET(Телефоны!$A$1,MATCH(данные!$L$38,Телефоны!$A:$A,0)-1,1,COUNTIF(Телефоны!$A:$A,данные!$L$38),1)</definedName>
    <definedName name="фио39">OFFSET(Телефоны!$A$1,MATCH(данные!$L$39,Телефоны!$A:$A,0)-1,1,COUNTIF(Телефоны!$A:$A,данные!$L$39),1)</definedName>
    <definedName name="фио4">OFFSET(Телефоны!$A$1,MATCH(данные!$L$4,Телефоны!$A:$A,0)-1,1,COUNTIF(Телефоны!$A:$A,данные!$L$4),1)</definedName>
    <definedName name="фио40">OFFSET(Телефоны!$A$1,MATCH(данные!$L$40,Телефоны!$A:$A,0)-1,1,COUNTIF(Телефоны!$A:$A,данные!$L$40),1)</definedName>
    <definedName name="фио41">OFFSET(Телефоны!$A$1,MATCH(данные!$L$41,Телефоны!$A:$A,0)-1,1,COUNTIF(Телефоны!$A:$A,данные!$L$41),1)</definedName>
    <definedName name="фио42">OFFSET(Телефоны!$A$1,MATCH(данные!$L$42,Телефоны!$A:$A,0)-1,1,COUNTIF(Телефоны!$A:$A,данные!$L$42),1)</definedName>
    <definedName name="фио43">OFFSET(Телефоны!$A$1,MATCH(данные!$L$43,Телефоны!$A:$A,0)-1,1,COUNTIF(Телефоны!$A:$A,данные!$L$43),1)</definedName>
    <definedName name="фио44">OFFSET(Телефоны!$A$1,MATCH(данные!$L$44,Телефоны!$A:$A,0)-1,1,COUNTIF(Телефоны!$A:$A,данные!$L$44),1)</definedName>
    <definedName name="фио45">OFFSET(Телефоны!$A$1,MATCH(данные!$L$45,Телефоны!$A:$A,0)-1,1,COUNTIF(Телефоны!$A:$A,данные!$L$45),1)</definedName>
    <definedName name="фио5">OFFSET(Телефоны!$A$1,MATCH(данные!$L$5,Телефоны!$A:$A,0)-1,1,COUNTIF(Телефоны!$A:$A,данные!$L$5),1)</definedName>
    <definedName name="фио6">OFFSET(Телефоны!$A$1,MATCH(данные!$L$6,Телефоны!$A:$A,0)-1,1,COUNTIF(Телефоны!$A:$A,данные!$L$6),1)</definedName>
    <definedName name="фио7">OFFSET(Телефоны!$A$1,MATCH(данные!$L$7,Телефоны!$A:$A,0)-1,1,COUNTIF(Телефоны!$A:$A,данные!$L$7),1)</definedName>
    <definedName name="фио8">OFFSET(Телефоны!$A$1,MATCH(данные!$L$8,Телефоны!$A:$A,0)-1,1,COUNTIF(Телефоны!$A:$A,данные!$L$8),1)</definedName>
    <definedName name="фио9">OFFSET(Телефоны!$A$1,MATCH(данные!$L$9,Телефоны!$A:$A,0)-1,1,COUNTIF(Телефоны!$A:$A,данные!$L$9),1)</definedName>
    <definedName name="цеха">Таблица9[цеха]</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5" l="1"/>
  <c r="K13" i="5" l="1"/>
  <c r="K10" i="5"/>
  <c r="I7" i="5"/>
  <c r="I13" i="5"/>
  <c r="I12" i="5"/>
  <c r="I11" i="5"/>
  <c r="I10" i="5"/>
  <c r="I9" i="5"/>
  <c r="I8" i="5"/>
  <c r="A2" i="3"/>
  <c r="D324" i="1" l="1"/>
  <c r="D317" i="1"/>
  <c r="D310" i="1"/>
  <c r="D303" i="1"/>
  <c r="D296" i="1"/>
  <c r="D289" i="1"/>
  <c r="D282" i="1"/>
  <c r="D275" i="1"/>
  <c r="D268" i="1"/>
  <c r="D261" i="1"/>
  <c r="D254" i="1"/>
  <c r="D247" i="1"/>
  <c r="D240" i="1"/>
  <c r="D233" i="1"/>
  <c r="D226" i="1"/>
  <c r="D219" i="1"/>
  <c r="D212" i="1"/>
  <c r="D205" i="1"/>
  <c r="D198" i="1"/>
  <c r="D191" i="1"/>
  <c r="D184" i="1"/>
  <c r="D177" i="1"/>
  <c r="D170" i="1"/>
  <c r="D163" i="1"/>
  <c r="D156" i="1"/>
  <c r="D149" i="1"/>
  <c r="D142" i="1"/>
  <c r="D134" i="1" l="1"/>
  <c r="D135" i="1"/>
  <c r="D128" i="1"/>
  <c r="D121" i="1"/>
  <c r="D114" i="1"/>
  <c r="D107" i="1"/>
  <c r="D100" i="1"/>
  <c r="D93" i="1"/>
  <c r="D86" i="1"/>
  <c r="D79" i="1"/>
  <c r="D72" i="1"/>
  <c r="D65" i="1"/>
  <c r="D58" i="1"/>
  <c r="D51" i="1"/>
  <c r="D44" i="1"/>
  <c r="D37" i="1"/>
  <c r="D30" i="1"/>
  <c r="D23" i="1"/>
  <c r="A7" i="3" l="1"/>
  <c r="I11" i="2" l="1"/>
  <c r="I9" i="2"/>
  <c r="I5" i="2"/>
  <c r="I7" i="2"/>
  <c r="I3" i="2"/>
  <c r="H3" i="2"/>
  <c r="H1" i="1" l="1"/>
  <c r="C7" i="5"/>
  <c r="F9" i="5"/>
  <c r="F10" i="5"/>
  <c r="F11" i="5"/>
  <c r="F8" i="5"/>
  <c r="F7" i="5"/>
  <c r="G9" i="5"/>
  <c r="G10" i="5"/>
  <c r="G11" i="5"/>
  <c r="G8" i="5"/>
  <c r="G7" i="5"/>
  <c r="E7" i="5" l="1"/>
  <c r="S139" i="1"/>
  <c r="H3" i="1" l="1"/>
  <c r="H4" i="1"/>
  <c r="D13" i="1" l="1"/>
  <c r="D20" i="1"/>
  <c r="M13" i="1" l="1"/>
  <c r="N13" i="1"/>
  <c r="S13" i="1"/>
  <c r="D15" i="1"/>
  <c r="M15" i="1"/>
  <c r="S15" i="1"/>
  <c r="D16" i="1"/>
  <c r="M17" i="1"/>
  <c r="S17" i="1"/>
  <c r="T13" i="1" l="1"/>
  <c r="N17" i="1" s="1"/>
  <c r="H11" i="5"/>
  <c r="H10" i="5"/>
  <c r="H9" i="5"/>
  <c r="H8" i="5"/>
  <c r="H7" i="5"/>
  <c r="H11" i="2"/>
  <c r="H9" i="2"/>
  <c r="H7" i="2"/>
  <c r="H5" i="2"/>
  <c r="B11" i="5" l="1"/>
  <c r="B10" i="5"/>
  <c r="B9" i="5"/>
  <c r="B8" i="5"/>
  <c r="B7" i="5"/>
  <c r="C11" i="5"/>
  <c r="C9" i="5"/>
  <c r="C10" i="5"/>
  <c r="C8" i="5"/>
  <c r="E11" i="5" l="1"/>
  <c r="E10" i="5"/>
  <c r="E9" i="5"/>
  <c r="E8" i="5"/>
  <c r="D9" i="5"/>
  <c r="D11" i="5"/>
  <c r="D10" i="5"/>
  <c r="D8" i="5"/>
  <c r="D7" i="5"/>
  <c r="E22" i="2"/>
  <c r="E19" i="2"/>
  <c r="E16" i="2"/>
  <c r="E25" i="2"/>
  <c r="E28" i="2"/>
  <c r="E31" i="2"/>
  <c r="E34" i="2"/>
  <c r="E37" i="2"/>
  <c r="E40" i="2"/>
  <c r="E43" i="2"/>
  <c r="E46" i="2"/>
  <c r="E49" i="2"/>
  <c r="E13" i="2"/>
  <c r="E10" i="2"/>
  <c r="E7" i="2" l="1"/>
  <c r="E3" i="1"/>
  <c r="E2" i="1"/>
  <c r="AD10" i="6" l="1"/>
  <c r="Y10" i="6"/>
  <c r="P9" i="6"/>
  <c r="AD8" i="6"/>
  <c r="Y8" i="6"/>
  <c r="P8" i="6"/>
  <c r="AD6" i="6"/>
  <c r="AE6" i="6" s="1"/>
  <c r="Z6" i="6"/>
  <c r="Y6" i="6"/>
  <c r="P6" i="6"/>
  <c r="Z10" i="6" l="1"/>
  <c r="H5" i="1"/>
  <c r="H2" i="1"/>
  <c r="I2" i="1" l="1"/>
  <c r="D323" i="1"/>
  <c r="D316" i="1"/>
  <c r="D309" i="1"/>
  <c r="D302" i="1"/>
  <c r="D295" i="1"/>
  <c r="D288" i="1"/>
  <c r="D281" i="1"/>
  <c r="D274" i="1"/>
  <c r="D267" i="1"/>
  <c r="D260" i="1"/>
  <c r="D253" i="1"/>
  <c r="D246" i="1"/>
  <c r="D239" i="1"/>
  <c r="D232" i="1"/>
  <c r="D225" i="1"/>
  <c r="D218" i="1"/>
  <c r="D211" i="1"/>
  <c r="D204" i="1"/>
  <c r="D197" i="1"/>
  <c r="D190" i="1"/>
  <c r="D183" i="1"/>
  <c r="D176" i="1"/>
  <c r="D169" i="1"/>
  <c r="D162" i="1"/>
  <c r="D155" i="1"/>
  <c r="D148" i="1"/>
  <c r="D141" i="1"/>
  <c r="D127" i="1"/>
  <c r="D120" i="1"/>
  <c r="D113" i="1"/>
  <c r="D106" i="1"/>
  <c r="D99" i="1"/>
  <c r="D92" i="1"/>
  <c r="D85" i="1"/>
  <c r="D78" i="1"/>
  <c r="D71" i="1"/>
  <c r="D64" i="1"/>
  <c r="D57" i="1"/>
  <c r="D50" i="1"/>
  <c r="D43" i="1"/>
  <c r="D36" i="1"/>
  <c r="D29" i="1"/>
  <c r="D22" i="1"/>
  <c r="D321" i="1"/>
  <c r="D314" i="1"/>
  <c r="D307" i="1"/>
  <c r="D300" i="1"/>
  <c r="D293" i="1"/>
  <c r="D286" i="1"/>
  <c r="D279" i="1"/>
  <c r="D272" i="1"/>
  <c r="D265" i="1"/>
  <c r="D258" i="1"/>
  <c r="D251" i="1"/>
  <c r="D244" i="1"/>
  <c r="D237" i="1"/>
  <c r="D230" i="1"/>
  <c r="D223" i="1"/>
  <c r="D216" i="1"/>
  <c r="D209" i="1"/>
  <c r="D202" i="1"/>
  <c r="D195" i="1"/>
  <c r="D188" i="1"/>
  <c r="D181" i="1"/>
  <c r="D174" i="1"/>
  <c r="D167" i="1"/>
  <c r="D160" i="1"/>
  <c r="D153" i="1"/>
  <c r="D146" i="1"/>
  <c r="D139" i="1"/>
  <c r="D132" i="1"/>
  <c r="D125" i="1"/>
  <c r="D118" i="1"/>
  <c r="D111" i="1"/>
  <c r="D104" i="1"/>
  <c r="D97" i="1"/>
  <c r="D90" i="1"/>
  <c r="D83" i="1"/>
  <c r="D76" i="1"/>
  <c r="D69" i="1"/>
  <c r="D62" i="1"/>
  <c r="D55" i="1"/>
  <c r="D48" i="1"/>
  <c r="D41" i="1"/>
  <c r="D34" i="1"/>
  <c r="D27" i="1" l="1"/>
  <c r="L45" i="3" l="1"/>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L9" i="3"/>
  <c r="L8" i="3"/>
  <c r="L7" i="3"/>
  <c r="L6" i="3"/>
  <c r="L4" i="3"/>
  <c r="L5" i="3"/>
  <c r="L3" i="3"/>
  <c r="L2" i="3"/>
  <c r="L1" i="3"/>
  <c r="S325" i="1"/>
  <c r="M325" i="1"/>
  <c r="S323" i="1"/>
  <c r="M323" i="1"/>
  <c r="S321" i="1"/>
  <c r="N321" i="1"/>
  <c r="M321" i="1"/>
  <c r="S318" i="1"/>
  <c r="M318" i="1"/>
  <c r="S316" i="1"/>
  <c r="M316" i="1"/>
  <c r="S314" i="1"/>
  <c r="N314" i="1"/>
  <c r="M314" i="1"/>
  <c r="S311" i="1"/>
  <c r="M311" i="1"/>
  <c r="S309" i="1"/>
  <c r="M309" i="1"/>
  <c r="S307" i="1"/>
  <c r="N307" i="1"/>
  <c r="M307" i="1"/>
  <c r="S304" i="1"/>
  <c r="M304" i="1"/>
  <c r="S302" i="1"/>
  <c r="M302" i="1"/>
  <c r="S300" i="1"/>
  <c r="T300" i="1" s="1"/>
  <c r="N300" i="1"/>
  <c r="M300" i="1"/>
  <c r="S297" i="1"/>
  <c r="M297" i="1"/>
  <c r="S295" i="1"/>
  <c r="M295" i="1"/>
  <c r="S293" i="1"/>
  <c r="T293" i="1" s="1"/>
  <c r="N293" i="1"/>
  <c r="M293" i="1"/>
  <c r="S290" i="1"/>
  <c r="M290" i="1"/>
  <c r="S288" i="1"/>
  <c r="M288" i="1"/>
  <c r="S286" i="1"/>
  <c r="N286" i="1"/>
  <c r="M286" i="1"/>
  <c r="S283" i="1"/>
  <c r="M283" i="1"/>
  <c r="S281" i="1"/>
  <c r="M281" i="1"/>
  <c r="S279" i="1"/>
  <c r="N279" i="1"/>
  <c r="M279" i="1"/>
  <c r="S276" i="1"/>
  <c r="M276" i="1"/>
  <c r="S274" i="1"/>
  <c r="M274" i="1"/>
  <c r="S272" i="1"/>
  <c r="N272" i="1"/>
  <c r="M272" i="1"/>
  <c r="S269" i="1"/>
  <c r="M269" i="1"/>
  <c r="S267" i="1"/>
  <c r="M267" i="1"/>
  <c r="S265" i="1"/>
  <c r="N265" i="1"/>
  <c r="M265" i="1"/>
  <c r="S262" i="1"/>
  <c r="M262" i="1"/>
  <c r="S260" i="1"/>
  <c r="M260" i="1"/>
  <c r="S258" i="1"/>
  <c r="N258" i="1"/>
  <c r="M258" i="1"/>
  <c r="S255" i="1"/>
  <c r="M255" i="1"/>
  <c r="S253" i="1"/>
  <c r="M253" i="1"/>
  <c r="S251" i="1"/>
  <c r="N251" i="1"/>
  <c r="M251" i="1"/>
  <c r="S248" i="1"/>
  <c r="M248" i="1"/>
  <c r="S246" i="1"/>
  <c r="M246" i="1"/>
  <c r="S244" i="1"/>
  <c r="N244" i="1"/>
  <c r="M244" i="1"/>
  <c r="S241" i="1"/>
  <c r="M241" i="1"/>
  <c r="S239" i="1"/>
  <c r="M239" i="1"/>
  <c r="S237" i="1"/>
  <c r="N237" i="1"/>
  <c r="M237" i="1"/>
  <c r="S234" i="1"/>
  <c r="M234" i="1"/>
  <c r="S232" i="1"/>
  <c r="M232" i="1"/>
  <c r="S230" i="1"/>
  <c r="T230" i="1" s="1"/>
  <c r="N230" i="1"/>
  <c r="M230" i="1"/>
  <c r="S227" i="1"/>
  <c r="M227" i="1"/>
  <c r="S225" i="1"/>
  <c r="M225" i="1"/>
  <c r="S223" i="1"/>
  <c r="N223" i="1"/>
  <c r="M223" i="1"/>
  <c r="S220" i="1"/>
  <c r="M220" i="1"/>
  <c r="S218" i="1"/>
  <c r="M218" i="1"/>
  <c r="S216" i="1"/>
  <c r="N216" i="1"/>
  <c r="M216" i="1"/>
  <c r="S213" i="1"/>
  <c r="M213" i="1"/>
  <c r="S211" i="1"/>
  <c r="M211" i="1"/>
  <c r="S209" i="1"/>
  <c r="N209" i="1"/>
  <c r="M209" i="1"/>
  <c r="S206" i="1"/>
  <c r="M206" i="1"/>
  <c r="S204" i="1"/>
  <c r="M204" i="1"/>
  <c r="S202" i="1"/>
  <c r="N202" i="1"/>
  <c r="M202" i="1"/>
  <c r="S199" i="1"/>
  <c r="M199" i="1"/>
  <c r="S197" i="1"/>
  <c r="M197" i="1"/>
  <c r="S195" i="1"/>
  <c r="N195" i="1"/>
  <c r="M195" i="1"/>
  <c r="S192" i="1"/>
  <c r="M192" i="1"/>
  <c r="S190" i="1"/>
  <c r="M190" i="1"/>
  <c r="S188" i="1"/>
  <c r="N188" i="1"/>
  <c r="M188" i="1"/>
  <c r="S185" i="1"/>
  <c r="M185" i="1"/>
  <c r="S183" i="1"/>
  <c r="M183" i="1"/>
  <c r="S181" i="1"/>
  <c r="N181" i="1"/>
  <c r="M181" i="1"/>
  <c r="S178" i="1"/>
  <c r="M178" i="1"/>
  <c r="S176" i="1"/>
  <c r="M176" i="1"/>
  <c r="S174" i="1"/>
  <c r="N174" i="1"/>
  <c r="M174" i="1"/>
  <c r="S171" i="1"/>
  <c r="M171" i="1"/>
  <c r="S169" i="1"/>
  <c r="M169" i="1"/>
  <c r="S167" i="1"/>
  <c r="N167" i="1"/>
  <c r="M167" i="1"/>
  <c r="S164" i="1"/>
  <c r="M164" i="1"/>
  <c r="S162" i="1"/>
  <c r="M162" i="1"/>
  <c r="S160" i="1"/>
  <c r="N160" i="1"/>
  <c r="M160" i="1"/>
  <c r="S157" i="1"/>
  <c r="M157" i="1"/>
  <c r="S155" i="1"/>
  <c r="M155" i="1"/>
  <c r="S153" i="1"/>
  <c r="N153" i="1"/>
  <c r="M153" i="1"/>
  <c r="S150" i="1"/>
  <c r="M150" i="1"/>
  <c r="S148" i="1"/>
  <c r="M148" i="1"/>
  <c r="S146" i="1"/>
  <c r="N146" i="1"/>
  <c r="M146" i="1"/>
  <c r="S143" i="1"/>
  <c r="M143" i="1"/>
  <c r="S141" i="1"/>
  <c r="T139" i="1" s="1"/>
  <c r="M141" i="1"/>
  <c r="N139" i="1"/>
  <c r="M139" i="1"/>
  <c r="S136" i="1"/>
  <c r="M136" i="1"/>
  <c r="S134" i="1"/>
  <c r="M134" i="1"/>
  <c r="S132" i="1"/>
  <c r="N132" i="1"/>
  <c r="M132" i="1"/>
  <c r="S129" i="1"/>
  <c r="M129" i="1"/>
  <c r="S127" i="1"/>
  <c r="M127" i="1"/>
  <c r="S125" i="1"/>
  <c r="N125" i="1"/>
  <c r="M125" i="1"/>
  <c r="S122" i="1"/>
  <c r="M122" i="1"/>
  <c r="S120" i="1"/>
  <c r="M120" i="1"/>
  <c r="S118" i="1"/>
  <c r="N118" i="1"/>
  <c r="M118" i="1"/>
  <c r="S115" i="1"/>
  <c r="M115" i="1"/>
  <c r="S113" i="1"/>
  <c r="M113" i="1"/>
  <c r="S111" i="1"/>
  <c r="N111" i="1"/>
  <c r="M111" i="1"/>
  <c r="S108" i="1"/>
  <c r="M108" i="1"/>
  <c r="S106" i="1"/>
  <c r="M106" i="1"/>
  <c r="S104" i="1"/>
  <c r="N104" i="1"/>
  <c r="M104" i="1"/>
  <c r="S101" i="1"/>
  <c r="M101" i="1"/>
  <c r="S99" i="1"/>
  <c r="M99" i="1"/>
  <c r="S97" i="1"/>
  <c r="N97" i="1"/>
  <c r="M97" i="1"/>
  <c r="S94" i="1"/>
  <c r="M94" i="1"/>
  <c r="S92" i="1"/>
  <c r="M92" i="1"/>
  <c r="S90" i="1"/>
  <c r="N90" i="1"/>
  <c r="M90" i="1"/>
  <c r="S87" i="1"/>
  <c r="M87" i="1"/>
  <c r="S85" i="1"/>
  <c r="M85" i="1"/>
  <c r="S83" i="1"/>
  <c r="N83" i="1"/>
  <c r="M83" i="1"/>
  <c r="S80" i="1"/>
  <c r="M80" i="1"/>
  <c r="S78" i="1"/>
  <c r="M78" i="1"/>
  <c r="S76" i="1"/>
  <c r="N76" i="1"/>
  <c r="M76" i="1"/>
  <c r="N69" i="1"/>
  <c r="S73" i="1"/>
  <c r="M73" i="1"/>
  <c r="S71" i="1"/>
  <c r="M71" i="1"/>
  <c r="S69" i="1"/>
  <c r="M69" i="1"/>
  <c r="S66" i="1"/>
  <c r="M66" i="1"/>
  <c r="S64" i="1"/>
  <c r="M64" i="1"/>
  <c r="S62" i="1"/>
  <c r="N62" i="1"/>
  <c r="M62" i="1"/>
  <c r="S59" i="1"/>
  <c r="M59" i="1"/>
  <c r="S57" i="1"/>
  <c r="M57" i="1"/>
  <c r="S55" i="1"/>
  <c r="N55" i="1"/>
  <c r="M55" i="1"/>
  <c r="S52" i="1"/>
  <c r="M52" i="1"/>
  <c r="S50" i="1"/>
  <c r="M50" i="1"/>
  <c r="S48" i="1"/>
  <c r="N48" i="1"/>
  <c r="M48" i="1"/>
  <c r="S45" i="1"/>
  <c r="M45" i="1"/>
  <c r="S43" i="1"/>
  <c r="M43" i="1"/>
  <c r="S41" i="1"/>
  <c r="N41" i="1"/>
  <c r="M41" i="1"/>
  <c r="S38" i="1"/>
  <c r="M38" i="1"/>
  <c r="S36" i="1"/>
  <c r="M36" i="1"/>
  <c r="S34" i="1"/>
  <c r="N34" i="1"/>
  <c r="M34" i="1"/>
  <c r="S31" i="1"/>
  <c r="M31" i="1"/>
  <c r="S29" i="1"/>
  <c r="M29" i="1"/>
  <c r="S27" i="1"/>
  <c r="N27" i="1"/>
  <c r="M27" i="1"/>
  <c r="S20" i="1"/>
  <c r="M20" i="1"/>
  <c r="S24" i="1"/>
  <c r="M24" i="1"/>
  <c r="S22" i="1"/>
  <c r="M22" i="1"/>
  <c r="N20" i="1"/>
  <c r="T174" i="1" l="1"/>
  <c r="T286" i="1"/>
  <c r="N290" i="1" s="1"/>
  <c r="T62" i="1"/>
  <c r="N66" i="1" s="1"/>
  <c r="T118" i="1"/>
  <c r="T167" i="1"/>
  <c r="N171" i="1" s="1"/>
  <c r="T223" i="1"/>
  <c r="T55" i="1"/>
  <c r="T111" i="1"/>
  <c r="T160" i="1"/>
  <c r="T216" i="1"/>
  <c r="T272" i="1"/>
  <c r="N276" i="1" s="1"/>
  <c r="T321" i="1"/>
  <c r="T48" i="1"/>
  <c r="N52" i="1" s="1"/>
  <c r="T104" i="1"/>
  <c r="N108" i="1" s="1"/>
  <c r="T41" i="1"/>
  <c r="N59" i="1"/>
  <c r="T125" i="1"/>
  <c r="N178" i="1"/>
  <c r="T181" i="1"/>
  <c r="N185" i="1" s="1"/>
  <c r="N234" i="1"/>
  <c r="T237" i="1"/>
  <c r="N241" i="1" s="1"/>
  <c r="N297" i="1"/>
  <c r="T279" i="1"/>
  <c r="T153" i="1"/>
  <c r="N157" i="1" s="1"/>
  <c r="T209" i="1"/>
  <c r="N213" i="1" s="1"/>
  <c r="T265" i="1"/>
  <c r="N269" i="1" s="1"/>
  <c r="N325" i="1"/>
  <c r="T27" i="1"/>
  <c r="T90" i="1"/>
  <c r="N94" i="1" s="1"/>
  <c r="T146" i="1"/>
  <c r="T202" i="1"/>
  <c r="N206" i="1" s="1"/>
  <c r="T258" i="1"/>
  <c r="N262" i="1" s="1"/>
  <c r="T34" i="1"/>
  <c r="N38" i="1" s="1"/>
  <c r="T83" i="1"/>
  <c r="N87" i="1" s="1"/>
  <c r="T195" i="1"/>
  <c r="N199" i="1" s="1"/>
  <c r="T251" i="1"/>
  <c r="N255" i="1" s="1"/>
  <c r="T314" i="1"/>
  <c r="N318" i="1" s="1"/>
  <c r="T97" i="1"/>
  <c r="N101" i="1" s="1"/>
  <c r="T69" i="1"/>
  <c r="N73" i="1" s="1"/>
  <c r="T76" i="1"/>
  <c r="N80" i="1" s="1"/>
  <c r="T132" i="1"/>
  <c r="N136" i="1" s="1"/>
  <c r="T188" i="1"/>
  <c r="N192" i="1" s="1"/>
  <c r="T244" i="1"/>
  <c r="T307" i="1"/>
  <c r="N311" i="1"/>
  <c r="N304" i="1"/>
  <c r="N283" i="1"/>
  <c r="N248" i="1"/>
  <c r="N227" i="1"/>
  <c r="N220" i="1"/>
  <c r="N164" i="1"/>
  <c r="N150" i="1"/>
  <c r="N143" i="1"/>
  <c r="N129" i="1"/>
  <c r="N122" i="1"/>
  <c r="N115" i="1"/>
  <c r="N45" i="1"/>
  <c r="N31" i="1"/>
  <c r="T20" i="1"/>
  <c r="N24" i="1" s="1"/>
  <c r="A5" i="3" l="1"/>
  <c r="A4" i="3"/>
  <c r="B2" i="3" l="1"/>
</calcChain>
</file>

<file path=xl/sharedStrings.xml><?xml version="1.0" encoding="utf-8"?>
<sst xmlns="http://schemas.openxmlformats.org/spreadsheetml/2006/main" count="171" uniqueCount="80">
  <si>
    <t xml:space="preserve">сменный № заявки </t>
  </si>
  <si>
    <t>подразделение и ФИО давшего заявку</t>
  </si>
  <si>
    <t>формулировка заявки</t>
  </si>
  <si>
    <t>время начала выполнения заявки</t>
  </si>
  <si>
    <t>время окончания выполнения заявки</t>
  </si>
  <si>
    <t>Совмещение заявок</t>
  </si>
  <si>
    <t>№ заявки</t>
  </si>
  <si>
    <t>время нач</t>
  </si>
  <si>
    <t>время окон</t>
  </si>
  <si>
    <t>итог</t>
  </si>
  <si>
    <t>статус заявки \ время принятия заявки</t>
  </si>
  <si>
    <t>№ тепловоза выполняющего заявку</t>
  </si>
  <si>
    <t>время начала простоя</t>
  </si>
  <si>
    <t xml:space="preserve">простой тепловоза на заявке </t>
  </si>
  <si>
    <t xml:space="preserve">(причина простоя) </t>
  </si>
  <si>
    <t>время окончания простоя</t>
  </si>
  <si>
    <t>время простоя</t>
  </si>
  <si>
    <t>простои тепловозов \ техническое обслуживание</t>
  </si>
  <si>
    <t>время начала</t>
  </si>
  <si>
    <t>время окончания</t>
  </si>
  <si>
    <t>Причина простоя</t>
  </si>
  <si>
    <t>№ тепловоза</t>
  </si>
  <si>
    <t>в ожидании</t>
  </si>
  <si>
    <t>в работе</t>
  </si>
  <si>
    <t>приостановлена</t>
  </si>
  <si>
    <t>выполнена</t>
  </si>
  <si>
    <t>не выполнена</t>
  </si>
  <si>
    <t>Статус</t>
  </si>
  <si>
    <t>тепловоз</t>
  </si>
  <si>
    <t>0839</t>
  </si>
  <si>
    <t>3155</t>
  </si>
  <si>
    <t>0345</t>
  </si>
  <si>
    <t>2374</t>
  </si>
  <si>
    <t>1094</t>
  </si>
  <si>
    <t>время</t>
  </si>
  <si>
    <t xml:space="preserve">Дата </t>
  </si>
  <si>
    <t>№ смены</t>
  </si>
  <si>
    <t>ФИО Диспетчера</t>
  </si>
  <si>
    <t>дата</t>
  </si>
  <si>
    <t>1 в день</t>
  </si>
  <si>
    <t>2 в ночь</t>
  </si>
  <si>
    <t>Локомотивная бригада</t>
  </si>
  <si>
    <t xml:space="preserve">машинист </t>
  </si>
  <si>
    <t>Составитель</t>
  </si>
  <si>
    <t>всего</t>
  </si>
  <si>
    <t>с учетом простоя</t>
  </si>
  <si>
    <t>затраченное время заявки</t>
  </si>
  <si>
    <t>без простоя</t>
  </si>
  <si>
    <t>общее время простоя по  заявке</t>
  </si>
  <si>
    <t>машинисты</t>
  </si>
  <si>
    <t>составителя</t>
  </si>
  <si>
    <t xml:space="preserve">учет времени </t>
  </si>
  <si>
    <t>подсчет времени двух машин с начала работы первой и окончанием второй считается наибольшая величина, результат в N12   =МАКС(I12:I17)-H12</t>
  </si>
  <si>
    <t>цеха</t>
  </si>
  <si>
    <t>№ заявки 1</t>
  </si>
  <si>
    <t>ФИО</t>
  </si>
  <si>
    <t>ЦЕХ</t>
  </si>
  <si>
    <t>МОБ (ОСВ)</t>
  </si>
  <si>
    <t>МОБ (ДОП)</t>
  </si>
  <si>
    <t>ОТДЕЛ</t>
  </si>
  <si>
    <t>=СМЕЩ(Телефоны!$A$1;ПОИСКПОЗ(данные!$L$1;Телефоны!$A:$A;0)-1;1;СЧЁТЕСЛИ(Телефоны!$A:$A;данные!$L$1);1)</t>
  </si>
  <si>
    <t>=ЕСЛИОШИБКА(ВПР(C12;Телефоны!B:D;2;0);"")</t>
  </si>
  <si>
    <t>=ЕСЛИОШИБКА(ВПР(C12;Телефоны!B:D;3;0);"")</t>
  </si>
  <si>
    <t>=ЕСЛИОШИБКА(ВПР(C12;Телефоны!B:D;4;0);"")</t>
  </si>
  <si>
    <t>ИТОГ</t>
  </si>
  <si>
    <t>кол-во заявок на смене</t>
  </si>
  <si>
    <t>иной простой</t>
  </si>
  <si>
    <t>№ тепл</t>
  </si>
  <si>
    <t>=СУММЕСЛИ(ЗАЯВКИ!G$12:G$325;A7;ЗАЯВКИ!I$12:Q$325)-СУММЕСЛИ(ЗАЯВКИ!G$12:G$325;A7;ЗАЯВКИ!P$12:H$325)</t>
  </si>
  <si>
    <t>Количество простоев на заявке</t>
  </si>
  <si>
    <t>время работы по заявкам с учетом простоя</t>
  </si>
  <si>
    <t>время работы без учета простоя на заявке</t>
  </si>
  <si>
    <t xml:space="preserve">кол-во </t>
  </si>
  <si>
    <t>среднее время выполнения заявки с учетом простоя</t>
  </si>
  <si>
    <t>простой при выполнении заявок</t>
  </si>
  <si>
    <t>Прием тепл-за + прох-е мед осв-я</t>
  </si>
  <si>
    <t xml:space="preserve">общее время </t>
  </si>
  <si>
    <t>среднее значение за смену</t>
  </si>
  <si>
    <t xml:space="preserve">кол-во заявок </t>
  </si>
  <si>
    <t>время от приема заявки до начала выполнения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</si>
</sst>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b/>
      <sz val="12"/>
      <color theme="1" tint="4.9989318521683403E-2"/>
      <name val="Times New Roman"/>
      <family val="1"/>
      <charset val="204"/>
    </font>
    <font>
      <sz val="12"/>
      <color theme="1" tint="4.9989318521683403E-2"/>
      <name val="Times New Roman"/>
      <family val="1"/>
      <charset val="204"/>
    </font>
    <font>
      <sz val="12"/>
      <color theme="1"/>
      <name val="Times New Roman"/>
      <family val="1"/>
      <charset val="204"/>
    </font>
    <font>
      <b/>
      <sz val="12"/>
      <color theme="1"/>
      <name val="Times New Roman"/>
      <family val="1"/>
      <charset val="204"/>
    </font>
    <font>
      <u/>
      <sz val="11"/>
      <color theme="10"/>
      <name val="Calibri"/>
      <family val="2"/>
      <scheme val="minor"/>
    </font>
    <font>
      <b/>
      <u/>
      <sz val="12"/>
      <color theme="10"/>
      <name val="Times New Roman"/>
      <family val="1"/>
      <charset val="204"/>
    </font>
    <font>
      <sz val="14"/>
      <color theme="1"/>
      <name val="Times New Roman"/>
      <family val="1"/>
      <charset val="204"/>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1"/>
        <bgColor indexed="64"/>
      </patternFill>
    </fill>
    <fill>
      <patternFill patternType="solid">
        <fgColor theme="5"/>
        <bgColor indexed="64"/>
      </patternFill>
    </fill>
    <fill>
      <patternFill patternType="solid">
        <fgColor theme="8" tint="0.39997558519241921"/>
        <bgColor indexed="64"/>
      </patternFill>
    </fill>
    <fill>
      <patternFill patternType="solid">
        <fgColor rgb="FFFFFF00"/>
        <bgColor indexed="64"/>
      </patternFill>
    </fill>
  </fills>
  <borders count="6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272">
    <xf numFmtId="0" fontId="0" fillId="0" borderId="0" xfId="0"/>
    <xf numFmtId="0" fontId="3" fillId="0" borderId="0" xfId="0" applyFont="1"/>
    <xf numFmtId="0" fontId="3" fillId="0" borderId="0" xfId="0" applyFont="1" applyAlignment="1">
      <alignment horizontal="center" vertical="center"/>
    </xf>
    <xf numFmtId="49" fontId="3" fillId="0" borderId="0" xfId="0" applyNumberFormat="1" applyFont="1" applyAlignment="1">
      <alignment horizontal="center" vertical="center"/>
    </xf>
    <xf numFmtId="0" fontId="4"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Border="1" applyAlignment="1">
      <alignment horizontal="center" vertical="center"/>
    </xf>
    <xf numFmtId="0" fontId="4" fillId="0" borderId="44" xfId="0" applyFont="1" applyBorder="1" applyAlignment="1">
      <alignment horizontal="center" vertical="center" wrapText="1"/>
    </xf>
    <xf numFmtId="164" fontId="3" fillId="0" borderId="0" xfId="0" applyNumberFormat="1" applyFont="1" applyAlignment="1">
      <alignment horizontal="center" vertical="center"/>
    </xf>
    <xf numFmtId="0" fontId="3" fillId="0" borderId="0" xfId="0" applyNumberFormat="1" applyFont="1" applyAlignment="1">
      <alignment horizontal="center" vertical="center"/>
    </xf>
    <xf numFmtId="0" fontId="3" fillId="3" borderId="0" xfId="0" applyFont="1" applyFill="1"/>
    <xf numFmtId="0" fontId="4"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0" xfId="0" applyFont="1" applyFill="1" applyBorder="1" applyAlignment="1">
      <alignment horizontal="left" vertical="top" wrapText="1"/>
    </xf>
    <xf numFmtId="164" fontId="3" fillId="4" borderId="0" xfId="0" applyNumberFormat="1" applyFont="1" applyFill="1" applyBorder="1" applyAlignment="1">
      <alignment horizontal="center" vertical="center" wrapText="1"/>
    </xf>
    <xf numFmtId="0" fontId="3" fillId="4" borderId="0" xfId="0" applyFont="1" applyFill="1" applyBorder="1" applyAlignment="1">
      <alignment horizontal="center" wrapText="1"/>
    </xf>
    <xf numFmtId="0" fontId="3" fillId="5" borderId="0" xfId="0" applyFont="1" applyFill="1" applyAlignment="1">
      <alignment horizontal="center" vertical="center"/>
    </xf>
    <xf numFmtId="0" fontId="3" fillId="0" borderId="0" xfId="0" applyFont="1" applyAlignment="1">
      <alignment horizontal="left" vertical="center"/>
    </xf>
    <xf numFmtId="49" fontId="0" fillId="0" borderId="0" xfId="0" applyNumberFormat="1"/>
    <xf numFmtId="0" fontId="3" fillId="0" borderId="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wrapText="1"/>
    </xf>
    <xf numFmtId="0" fontId="6" fillId="0" borderId="0" xfId="1" applyFont="1" applyAlignment="1">
      <alignment horizontal="center" vertical="center"/>
    </xf>
    <xf numFmtId="0" fontId="3" fillId="0" borderId="6" xfId="0" applyFont="1" applyBorder="1" applyAlignment="1">
      <alignment horizontal="center" vertical="center" wrapText="1"/>
    </xf>
    <xf numFmtId="49" fontId="7" fillId="0" borderId="0" xfId="0" applyNumberFormat="1" applyFont="1" applyAlignment="1">
      <alignment horizontal="center" vertical="center"/>
    </xf>
    <xf numFmtId="49" fontId="7" fillId="0" borderId="0" xfId="0" applyNumberFormat="1" applyFont="1" applyAlignment="1">
      <alignment horizontal="center"/>
    </xf>
    <xf numFmtId="49" fontId="7" fillId="0" borderId="0" xfId="0" quotePrefix="1" applyNumberFormat="1" applyFont="1" applyAlignment="1">
      <alignment horizontal="center" vertical="center"/>
    </xf>
    <xf numFmtId="0" fontId="0" fillId="4" borderId="0" xfId="0" applyFill="1"/>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29"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9" xfId="0" applyFont="1" applyBorder="1" applyAlignment="1">
      <alignment horizontal="center" vertical="center" wrapText="1"/>
    </xf>
    <xf numFmtId="0" fontId="7" fillId="0" borderId="0" xfId="0" applyFont="1" applyAlignment="1">
      <alignment horizontal="center" vertical="center"/>
    </xf>
    <xf numFmtId="0" fontId="7" fillId="0" borderId="0" xfId="0" quotePrefix="1" applyFont="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49" fontId="7" fillId="0" borderId="0" xfId="0" applyNumberFormat="1" applyFont="1"/>
    <xf numFmtId="0" fontId="3" fillId="0" borderId="26" xfId="0" applyFont="1" applyBorder="1" applyAlignment="1">
      <alignment horizontal="center" vertical="center" wrapText="1"/>
    </xf>
    <xf numFmtId="0" fontId="3" fillId="0" borderId="2" xfId="0" applyFont="1" applyBorder="1" applyAlignment="1">
      <alignment horizontal="center" vertical="center" wrapText="1"/>
    </xf>
    <xf numFmtId="0" fontId="3" fillId="2" borderId="0" xfId="0" applyFont="1" applyFill="1" applyAlignment="1">
      <alignment horizontal="center" vertical="center"/>
    </xf>
    <xf numFmtId="0" fontId="3" fillId="0" borderId="39" xfId="0" applyFont="1" applyBorder="1" applyAlignment="1">
      <alignment horizontal="center" vertical="center" wrapText="1"/>
    </xf>
    <xf numFmtId="0" fontId="3" fillId="0" borderId="60" xfId="0" applyFont="1" applyBorder="1" applyAlignment="1">
      <alignment horizontal="center" vertical="center"/>
    </xf>
    <xf numFmtId="0" fontId="3" fillId="0" borderId="61" xfId="0" applyFont="1" applyBorder="1" applyAlignment="1">
      <alignment horizontal="center" vertical="center"/>
    </xf>
    <xf numFmtId="164" fontId="3" fillId="0" borderId="61" xfId="0" applyNumberFormat="1" applyFont="1" applyBorder="1" applyAlignment="1">
      <alignment horizontal="center" vertical="center"/>
    </xf>
    <xf numFmtId="0" fontId="3" fillId="0" borderId="61" xfId="0" applyNumberFormat="1" applyFont="1" applyBorder="1" applyAlignment="1">
      <alignment horizontal="center" vertical="center"/>
    </xf>
    <xf numFmtId="164" fontId="3" fillId="0" borderId="61" xfId="0" applyNumberFormat="1" applyFont="1" applyBorder="1" applyAlignment="1">
      <alignment horizontal="center" vertical="center" wrapText="1"/>
    </xf>
    <xf numFmtId="0" fontId="3" fillId="2" borderId="0" xfId="0" applyFont="1" applyFill="1" applyBorder="1" applyAlignment="1">
      <alignment horizontal="center" vertical="center" wrapText="1"/>
    </xf>
    <xf numFmtId="0" fontId="3" fillId="0" borderId="0" xfId="0" applyFont="1" applyAlignment="1">
      <alignment vertical="top" wrapText="1"/>
    </xf>
    <xf numFmtId="0" fontId="3" fillId="2" borderId="0" xfId="0" applyNumberFormat="1" applyFont="1" applyFill="1" applyBorder="1" applyAlignment="1">
      <alignment horizontal="left" vertical="center" wrapText="1"/>
    </xf>
    <xf numFmtId="0" fontId="3" fillId="0" borderId="0" xfId="0" applyNumberFormat="1" applyFont="1" applyAlignment="1">
      <alignment horizontal="left"/>
    </xf>
    <xf numFmtId="0" fontId="4" fillId="0" borderId="56" xfId="0" applyFont="1" applyBorder="1" applyAlignment="1">
      <alignment horizontal="center" vertical="center"/>
    </xf>
    <xf numFmtId="0" fontId="4" fillId="0" borderId="62" xfId="0" applyFont="1" applyBorder="1" applyAlignment="1">
      <alignment horizontal="center" vertical="center"/>
    </xf>
    <xf numFmtId="164" fontId="3" fillId="0" borderId="63" xfId="0" applyNumberFormat="1" applyFont="1" applyBorder="1" applyAlignment="1">
      <alignment horizontal="center" vertical="center"/>
    </xf>
    <xf numFmtId="0" fontId="3" fillId="0" borderId="6" xfId="0" applyNumberFormat="1" applyFont="1" applyFill="1" applyBorder="1" applyAlignment="1">
      <alignment horizontal="left" vertical="center"/>
    </xf>
    <xf numFmtId="164" fontId="3" fillId="0" borderId="6" xfId="0" applyNumberFormat="1" applyFont="1" applyBorder="1" applyAlignment="1">
      <alignment horizontal="center" vertical="center"/>
    </xf>
    <xf numFmtId="0" fontId="3" fillId="0" borderId="56" xfId="0" applyNumberFormat="1" applyFont="1" applyFill="1" applyBorder="1" applyAlignment="1">
      <alignment horizontal="left" vertical="center" wrapText="1"/>
    </xf>
    <xf numFmtId="0" fontId="3" fillId="0" borderId="62" xfId="0" applyFont="1" applyFill="1" applyBorder="1" applyAlignment="1">
      <alignment horizontal="center" vertical="center" wrapText="1"/>
    </xf>
    <xf numFmtId="0" fontId="3" fillId="0" borderId="58" xfId="0" applyNumberFormat="1" applyFont="1" applyFill="1" applyBorder="1" applyAlignment="1">
      <alignment horizontal="left" vertical="center"/>
    </xf>
    <xf numFmtId="0" fontId="3" fillId="0" borderId="7" xfId="0" applyNumberFormat="1" applyFont="1" applyFill="1" applyBorder="1" applyAlignment="1">
      <alignment horizontal="left" vertical="center"/>
    </xf>
    <xf numFmtId="164" fontId="3" fillId="7" borderId="26" xfId="0" applyNumberFormat="1" applyFont="1" applyFill="1" applyBorder="1" applyAlignment="1">
      <alignment horizontal="center" vertical="center"/>
    </xf>
    <xf numFmtId="164" fontId="3" fillId="7" borderId="6" xfId="0" applyNumberFormat="1" applyFont="1" applyFill="1" applyBorder="1" applyAlignment="1">
      <alignment horizontal="center" vertical="center"/>
    </xf>
    <xf numFmtId="0" fontId="3" fillId="0" borderId="2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3" xfId="0" applyFont="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3" xfId="0" applyFont="1" applyFill="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10" xfId="0" applyNumberFormat="1" applyFont="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9" xfId="0" applyNumberFormat="1" applyFont="1" applyBorder="1" applyAlignment="1">
      <alignment horizontal="center" vertical="center" wrapText="1"/>
    </xf>
    <xf numFmtId="164" fontId="3" fillId="0" borderId="30" xfId="0" applyNumberFormat="1" applyFont="1" applyBorder="1" applyAlignment="1">
      <alignment horizontal="center" vertical="center" wrapText="1"/>
    </xf>
    <xf numFmtId="164" fontId="3" fillId="0" borderId="32"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4" fillId="2" borderId="50" xfId="0" applyNumberFormat="1" applyFont="1" applyFill="1" applyBorder="1" applyAlignment="1">
      <alignment horizontal="center" vertical="center" wrapText="1"/>
    </xf>
    <xf numFmtId="0" fontId="4" fillId="2" borderId="53" xfId="0" applyNumberFormat="1" applyFont="1" applyFill="1" applyBorder="1" applyAlignment="1">
      <alignment horizontal="center" vertical="center" wrapText="1"/>
    </xf>
    <xf numFmtId="0" fontId="3" fillId="0" borderId="5" xfId="0" applyFont="1" applyBorder="1" applyAlignment="1">
      <alignment horizontal="left" vertical="top" wrapText="1"/>
    </xf>
    <xf numFmtId="0" fontId="3" fillId="0" borderId="24" xfId="0" applyFont="1" applyBorder="1" applyAlignment="1">
      <alignment horizontal="center" vertical="center" wrapText="1"/>
    </xf>
    <xf numFmtId="0" fontId="3" fillId="0" borderId="12" xfId="0" applyFont="1" applyBorder="1" applyAlignment="1">
      <alignment horizontal="center" vertical="center" wrapText="1"/>
    </xf>
    <xf numFmtId="164" fontId="3" fillId="0" borderId="25" xfId="0" applyNumberFormat="1" applyFont="1" applyBorder="1" applyAlignment="1">
      <alignment horizontal="center" vertical="center" wrapText="1"/>
    </xf>
    <xf numFmtId="164" fontId="3" fillId="0" borderId="13" xfId="0" applyNumberFormat="1" applyFont="1" applyBorder="1" applyAlignment="1">
      <alignment horizontal="center" vertical="center" wrapText="1"/>
    </xf>
    <xf numFmtId="164" fontId="3" fillId="0" borderId="31" xfId="0" applyNumberFormat="1" applyFont="1" applyBorder="1" applyAlignment="1">
      <alignment horizontal="center" vertical="center" wrapText="1"/>
    </xf>
    <xf numFmtId="164" fontId="3" fillId="0" borderId="14" xfId="0" applyNumberFormat="1" applyFont="1" applyBorder="1" applyAlignment="1">
      <alignment horizontal="center" vertical="center" wrapText="1"/>
    </xf>
    <xf numFmtId="164" fontId="3" fillId="0" borderId="50" xfId="0" applyNumberFormat="1" applyFont="1" applyBorder="1" applyAlignment="1">
      <alignment horizontal="center" vertical="center" wrapText="1"/>
    </xf>
    <xf numFmtId="0" fontId="3" fillId="0" borderId="8" xfId="0" applyFont="1" applyBorder="1" applyAlignment="1">
      <alignment horizontal="left" vertical="top" wrapText="1"/>
    </xf>
    <xf numFmtId="0" fontId="3" fillId="0" borderId="1" xfId="0" applyFont="1" applyBorder="1" applyAlignment="1">
      <alignment horizontal="center" vertical="center" wrapText="1"/>
    </xf>
    <xf numFmtId="164" fontId="3" fillId="0" borderId="2" xfId="0" applyNumberFormat="1" applyFont="1" applyBorder="1" applyAlignment="1">
      <alignment horizontal="center" vertical="center" wrapText="1"/>
    </xf>
    <xf numFmtId="164" fontId="3" fillId="0" borderId="29" xfId="0" applyNumberFormat="1" applyFont="1" applyBorder="1" applyAlignment="1">
      <alignment horizontal="center" vertical="center" wrapText="1"/>
    </xf>
    <xf numFmtId="164" fontId="3" fillId="0" borderId="53" xfId="0" applyNumberFormat="1" applyFont="1" applyBorder="1" applyAlignment="1">
      <alignment horizontal="center" vertical="center" wrapText="1"/>
    </xf>
    <xf numFmtId="0" fontId="3" fillId="0" borderId="1" xfId="0" applyFont="1" applyBorder="1" applyAlignment="1">
      <alignment horizontal="left" vertical="top" wrapText="1"/>
    </xf>
    <xf numFmtId="0" fontId="4" fillId="0" borderId="2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3" xfId="0" applyFont="1" applyBorder="1" applyAlignment="1">
      <alignment horizontal="center" vertical="center" wrapText="1"/>
    </xf>
    <xf numFmtId="164" fontId="3" fillId="0" borderId="22" xfId="0" applyNumberFormat="1" applyFont="1" applyBorder="1" applyAlignment="1">
      <alignment horizontal="center" vertical="center" wrapText="1"/>
    </xf>
    <xf numFmtId="164" fontId="3" fillId="0" borderId="23" xfId="0" applyNumberFormat="1" applyFont="1" applyBorder="1" applyAlignment="1">
      <alignment horizontal="center" vertical="center" wrapText="1"/>
    </xf>
    <xf numFmtId="164" fontId="3" fillId="0" borderId="26" xfId="0" applyNumberFormat="1" applyFont="1" applyBorder="1" applyAlignment="1">
      <alignment horizontal="center" vertical="center" wrapText="1"/>
    </xf>
    <xf numFmtId="164" fontId="3" fillId="0" borderId="37" xfId="0" applyNumberFormat="1" applyFont="1" applyBorder="1" applyAlignment="1">
      <alignment horizontal="center" vertical="center" wrapText="1"/>
    </xf>
    <xf numFmtId="164" fontId="3" fillId="0" borderId="38" xfId="0" applyNumberFormat="1" applyFont="1" applyBorder="1" applyAlignment="1">
      <alignment horizontal="center" vertical="center" wrapText="1"/>
    </xf>
    <xf numFmtId="164" fontId="3" fillId="0" borderId="39" xfId="0" applyNumberFormat="1"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3" fillId="0" borderId="22" xfId="0" applyFont="1" applyBorder="1" applyAlignment="1">
      <alignment horizontal="center" vertical="top" wrapText="1"/>
    </xf>
    <xf numFmtId="0" fontId="3" fillId="0" borderId="26" xfId="0" applyFont="1" applyBorder="1" applyAlignment="1">
      <alignment horizontal="center" vertical="top" wrapText="1"/>
    </xf>
    <xf numFmtId="0" fontId="3" fillId="0" borderId="25" xfId="0" applyFont="1" applyBorder="1" applyAlignment="1">
      <alignment horizontal="center" vertical="top" wrapText="1"/>
    </xf>
    <xf numFmtId="164" fontId="3" fillId="7" borderId="22" xfId="0" applyNumberFormat="1" applyFont="1" applyFill="1" applyBorder="1" applyAlignment="1">
      <alignment horizontal="center" vertical="center" wrapText="1"/>
    </xf>
    <xf numFmtId="164" fontId="3" fillId="7" borderId="23" xfId="0" applyNumberFormat="1" applyFont="1" applyFill="1" applyBorder="1" applyAlignment="1">
      <alignment horizontal="center" vertical="center" wrapText="1"/>
    </xf>
    <xf numFmtId="164" fontId="3" fillId="7" borderId="26" xfId="0" applyNumberFormat="1" applyFont="1" applyFill="1" applyBorder="1" applyAlignment="1">
      <alignment horizontal="center" vertical="center" wrapText="1"/>
    </xf>
    <xf numFmtId="164" fontId="3" fillId="7" borderId="50" xfId="0" applyNumberFormat="1" applyFont="1" applyFill="1" applyBorder="1" applyAlignment="1">
      <alignment horizontal="center" vertical="center" wrapText="1"/>
    </xf>
    <xf numFmtId="164" fontId="3" fillId="7" borderId="10" xfId="0" applyNumberFormat="1" applyFont="1" applyFill="1" applyBorder="1" applyAlignment="1">
      <alignment horizontal="center" vertical="center" wrapText="1"/>
    </xf>
    <xf numFmtId="164" fontId="3" fillId="7" borderId="15"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2" xfId="0" applyFont="1" applyFill="1" applyBorder="1" applyAlignment="1">
      <alignment horizontal="center" vertical="center" wrapText="1"/>
    </xf>
    <xf numFmtId="14" fontId="3" fillId="0" borderId="40" xfId="0" applyNumberFormat="1" applyFont="1" applyBorder="1" applyAlignment="1">
      <alignment horizontal="center" vertical="center"/>
    </xf>
    <xf numFmtId="14" fontId="3" fillId="0" borderId="8" xfId="0" applyNumberFormat="1" applyFont="1" applyBorder="1" applyAlignment="1">
      <alignment horizontal="center" vertical="center"/>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39" xfId="0" applyFont="1" applyBorder="1" applyAlignment="1">
      <alignment horizontal="center" vertical="center"/>
    </xf>
    <xf numFmtId="0" fontId="3" fillId="0" borderId="32" xfId="0" applyFont="1" applyBorder="1" applyAlignment="1">
      <alignment horizontal="center" vertical="center"/>
    </xf>
    <xf numFmtId="0" fontId="2" fillId="2" borderId="2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24" xfId="0" applyFont="1" applyBorder="1" applyAlignment="1">
      <alignment horizontal="left" vertical="top" wrapText="1"/>
    </xf>
    <xf numFmtId="0" fontId="3" fillId="0" borderId="40" xfId="0" applyFont="1" applyBorder="1" applyAlignment="1">
      <alignment horizontal="left" vertical="top" wrapText="1"/>
    </xf>
    <xf numFmtId="0" fontId="3" fillId="0" borderId="12" xfId="0" applyFont="1" applyBorder="1" applyAlignment="1">
      <alignment horizontal="left" vertical="top" wrapText="1"/>
    </xf>
    <xf numFmtId="0" fontId="3" fillId="0" borderId="37" xfId="0" applyFont="1" applyBorder="1" applyAlignment="1">
      <alignment horizontal="left" vertical="top" wrapText="1"/>
    </xf>
    <xf numFmtId="0" fontId="3" fillId="0" borderId="38" xfId="0" applyFont="1" applyBorder="1" applyAlignment="1">
      <alignment horizontal="left" vertical="top" wrapText="1"/>
    </xf>
    <xf numFmtId="0" fontId="3" fillId="0" borderId="14" xfId="0" applyFont="1" applyBorder="1" applyAlignment="1">
      <alignment horizontal="left" vertical="top" wrapText="1"/>
    </xf>
    <xf numFmtId="49" fontId="3" fillId="0" borderId="25"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2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0" xfId="0" applyFont="1" applyBorder="1" applyAlignment="1">
      <alignment horizontal="center" vertical="center" wrapText="1"/>
    </xf>
    <xf numFmtId="0" fontId="1" fillId="2" borderId="4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3" fillId="0" borderId="28" xfId="0" applyFont="1" applyBorder="1" applyAlignment="1">
      <alignment horizontal="left" vertical="top" wrapText="1"/>
    </xf>
    <xf numFmtId="0" fontId="3" fillId="0" borderId="35" xfId="0" applyFont="1" applyBorder="1" applyAlignment="1">
      <alignment horizontal="center" vertical="center" wrapText="1"/>
    </xf>
    <xf numFmtId="0" fontId="3" fillId="0" borderId="48" xfId="0" applyFont="1" applyBorder="1" applyAlignment="1">
      <alignment horizontal="center" vertical="center" wrapText="1"/>
    </xf>
    <xf numFmtId="0" fontId="4" fillId="2" borderId="3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3" fillId="0" borderId="34" xfId="0" applyFont="1" applyBorder="1" applyAlignment="1">
      <alignment horizontal="left" vertical="top"/>
    </xf>
    <xf numFmtId="0" fontId="3" fillId="0" borderId="35" xfId="0" applyFont="1" applyBorder="1" applyAlignment="1">
      <alignment horizontal="left" vertical="top"/>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164" fontId="3" fillId="0" borderId="47" xfId="0" applyNumberFormat="1" applyFont="1" applyBorder="1" applyAlignment="1">
      <alignment horizontal="center" vertical="center" wrapText="1"/>
    </xf>
    <xf numFmtId="164" fontId="3" fillId="0" borderId="48"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164" fontId="3" fillId="0" borderId="11" xfId="0" applyNumberFormat="1" applyFont="1" applyBorder="1" applyAlignment="1">
      <alignment horizontal="center" vertical="center" wrapText="1"/>
    </xf>
    <xf numFmtId="164" fontId="3" fillId="0" borderId="44" xfId="0" applyNumberFormat="1" applyFont="1" applyBorder="1" applyAlignment="1">
      <alignment horizontal="center" vertical="center" wrapText="1"/>
    </xf>
    <xf numFmtId="164" fontId="3" fillId="0" borderId="45" xfId="0" applyNumberFormat="1" applyFont="1" applyBorder="1" applyAlignment="1">
      <alignment horizontal="center" vertical="center" wrapText="1"/>
    </xf>
    <xf numFmtId="164" fontId="3" fillId="0" borderId="46" xfId="0" applyNumberFormat="1" applyFont="1" applyBorder="1" applyAlignment="1">
      <alignment horizontal="center" vertical="center" wrapText="1"/>
    </xf>
    <xf numFmtId="0" fontId="3" fillId="0" borderId="33" xfId="0" applyFont="1" applyBorder="1" applyAlignment="1">
      <alignment horizontal="left" vertical="top"/>
    </xf>
    <xf numFmtId="0" fontId="3" fillId="0" borderId="44" xfId="0" applyFont="1" applyBorder="1" applyAlignment="1">
      <alignment horizontal="center" vertical="center" wrapText="1"/>
    </xf>
    <xf numFmtId="164" fontId="3" fillId="0" borderId="49"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57" xfId="0" applyFont="1" applyBorder="1" applyAlignment="1">
      <alignment horizontal="left" vertical="top"/>
    </xf>
    <xf numFmtId="164" fontId="3" fillId="0" borderId="43" xfId="0" applyNumberFormat="1" applyFont="1" applyBorder="1" applyAlignment="1">
      <alignment horizontal="center" vertical="center" wrapText="1"/>
    </xf>
    <xf numFmtId="164" fontId="3" fillId="0" borderId="58" xfId="0" applyNumberFormat="1" applyFont="1" applyBorder="1" applyAlignment="1">
      <alignment horizontal="center" vertical="center" wrapText="1"/>
    </xf>
    <xf numFmtId="0" fontId="4" fillId="2" borderId="0"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 fillId="6" borderId="0" xfId="0" applyFont="1" applyFill="1" applyAlignment="1">
      <alignment horizontal="center" vertical="top"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2" xfId="0" applyFont="1" applyFill="1" applyBorder="1" applyAlignment="1">
      <alignment horizontal="center" vertical="center" wrapText="1"/>
    </xf>
    <xf numFmtId="164" fontId="3" fillId="7" borderId="10" xfId="0" applyNumberFormat="1" applyFont="1" applyFill="1" applyBorder="1" applyAlignment="1">
      <alignment horizontal="center" vertical="center"/>
    </xf>
    <xf numFmtId="164" fontId="3" fillId="7" borderId="15" xfId="0" applyNumberFormat="1" applyFont="1" applyFill="1" applyBorder="1" applyAlignment="1">
      <alignment horizontal="center" vertical="center"/>
    </xf>
    <xf numFmtId="0" fontId="3" fillId="0" borderId="8" xfId="0" applyFont="1" applyBorder="1" applyAlignment="1">
      <alignment horizontal="center" vertical="center" wrapText="1"/>
    </xf>
    <xf numFmtId="0" fontId="3" fillId="2" borderId="1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59"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7" borderId="36"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1" xfId="0" applyFont="1" applyFill="1" applyBorder="1" applyAlignment="1">
      <alignment horizontal="center" vertical="center" wrapText="1"/>
    </xf>
    <xf numFmtId="164" fontId="3" fillId="7" borderId="4" xfId="0" applyNumberFormat="1" applyFont="1" applyFill="1" applyBorder="1" applyAlignment="1">
      <alignment horizontal="center" vertical="center"/>
    </xf>
    <xf numFmtId="0" fontId="3" fillId="7" borderId="15" xfId="0" applyFont="1" applyFill="1" applyBorder="1" applyAlignment="1">
      <alignment horizontal="center" vertical="center"/>
    </xf>
    <xf numFmtId="0" fontId="3" fillId="7" borderId="4" xfId="0" applyFont="1" applyFill="1" applyBorder="1" applyAlignment="1">
      <alignment horizontal="center" vertical="center"/>
    </xf>
    <xf numFmtId="0" fontId="3" fillId="2" borderId="5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6" xfId="0" applyFont="1" applyFill="1" applyBorder="1" applyAlignment="1">
      <alignment horizontal="center" vertical="center" wrapText="1"/>
    </xf>
    <xf numFmtId="49" fontId="0" fillId="0" borderId="0" xfId="0" applyNumberFormat="1" applyAlignment="1">
      <alignment horizontal="center" vertical="top" wrapText="1"/>
    </xf>
  </cellXfs>
  <cellStyles count="2">
    <cellStyle name="Гиперссылка" xfId="1" builtinId="8"/>
    <cellStyle name="Обычный" xfId="0" builtinId="0"/>
  </cellStyles>
  <dxfs count="261">
    <dxf>
      <font>
        <b val="0"/>
        <i val="0"/>
        <strike val="0"/>
        <condense val="0"/>
        <extend val="0"/>
        <outline val="0"/>
        <shadow val="0"/>
        <u val="none"/>
        <vertAlign val="baseline"/>
        <sz val="12"/>
        <color theme="1"/>
        <name val="Times New Roman"/>
        <scheme val="none"/>
      </font>
      <fill>
        <patternFill patternType="solid">
          <fgColor indexed="64"/>
          <bgColor theme="5" tint="0.5999938962981048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5" tint="0.59999389629810485"/>
        </patternFill>
      </fill>
      <alignment horizontal="center" vertical="center" textRotation="0" wrapText="0" indent="0" justifyLastLine="0" shrinkToFit="0" readingOrder="0"/>
    </dxf>
    <dxf>
      <font>
        <b/>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strike val="0"/>
        <outline val="0"/>
        <shadow val="0"/>
        <u val="none"/>
        <vertAlign val="baseline"/>
        <sz val="12"/>
        <color theme="1"/>
        <name val="Times New Roman"/>
        <scheme val="none"/>
      </font>
      <alignment horizontal="center" vertical="center" textRotation="0" wrapText="0" indent="0" justifyLastLine="0" shrinkToFit="0" readingOrder="0"/>
    </dxf>
    <dxf>
      <font>
        <strike val="0"/>
        <outline val="0"/>
        <shadow val="0"/>
        <u val="none"/>
        <vertAlign val="baseline"/>
        <sz val="12"/>
        <color theme="1"/>
        <name val="Times New Roman"/>
        <scheme val="none"/>
      </font>
      <alignment horizontal="center" vertical="center" textRotation="0" wrapText="0" indent="0" justifyLastLine="0" shrinkToFit="0" readingOrder="0"/>
    </dxf>
    <dxf>
      <font>
        <strike val="0"/>
        <outline val="0"/>
        <shadow val="0"/>
        <u val="none"/>
        <vertAlign val="baseline"/>
        <sz val="12"/>
        <color theme="1"/>
        <name val="Times New Roman"/>
        <scheme val="none"/>
      </font>
      <alignment horizontal="center" vertical="center" textRotation="0" wrapText="0" indent="0" justifyLastLine="0" shrinkToFit="0" readingOrder="0"/>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4" tint="0.39994506668294322"/>
        </patternFill>
      </fill>
    </dxf>
    <dxf>
      <fill>
        <patternFill>
          <bgColor theme="0" tint="-0.24994659260841701"/>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
      <fill>
        <patternFill>
          <bgColor theme="0" tint="-0.24994659260841701"/>
        </patternFill>
      </fill>
    </dxf>
    <dxf>
      <fill>
        <patternFill>
          <bgColor theme="4" tint="0.39994506668294322"/>
        </patternFill>
      </fill>
    </dxf>
    <dxf>
      <fill>
        <patternFill>
          <bgColor theme="9" tint="0.39994506668294322"/>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Таблица3" displayName="Таблица3" ref="C1:C6" totalsRowShown="0" headerRowDxfId="26" dataDxfId="25">
  <autoFilter ref="C1:C6"/>
  <tableColumns count="1">
    <tableColumn id="1" name="Статус" dataDxfId="24"/>
  </tableColumns>
  <tableStyleInfo name="TableStyleLight1" showFirstColumn="0" showLastColumn="0" showRowStripes="1" showColumnStripes="0"/>
</table>
</file>

<file path=xl/tables/table2.xml><?xml version="1.0" encoding="utf-8"?>
<table xmlns="http://schemas.openxmlformats.org/spreadsheetml/2006/main" id="3" name="Таблица4" displayName="Таблица4" ref="D1:D6" totalsRowShown="0" headerRowDxfId="23" dataDxfId="22">
  <autoFilter ref="D1:D6"/>
  <tableColumns count="1">
    <tableColumn id="1" name="тепловоз" dataDxfId="21"/>
  </tableColumns>
  <tableStyleInfo name="TableStyleLight1" showFirstColumn="0" showLastColumn="0" showRowStripes="1" showColumnStripes="0"/>
</table>
</file>

<file path=xl/tables/table3.xml><?xml version="1.0" encoding="utf-8"?>
<table xmlns="http://schemas.openxmlformats.org/spreadsheetml/2006/main" id="2" name="Таблица2" displayName="Таблица2" ref="B1:B2" totalsRowShown="0" headerRowDxfId="20" dataDxfId="19">
  <autoFilter ref="B1:B2"/>
  <tableColumns count="1">
    <tableColumn id="1" name="дата" dataDxfId="18">
      <calculatedColumnFormula>NOW()</calculatedColumnFormula>
    </tableColumn>
  </tableColumns>
  <tableStyleInfo name="TableStyleLight1" showFirstColumn="0" showLastColumn="0" showRowStripes="1" showColumnStripes="0"/>
</table>
</file>

<file path=xl/tables/table4.xml><?xml version="1.0" encoding="utf-8"?>
<table xmlns="http://schemas.openxmlformats.org/spreadsheetml/2006/main" id="4" name="Таблица5" displayName="Таблица5" ref="E1:E3" totalsRowShown="0" headerRowDxfId="17" dataDxfId="16">
  <autoFilter ref="E1:E3"/>
  <tableColumns count="1">
    <tableColumn id="1" name="№ смены" dataDxfId="15"/>
  </tableColumns>
  <tableStyleInfo name="TableStyleLight1" showFirstColumn="0" showLastColumn="0" showRowStripes="1" showColumnStripes="0"/>
</table>
</file>

<file path=xl/tables/table5.xml><?xml version="1.0" encoding="utf-8"?>
<table xmlns="http://schemas.openxmlformats.org/spreadsheetml/2006/main" id="5" name="Таблица6" displayName="Таблица6" ref="F1:F5" totalsRowShown="0" headerRowDxfId="14" dataDxfId="13">
  <autoFilter ref="F1:F5"/>
  <tableColumns count="1">
    <tableColumn id="1" name="ФИО Диспетчера" dataDxfId="12"/>
  </tableColumns>
  <tableStyleInfo name="TableStyleLight1" showFirstColumn="0" showLastColumn="0" showRowStripes="1" showColumnStripes="0"/>
</table>
</file>

<file path=xl/tables/table6.xml><?xml version="1.0" encoding="utf-8"?>
<table xmlns="http://schemas.openxmlformats.org/spreadsheetml/2006/main" id="6" name="Таблица1" displayName="Таблица1" ref="A1:A7" totalsRowShown="0" headerRowDxfId="11" dataDxfId="10">
  <autoFilter ref="A1:A7"/>
  <tableColumns count="1">
    <tableColumn id="1" name="время" dataDxfId="9"/>
  </tableColumns>
  <tableStyleInfo name="TableStyleLight1" showFirstColumn="0" showLastColumn="0" showRowStripes="1" showColumnStripes="0"/>
</table>
</file>

<file path=xl/tables/table7.xml><?xml version="1.0" encoding="utf-8"?>
<table xmlns="http://schemas.openxmlformats.org/spreadsheetml/2006/main" id="7" name="Таблица7" displayName="Таблица7" ref="G1:G14" totalsRowShown="0" headerRowDxfId="8" dataDxfId="7">
  <autoFilter ref="G1:G14"/>
  <sortState ref="G2:G26">
    <sortCondition ref="G2"/>
  </sortState>
  <tableColumns count="1">
    <tableColumn id="1" name="машинисты" dataDxfId="6"/>
  </tableColumns>
  <tableStyleInfo name="TableStyleLight1" showFirstColumn="0" showLastColumn="0" showRowStripes="1" showColumnStripes="0"/>
</table>
</file>

<file path=xl/tables/table8.xml><?xml version="1.0" encoding="utf-8"?>
<table xmlns="http://schemas.openxmlformats.org/spreadsheetml/2006/main" id="8" name="Таблица8" displayName="Таблица8" ref="H1:H14" totalsRowShown="0" headerRowDxfId="5" dataDxfId="4">
  <autoFilter ref="H1:H14"/>
  <sortState ref="H2:H26">
    <sortCondition ref="H2"/>
  </sortState>
  <tableColumns count="1">
    <tableColumn id="1" name="составителя" dataDxfId="3"/>
  </tableColumns>
  <tableStyleInfo name="TableStyleLight1" showFirstColumn="0" showLastColumn="0" showRowStripes="1" showColumnStripes="0"/>
</table>
</file>

<file path=xl/tables/table9.xml><?xml version="1.0" encoding="utf-8"?>
<table xmlns="http://schemas.openxmlformats.org/spreadsheetml/2006/main" id="9" name="Таблица9" displayName="Таблица9" ref="K1:K14" totalsRowShown="0" headerRowDxfId="2" dataDxfId="1">
  <autoFilter ref="K1:K14"/>
  <tableColumns count="1">
    <tableColumn id="1" name="цеха" data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327"/>
  <sheetViews>
    <sheetView topLeftCell="E1" zoomScaleNormal="100" workbookViewId="0">
      <pane ySplit="11" topLeftCell="A12" activePane="bottomLeft" state="frozen"/>
      <selection pane="bottomLeft" activeCell="N13" sqref="N13:N14"/>
    </sheetView>
  </sheetViews>
  <sheetFormatPr defaultRowHeight="15.75" x14ac:dyDescent="0.25"/>
  <cols>
    <col min="1" max="1" width="12.140625" style="1" customWidth="1"/>
    <col min="2" max="2" width="12.7109375" style="1" customWidth="1"/>
    <col min="3" max="3" width="17.28515625" style="1" customWidth="1"/>
    <col min="4" max="4" width="21.7109375" style="1" customWidth="1"/>
    <col min="5" max="5" width="58.140625" style="1" customWidth="1"/>
    <col min="6" max="6" width="16.7109375" style="1" customWidth="1"/>
    <col min="7" max="7" width="13.28515625" style="1" customWidth="1"/>
    <col min="8" max="8" width="14.140625" style="1" customWidth="1"/>
    <col min="9" max="9" width="15.7109375" style="1" customWidth="1"/>
    <col min="10" max="10" width="10.140625" style="1" customWidth="1"/>
    <col min="11" max="12" width="12.28515625" style="1" customWidth="1"/>
    <col min="13" max="13" width="10.42578125" style="1" customWidth="1"/>
    <col min="14" max="14" width="15.7109375" style="1" customWidth="1"/>
    <col min="15" max="15" width="74.85546875" style="1" customWidth="1"/>
    <col min="16" max="16" width="11.140625" style="1" customWidth="1"/>
    <col min="17" max="17" width="12.42578125" style="1" customWidth="1"/>
    <col min="18" max="18" width="13.28515625" style="1" customWidth="1"/>
    <col min="19" max="19" width="13.140625" style="1" customWidth="1"/>
    <col min="20" max="20" width="14.140625" style="1" customWidth="1"/>
    <col min="21" max="16384" width="9.140625" style="1"/>
  </cols>
  <sheetData>
    <row r="1" spans="1:21" x14ac:dyDescent="0.25">
      <c r="A1" s="132" t="s">
        <v>35</v>
      </c>
      <c r="B1" s="134" t="s">
        <v>36</v>
      </c>
      <c r="C1" s="134" t="s">
        <v>37</v>
      </c>
      <c r="D1" s="136"/>
      <c r="E1" s="2"/>
      <c r="F1" s="165" t="s">
        <v>22</v>
      </c>
      <c r="G1" s="166"/>
      <c r="H1" s="28">
        <f>COUNTIF(F13:F326, "в ожидании")</f>
        <v>0</v>
      </c>
      <c r="I1" s="7" t="s">
        <v>44</v>
      </c>
    </row>
    <row r="2" spans="1:21" ht="16.5" thickBot="1" x14ac:dyDescent="0.3">
      <c r="A2" s="133"/>
      <c r="B2" s="135"/>
      <c r="C2" s="135"/>
      <c r="D2" s="137"/>
      <c r="E2" s="22" t="str">
        <f>HYPERLINK("#ПРОСТОЙ!A1:E6","ТЕХ ОБСЛУЖИВАНИЕ + ПРОСТОЙ БЕЗ ЗАЯВКИ")</f>
        <v>ТЕХ ОБСЛУЖИВАНИЕ + ПРОСТОЙ БЕЗ ЗАЯВКИ</v>
      </c>
      <c r="F2" s="169" t="s">
        <v>23</v>
      </c>
      <c r="G2" s="170"/>
      <c r="H2" s="29">
        <f>COUNTIF(F13:F326, "в работе")</f>
        <v>0</v>
      </c>
      <c r="I2" s="167">
        <f>H1+H2+H3+H4+H5</f>
        <v>0</v>
      </c>
    </row>
    <row r="3" spans="1:21" x14ac:dyDescent="0.25">
      <c r="A3" s="138"/>
      <c r="B3" s="140"/>
      <c r="C3" s="140"/>
      <c r="D3" s="142"/>
      <c r="E3" s="22" t="str">
        <f>HYPERLINK("#Справка!A1:B1","СПРАВКА")</f>
        <v>СПРАВКА</v>
      </c>
      <c r="F3" s="169" t="s">
        <v>24</v>
      </c>
      <c r="G3" s="170"/>
      <c r="H3" s="29">
        <f>COUNTIF(F13:F326, "приостановлена")</f>
        <v>0</v>
      </c>
      <c r="I3" s="108"/>
    </row>
    <row r="4" spans="1:21" ht="15.75" customHeight="1" thickBot="1" x14ac:dyDescent="0.3">
      <c r="A4" s="139"/>
      <c r="B4" s="141"/>
      <c r="C4" s="141"/>
      <c r="D4" s="143"/>
      <c r="F4" s="169" t="s">
        <v>25</v>
      </c>
      <c r="G4" s="170"/>
      <c r="H4" s="29">
        <f>COUNTIF(F13:F326, "выполнена")</f>
        <v>0</v>
      </c>
      <c r="I4" s="108"/>
    </row>
    <row r="5" spans="1:21" ht="15.75" customHeight="1" thickBot="1" x14ac:dyDescent="0.3">
      <c r="B5" s="6"/>
      <c r="C5" s="6"/>
      <c r="D5" s="6"/>
      <c r="F5" s="186" t="s">
        <v>26</v>
      </c>
      <c r="G5" s="187"/>
      <c r="H5" s="30">
        <f>COUNTIF(F13:F326, "не выполнена")</f>
        <v>0</v>
      </c>
      <c r="I5" s="168"/>
    </row>
    <row r="6" spans="1:21" ht="16.5" thickBot="1" x14ac:dyDescent="0.3"/>
    <row r="7" spans="1:21" ht="15.75" customHeight="1" x14ac:dyDescent="0.25">
      <c r="A7" s="155" t="s">
        <v>0</v>
      </c>
      <c r="B7" s="158" t="s">
        <v>1</v>
      </c>
      <c r="C7" s="158"/>
      <c r="D7" s="158"/>
      <c r="E7" s="158" t="s">
        <v>2</v>
      </c>
      <c r="F7" s="158" t="s">
        <v>10</v>
      </c>
      <c r="G7" s="158" t="s">
        <v>11</v>
      </c>
      <c r="H7" s="158" t="s">
        <v>3</v>
      </c>
      <c r="I7" s="161" t="s">
        <v>4</v>
      </c>
      <c r="J7" s="148" t="s">
        <v>5</v>
      </c>
      <c r="K7" s="149"/>
      <c r="L7" s="149"/>
      <c r="M7" s="150"/>
      <c r="N7" s="201" t="s">
        <v>46</v>
      </c>
      <c r="O7" s="189" t="s">
        <v>13</v>
      </c>
      <c r="P7" s="190"/>
      <c r="Q7" s="190"/>
      <c r="R7" s="190"/>
      <c r="S7" s="190"/>
      <c r="T7" s="191"/>
      <c r="U7" s="182" t="s">
        <v>0</v>
      </c>
    </row>
    <row r="8" spans="1:21" ht="16.5" customHeight="1" thickBot="1" x14ac:dyDescent="0.3">
      <c r="A8" s="156"/>
      <c r="B8" s="159"/>
      <c r="C8" s="159"/>
      <c r="D8" s="159"/>
      <c r="E8" s="159"/>
      <c r="F8" s="159"/>
      <c r="G8" s="159"/>
      <c r="H8" s="159"/>
      <c r="I8" s="162"/>
      <c r="J8" s="151"/>
      <c r="K8" s="152"/>
      <c r="L8" s="152"/>
      <c r="M8" s="153"/>
      <c r="N8" s="199"/>
      <c r="O8" s="192"/>
      <c r="P8" s="193"/>
      <c r="Q8" s="193"/>
      <c r="R8" s="193"/>
      <c r="S8" s="193"/>
      <c r="T8" s="194"/>
      <c r="U8" s="183"/>
    </row>
    <row r="9" spans="1:21" ht="15" customHeight="1" thickBot="1" x14ac:dyDescent="0.3">
      <c r="A9" s="156"/>
      <c r="B9" s="159"/>
      <c r="C9" s="159"/>
      <c r="D9" s="159"/>
      <c r="E9" s="159"/>
      <c r="F9" s="159"/>
      <c r="G9" s="159"/>
      <c r="H9" s="159"/>
      <c r="I9" s="162"/>
      <c r="J9" s="154"/>
      <c r="K9" s="145"/>
      <c r="L9" s="145"/>
      <c r="M9" s="147"/>
      <c r="N9" s="199"/>
      <c r="O9" s="195" t="s">
        <v>14</v>
      </c>
      <c r="P9" s="68" t="s">
        <v>21</v>
      </c>
      <c r="Q9" s="134" t="s">
        <v>12</v>
      </c>
      <c r="R9" s="134" t="s">
        <v>15</v>
      </c>
      <c r="S9" s="136" t="s">
        <v>16</v>
      </c>
      <c r="T9" s="202" t="s">
        <v>48</v>
      </c>
      <c r="U9" s="183"/>
    </row>
    <row r="10" spans="1:21" ht="15.75" customHeight="1" x14ac:dyDescent="0.25">
      <c r="A10" s="156"/>
      <c r="B10" s="159"/>
      <c r="C10" s="159"/>
      <c r="D10" s="159"/>
      <c r="E10" s="159"/>
      <c r="F10" s="159"/>
      <c r="G10" s="159"/>
      <c r="H10" s="159"/>
      <c r="I10" s="162"/>
      <c r="J10" s="164" t="s">
        <v>6</v>
      </c>
      <c r="K10" s="144" t="s">
        <v>7</v>
      </c>
      <c r="L10" s="144" t="s">
        <v>8</v>
      </c>
      <c r="M10" s="146" t="s">
        <v>9</v>
      </c>
      <c r="N10" s="199" t="s">
        <v>45</v>
      </c>
      <c r="O10" s="196"/>
      <c r="P10" s="69"/>
      <c r="Q10" s="198"/>
      <c r="R10" s="198"/>
      <c r="S10" s="188"/>
      <c r="T10" s="203"/>
      <c r="U10" s="183"/>
    </row>
    <row r="11" spans="1:21" ht="16.5" thickBot="1" x14ac:dyDescent="0.3">
      <c r="A11" s="157"/>
      <c r="B11" s="160"/>
      <c r="C11" s="160"/>
      <c r="D11" s="160"/>
      <c r="E11" s="160"/>
      <c r="F11" s="160"/>
      <c r="G11" s="160"/>
      <c r="H11" s="160"/>
      <c r="I11" s="163"/>
      <c r="J11" s="154"/>
      <c r="K11" s="145"/>
      <c r="L11" s="145"/>
      <c r="M11" s="147"/>
      <c r="N11" s="200"/>
      <c r="O11" s="197"/>
      <c r="P11" s="70"/>
      <c r="Q11" s="135"/>
      <c r="R11" s="135"/>
      <c r="S11" s="137"/>
      <c r="T11" s="204"/>
      <c r="U11" s="184"/>
    </row>
    <row r="12" spans="1:21" s="27" customFormat="1" ht="0.95" customHeight="1" thickBot="1" x14ac:dyDescent="0.3"/>
    <row r="13" spans="1:21" ht="15.75" customHeight="1" x14ac:dyDescent="0.25">
      <c r="A13" s="98">
        <v>1</v>
      </c>
      <c r="B13" s="64"/>
      <c r="C13" s="64"/>
      <c r="D13" s="64" t="str">
        <f>IFERROR(VLOOKUP(C13,Телефоны!B:D,2,0),"")</f>
        <v/>
      </c>
      <c r="E13" s="174"/>
      <c r="F13" s="107"/>
      <c r="G13" s="179"/>
      <c r="H13" s="126">
        <v>45031.848500231485</v>
      </c>
      <c r="I13" s="116"/>
      <c r="J13" s="179"/>
      <c r="K13" s="113"/>
      <c r="L13" s="113"/>
      <c r="M13" s="116">
        <f>L13-K13</f>
        <v>0</v>
      </c>
      <c r="N13" s="71">
        <f>MAX(I13:I18)-H13</f>
        <v>-45031.848500231485</v>
      </c>
      <c r="O13" s="185"/>
      <c r="P13" s="64"/>
      <c r="Q13" s="113"/>
      <c r="R13" s="113"/>
      <c r="S13" s="116">
        <f>R13-Q13</f>
        <v>0</v>
      </c>
      <c r="T13" s="71">
        <f>S13+S15+S17</f>
        <v>0</v>
      </c>
      <c r="U13" s="78">
        <v>1</v>
      </c>
    </row>
    <row r="14" spans="1:21" x14ac:dyDescent="0.25">
      <c r="A14" s="99"/>
      <c r="B14" s="101"/>
      <c r="C14" s="101"/>
      <c r="D14" s="65"/>
      <c r="E14" s="175"/>
      <c r="F14" s="108"/>
      <c r="G14" s="180"/>
      <c r="H14" s="127"/>
      <c r="I14" s="117"/>
      <c r="J14" s="181"/>
      <c r="K14" s="115"/>
      <c r="L14" s="115"/>
      <c r="M14" s="118"/>
      <c r="N14" s="96"/>
      <c r="O14" s="172"/>
      <c r="P14" s="65"/>
      <c r="Q14" s="115"/>
      <c r="R14" s="115"/>
      <c r="S14" s="118"/>
      <c r="T14" s="72"/>
      <c r="U14" s="79"/>
    </row>
    <row r="15" spans="1:21" x14ac:dyDescent="0.25">
      <c r="A15" s="99"/>
      <c r="B15" s="101"/>
      <c r="C15" s="101"/>
      <c r="D15" s="23" t="str">
        <f>IFERROR(VLOOKUP(C13,Телефоны!B:D,3,0),"")</f>
        <v/>
      </c>
      <c r="E15" s="175"/>
      <c r="F15" s="109"/>
      <c r="G15" s="181"/>
      <c r="H15" s="128"/>
      <c r="I15" s="118"/>
      <c r="J15" s="85"/>
      <c r="K15" s="87"/>
      <c r="L15" s="87"/>
      <c r="M15" s="89">
        <f>L15-K15</f>
        <v>0</v>
      </c>
      <c r="N15" s="82" t="s">
        <v>47</v>
      </c>
      <c r="O15" s="171"/>
      <c r="P15" s="66"/>
      <c r="Q15" s="87"/>
      <c r="R15" s="87"/>
      <c r="S15" s="89">
        <f>R15-Q15</f>
        <v>0</v>
      </c>
      <c r="T15" s="72"/>
      <c r="U15" s="79"/>
    </row>
    <row r="16" spans="1:21" x14ac:dyDescent="0.25">
      <c r="A16" s="99"/>
      <c r="B16" s="101"/>
      <c r="C16" s="65"/>
      <c r="D16" s="23" t="str">
        <f>IFERROR(VLOOKUP(C13,Телефоны!B:E,4,0),"")</f>
        <v/>
      </c>
      <c r="E16" s="175"/>
      <c r="F16" s="129">
        <v>45031.847877083332</v>
      </c>
      <c r="G16" s="85"/>
      <c r="H16" s="87"/>
      <c r="I16" s="89"/>
      <c r="J16" s="181"/>
      <c r="K16" s="115"/>
      <c r="L16" s="115"/>
      <c r="M16" s="118"/>
      <c r="N16" s="83"/>
      <c r="O16" s="172"/>
      <c r="P16" s="65"/>
      <c r="Q16" s="115"/>
      <c r="R16" s="115"/>
      <c r="S16" s="118"/>
      <c r="T16" s="72"/>
      <c r="U16" s="79"/>
    </row>
    <row r="17" spans="1:21" x14ac:dyDescent="0.25">
      <c r="A17" s="99"/>
      <c r="B17" s="101"/>
      <c r="C17" s="177"/>
      <c r="D17" s="177"/>
      <c r="E17" s="175"/>
      <c r="F17" s="130"/>
      <c r="G17" s="180"/>
      <c r="H17" s="114"/>
      <c r="I17" s="117"/>
      <c r="J17" s="85"/>
      <c r="K17" s="87"/>
      <c r="L17" s="87"/>
      <c r="M17" s="89">
        <f>L17-K17</f>
        <v>0</v>
      </c>
      <c r="N17" s="91">
        <f>N13-T13</f>
        <v>-45031.848500231485</v>
      </c>
      <c r="O17" s="171"/>
      <c r="P17" s="66"/>
      <c r="Q17" s="87"/>
      <c r="R17" s="87"/>
      <c r="S17" s="89">
        <f>R17-Q17</f>
        <v>0</v>
      </c>
      <c r="T17" s="72"/>
      <c r="U17" s="79"/>
    </row>
    <row r="18" spans="1:21" ht="16.5" thickBot="1" x14ac:dyDescent="0.3">
      <c r="A18" s="100"/>
      <c r="B18" s="67"/>
      <c r="C18" s="178"/>
      <c r="D18" s="178"/>
      <c r="E18" s="176"/>
      <c r="F18" s="131"/>
      <c r="G18" s="86"/>
      <c r="H18" s="88"/>
      <c r="I18" s="90"/>
      <c r="J18" s="86"/>
      <c r="K18" s="88"/>
      <c r="L18" s="88"/>
      <c r="M18" s="90"/>
      <c r="N18" s="73"/>
      <c r="O18" s="173"/>
      <c r="P18" s="67"/>
      <c r="Q18" s="88"/>
      <c r="R18" s="88"/>
      <c r="S18" s="90"/>
      <c r="T18" s="73"/>
      <c r="U18" s="80"/>
    </row>
    <row r="19" spans="1:21" s="10" customFormat="1" ht="2.1" customHeight="1" thickBot="1" x14ac:dyDescent="0.3">
      <c r="A19" s="11"/>
      <c r="B19" s="12"/>
      <c r="C19" s="12"/>
      <c r="D19" s="12"/>
      <c r="E19" s="13"/>
      <c r="F19" s="14"/>
      <c r="G19" s="12"/>
      <c r="H19" s="14"/>
      <c r="I19" s="14"/>
      <c r="J19" s="12"/>
      <c r="K19" s="15"/>
      <c r="L19" s="12"/>
      <c r="M19" s="15"/>
      <c r="N19" s="14"/>
      <c r="O19" s="13"/>
      <c r="P19" s="13"/>
      <c r="Q19" s="14"/>
      <c r="R19" s="14"/>
      <c r="S19" s="14"/>
      <c r="T19" s="14"/>
      <c r="U19" s="11"/>
    </row>
    <row r="20" spans="1:21" x14ac:dyDescent="0.25">
      <c r="A20" s="98">
        <v>2</v>
      </c>
      <c r="B20" s="64"/>
      <c r="C20" s="102"/>
      <c r="D20" s="102" t="str">
        <f>IFERROR(VLOOKUP(C20,Телефоны!B:D,2,0),"")</f>
        <v/>
      </c>
      <c r="E20" s="104"/>
      <c r="F20" s="107"/>
      <c r="G20" s="110"/>
      <c r="H20" s="126"/>
      <c r="I20" s="116"/>
      <c r="J20" s="93"/>
      <c r="K20" s="94"/>
      <c r="L20" s="94"/>
      <c r="M20" s="95">
        <f>L20-K20</f>
        <v>0</v>
      </c>
      <c r="N20" s="71">
        <f>MAX(I20:I25)-H20</f>
        <v>0</v>
      </c>
      <c r="O20" s="97"/>
      <c r="P20" s="64"/>
      <c r="Q20" s="94"/>
      <c r="R20" s="94"/>
      <c r="S20" s="95">
        <f>R20-Q20</f>
        <v>0</v>
      </c>
      <c r="T20" s="71">
        <f>S20+S22+S24</f>
        <v>0</v>
      </c>
      <c r="U20" s="78">
        <v>2</v>
      </c>
    </row>
    <row r="21" spans="1:21" x14ac:dyDescent="0.25">
      <c r="A21" s="99"/>
      <c r="B21" s="101"/>
      <c r="C21" s="103"/>
      <c r="D21" s="103"/>
      <c r="E21" s="105"/>
      <c r="F21" s="108"/>
      <c r="G21" s="111"/>
      <c r="H21" s="127"/>
      <c r="I21" s="117"/>
      <c r="J21" s="81"/>
      <c r="K21" s="74"/>
      <c r="L21" s="74"/>
      <c r="M21" s="76"/>
      <c r="N21" s="96"/>
      <c r="O21" s="84"/>
      <c r="P21" s="65"/>
      <c r="Q21" s="74"/>
      <c r="R21" s="74"/>
      <c r="S21" s="76"/>
      <c r="T21" s="72"/>
      <c r="U21" s="79"/>
    </row>
    <row r="22" spans="1:21" x14ac:dyDescent="0.25">
      <c r="A22" s="99"/>
      <c r="B22" s="101"/>
      <c r="C22" s="103"/>
      <c r="D22" s="19" t="str">
        <f>IFERROR(VLOOKUP(C20,Телефоны!B:D,3,0),"")</f>
        <v/>
      </c>
      <c r="E22" s="105"/>
      <c r="F22" s="109"/>
      <c r="G22" s="112"/>
      <c r="H22" s="128"/>
      <c r="I22" s="118"/>
      <c r="J22" s="81"/>
      <c r="K22" s="74"/>
      <c r="L22" s="74"/>
      <c r="M22" s="76">
        <f>L22-K22</f>
        <v>0</v>
      </c>
      <c r="N22" s="82" t="s">
        <v>47</v>
      </c>
      <c r="O22" s="84"/>
      <c r="P22" s="66"/>
      <c r="Q22" s="74"/>
      <c r="R22" s="74"/>
      <c r="S22" s="76">
        <f>R22-Q22</f>
        <v>0</v>
      </c>
      <c r="T22" s="72"/>
      <c r="U22" s="79"/>
    </row>
    <row r="23" spans="1:21" x14ac:dyDescent="0.25">
      <c r="A23" s="99"/>
      <c r="B23" s="101"/>
      <c r="C23" s="103"/>
      <c r="D23" s="19" t="str">
        <f>IFERROR(VLOOKUP(C20,Телефоны!B:E,4,0),"")</f>
        <v/>
      </c>
      <c r="E23" s="105"/>
      <c r="F23" s="129">
        <v>45031.846657291666</v>
      </c>
      <c r="G23" s="119"/>
      <c r="H23" s="87"/>
      <c r="I23" s="89"/>
      <c r="J23" s="81"/>
      <c r="K23" s="74"/>
      <c r="L23" s="74"/>
      <c r="M23" s="76"/>
      <c r="N23" s="83"/>
      <c r="O23" s="84"/>
      <c r="P23" s="65"/>
      <c r="Q23" s="74"/>
      <c r="R23" s="74"/>
      <c r="S23" s="76"/>
      <c r="T23" s="72"/>
      <c r="U23" s="79"/>
    </row>
    <row r="24" spans="1:21" x14ac:dyDescent="0.25">
      <c r="A24" s="99"/>
      <c r="B24" s="101"/>
      <c r="C24" s="121"/>
      <c r="D24" s="121"/>
      <c r="E24" s="105"/>
      <c r="F24" s="130"/>
      <c r="G24" s="111"/>
      <c r="H24" s="114"/>
      <c r="I24" s="117"/>
      <c r="J24" s="85"/>
      <c r="K24" s="87"/>
      <c r="L24" s="87"/>
      <c r="M24" s="89">
        <f>L24-K24</f>
        <v>0</v>
      </c>
      <c r="N24" s="91">
        <f>N20-T20</f>
        <v>0</v>
      </c>
      <c r="O24" s="84"/>
      <c r="P24" s="66"/>
      <c r="Q24" s="74"/>
      <c r="R24" s="74"/>
      <c r="S24" s="76">
        <f>R24-Q24</f>
        <v>0</v>
      </c>
      <c r="T24" s="72"/>
      <c r="U24" s="79"/>
    </row>
    <row r="25" spans="1:21" ht="16.5" thickBot="1" x14ac:dyDescent="0.3">
      <c r="A25" s="100"/>
      <c r="B25" s="67"/>
      <c r="C25" s="122"/>
      <c r="D25" s="122"/>
      <c r="E25" s="106"/>
      <c r="F25" s="131"/>
      <c r="G25" s="120"/>
      <c r="H25" s="88"/>
      <c r="I25" s="90"/>
      <c r="J25" s="86"/>
      <c r="K25" s="88"/>
      <c r="L25" s="88"/>
      <c r="M25" s="90"/>
      <c r="N25" s="73"/>
      <c r="O25" s="92"/>
      <c r="P25" s="67"/>
      <c r="Q25" s="75"/>
      <c r="R25" s="75"/>
      <c r="S25" s="77"/>
      <c r="T25" s="73"/>
      <c r="U25" s="80"/>
    </row>
    <row r="26" spans="1:21" ht="2.1" customHeight="1" thickBot="1" x14ac:dyDescent="0.3">
      <c r="A26" s="11"/>
      <c r="B26" s="12"/>
      <c r="C26" s="12"/>
      <c r="D26" s="12"/>
      <c r="E26" s="13"/>
      <c r="F26" s="14"/>
      <c r="G26" s="12"/>
      <c r="H26" s="14"/>
      <c r="I26" s="14"/>
      <c r="J26" s="12"/>
      <c r="K26" s="15"/>
      <c r="L26" s="12"/>
      <c r="M26" s="15"/>
      <c r="N26" s="14"/>
      <c r="O26" s="13"/>
      <c r="P26" s="13"/>
      <c r="Q26" s="14"/>
      <c r="R26" s="14"/>
      <c r="S26" s="14"/>
      <c r="T26" s="14"/>
      <c r="U26" s="11"/>
    </row>
    <row r="27" spans="1:21" x14ac:dyDescent="0.25">
      <c r="A27" s="98">
        <v>3</v>
      </c>
      <c r="B27" s="64"/>
      <c r="C27" s="102"/>
      <c r="D27" s="102" t="str">
        <f>IFERROR(VLOOKUP(C27,Телефоны!B:D,2,0),"")</f>
        <v/>
      </c>
      <c r="E27" s="104"/>
      <c r="F27" s="107"/>
      <c r="G27" s="110"/>
      <c r="H27" s="126">
        <v>45031.849845254626</v>
      </c>
      <c r="I27" s="116"/>
      <c r="J27" s="93"/>
      <c r="K27" s="94"/>
      <c r="L27" s="94"/>
      <c r="M27" s="95">
        <f>L27-K27</f>
        <v>0</v>
      </c>
      <c r="N27" s="71">
        <f>MAX(I27:I32)-H27</f>
        <v>-45031.849845254626</v>
      </c>
      <c r="O27" s="97"/>
      <c r="P27" s="64"/>
      <c r="Q27" s="94"/>
      <c r="R27" s="94"/>
      <c r="S27" s="95">
        <f>R27-Q27</f>
        <v>0</v>
      </c>
      <c r="T27" s="71">
        <f>S27+S29+S31</f>
        <v>0</v>
      </c>
      <c r="U27" s="78">
        <v>3</v>
      </c>
    </row>
    <row r="28" spans="1:21" x14ac:dyDescent="0.25">
      <c r="A28" s="99"/>
      <c r="B28" s="101"/>
      <c r="C28" s="103"/>
      <c r="D28" s="103"/>
      <c r="E28" s="105"/>
      <c r="F28" s="108"/>
      <c r="G28" s="111"/>
      <c r="H28" s="127"/>
      <c r="I28" s="117"/>
      <c r="J28" s="81"/>
      <c r="K28" s="74"/>
      <c r="L28" s="74"/>
      <c r="M28" s="76"/>
      <c r="N28" s="96"/>
      <c r="O28" s="84"/>
      <c r="P28" s="65"/>
      <c r="Q28" s="74"/>
      <c r="R28" s="74"/>
      <c r="S28" s="76"/>
      <c r="T28" s="72"/>
      <c r="U28" s="79"/>
    </row>
    <row r="29" spans="1:21" x14ac:dyDescent="0.25">
      <c r="A29" s="99"/>
      <c r="B29" s="101"/>
      <c r="C29" s="103"/>
      <c r="D29" s="19" t="str">
        <f>IFERROR(VLOOKUP(C27,Телефоны!B:D,3,0),"")</f>
        <v/>
      </c>
      <c r="E29" s="105"/>
      <c r="F29" s="109"/>
      <c r="G29" s="112"/>
      <c r="H29" s="128"/>
      <c r="I29" s="118"/>
      <c r="J29" s="81"/>
      <c r="K29" s="74"/>
      <c r="L29" s="74"/>
      <c r="M29" s="76">
        <f>L29-K29</f>
        <v>0</v>
      </c>
      <c r="N29" s="82" t="s">
        <v>47</v>
      </c>
      <c r="O29" s="84"/>
      <c r="P29" s="66"/>
      <c r="Q29" s="74"/>
      <c r="R29" s="74"/>
      <c r="S29" s="76">
        <f>R29-Q29</f>
        <v>0</v>
      </c>
      <c r="T29" s="72"/>
      <c r="U29" s="79"/>
    </row>
    <row r="30" spans="1:21" x14ac:dyDescent="0.25">
      <c r="A30" s="99"/>
      <c r="B30" s="101"/>
      <c r="C30" s="103"/>
      <c r="D30" s="19" t="str">
        <f>IFERROR(VLOOKUP(C27,Телефоны!B:E,4,0),"")</f>
        <v/>
      </c>
      <c r="E30" s="105"/>
      <c r="F30" s="129">
        <v>45031.846768171294</v>
      </c>
      <c r="G30" s="119"/>
      <c r="H30" s="87"/>
      <c r="I30" s="89"/>
      <c r="J30" s="81"/>
      <c r="K30" s="74"/>
      <c r="L30" s="74"/>
      <c r="M30" s="76"/>
      <c r="N30" s="83"/>
      <c r="O30" s="84"/>
      <c r="P30" s="65"/>
      <c r="Q30" s="74"/>
      <c r="R30" s="74"/>
      <c r="S30" s="76"/>
      <c r="T30" s="72"/>
      <c r="U30" s="79"/>
    </row>
    <row r="31" spans="1:21" x14ac:dyDescent="0.25">
      <c r="A31" s="99"/>
      <c r="B31" s="101"/>
      <c r="C31" s="121"/>
      <c r="D31" s="121"/>
      <c r="E31" s="105"/>
      <c r="F31" s="130"/>
      <c r="G31" s="111"/>
      <c r="H31" s="114"/>
      <c r="I31" s="117"/>
      <c r="J31" s="85"/>
      <c r="K31" s="87"/>
      <c r="L31" s="87"/>
      <c r="M31" s="89">
        <f>L31-K31</f>
        <v>0</v>
      </c>
      <c r="N31" s="91">
        <f>N27-T27</f>
        <v>-45031.849845254626</v>
      </c>
      <c r="O31" s="84"/>
      <c r="P31" s="66"/>
      <c r="Q31" s="74"/>
      <c r="R31" s="74"/>
      <c r="S31" s="76">
        <f>R31-Q31</f>
        <v>0</v>
      </c>
      <c r="T31" s="72"/>
      <c r="U31" s="79"/>
    </row>
    <row r="32" spans="1:21" ht="16.5" thickBot="1" x14ac:dyDescent="0.3">
      <c r="A32" s="100"/>
      <c r="B32" s="67"/>
      <c r="C32" s="122"/>
      <c r="D32" s="122"/>
      <c r="E32" s="106"/>
      <c r="F32" s="131"/>
      <c r="G32" s="120"/>
      <c r="H32" s="88"/>
      <c r="I32" s="90"/>
      <c r="J32" s="86"/>
      <c r="K32" s="88"/>
      <c r="L32" s="88"/>
      <c r="M32" s="90"/>
      <c r="N32" s="73"/>
      <c r="O32" s="92"/>
      <c r="P32" s="67"/>
      <c r="Q32" s="75"/>
      <c r="R32" s="75"/>
      <c r="S32" s="77"/>
      <c r="T32" s="73"/>
      <c r="U32" s="80"/>
    </row>
    <row r="33" spans="1:21" ht="2.1" customHeight="1" thickBot="1" x14ac:dyDescent="0.3">
      <c r="A33" s="11"/>
      <c r="B33" s="12"/>
      <c r="C33" s="12"/>
      <c r="D33" s="12"/>
      <c r="E33" s="13"/>
      <c r="F33" s="14"/>
      <c r="G33" s="12"/>
      <c r="H33" s="14"/>
      <c r="I33" s="14"/>
      <c r="J33" s="12"/>
      <c r="K33" s="15"/>
      <c r="L33" s="12"/>
      <c r="M33" s="15"/>
      <c r="N33" s="14"/>
      <c r="O33" s="13"/>
      <c r="P33" s="13"/>
      <c r="Q33" s="14"/>
      <c r="R33" s="14"/>
      <c r="S33" s="14"/>
      <c r="T33" s="14"/>
      <c r="U33" s="11"/>
    </row>
    <row r="34" spans="1:21" x14ac:dyDescent="0.25">
      <c r="A34" s="98">
        <v>4</v>
      </c>
      <c r="B34" s="64"/>
      <c r="C34" s="102"/>
      <c r="D34" s="102" t="str">
        <f>IFERROR(VLOOKUP(C34,Телефоны!B:D,2,0),"")</f>
        <v/>
      </c>
      <c r="E34" s="104"/>
      <c r="F34" s="107"/>
      <c r="G34" s="110"/>
      <c r="H34" s="126"/>
      <c r="I34" s="116"/>
      <c r="J34" s="93"/>
      <c r="K34" s="94"/>
      <c r="L34" s="94"/>
      <c r="M34" s="95">
        <f>L34-K34</f>
        <v>0</v>
      </c>
      <c r="N34" s="71">
        <f>MAX(I34:I39)-H34</f>
        <v>0</v>
      </c>
      <c r="O34" s="97"/>
      <c r="P34" s="64"/>
      <c r="Q34" s="94"/>
      <c r="R34" s="94"/>
      <c r="S34" s="95">
        <f>R34-Q34</f>
        <v>0</v>
      </c>
      <c r="T34" s="71">
        <f>S34+S36+S38</f>
        <v>0</v>
      </c>
      <c r="U34" s="78">
        <v>4</v>
      </c>
    </row>
    <row r="35" spans="1:21" x14ac:dyDescent="0.25">
      <c r="A35" s="99"/>
      <c r="B35" s="101"/>
      <c r="C35" s="103"/>
      <c r="D35" s="103"/>
      <c r="E35" s="105"/>
      <c r="F35" s="108"/>
      <c r="G35" s="111"/>
      <c r="H35" s="127"/>
      <c r="I35" s="117"/>
      <c r="J35" s="81"/>
      <c r="K35" s="74"/>
      <c r="L35" s="74"/>
      <c r="M35" s="76"/>
      <c r="N35" s="96"/>
      <c r="O35" s="84"/>
      <c r="P35" s="65"/>
      <c r="Q35" s="74"/>
      <c r="R35" s="74"/>
      <c r="S35" s="76"/>
      <c r="T35" s="72"/>
      <c r="U35" s="79"/>
    </row>
    <row r="36" spans="1:21" x14ac:dyDescent="0.25">
      <c r="A36" s="99"/>
      <c r="B36" s="101"/>
      <c r="C36" s="103"/>
      <c r="D36" s="19" t="str">
        <f>IFERROR(VLOOKUP(C34,Телефоны!B:D,3,0),"")</f>
        <v/>
      </c>
      <c r="E36" s="105"/>
      <c r="F36" s="109"/>
      <c r="G36" s="112"/>
      <c r="H36" s="128"/>
      <c r="I36" s="118"/>
      <c r="J36" s="81"/>
      <c r="K36" s="74"/>
      <c r="L36" s="74"/>
      <c r="M36" s="76">
        <f>L36-K36</f>
        <v>0</v>
      </c>
      <c r="N36" s="82" t="s">
        <v>47</v>
      </c>
      <c r="O36" s="84"/>
      <c r="P36" s="66"/>
      <c r="Q36" s="74"/>
      <c r="R36" s="74"/>
      <c r="S36" s="76">
        <f>R36-Q36</f>
        <v>0</v>
      </c>
      <c r="T36" s="72"/>
      <c r="U36" s="79"/>
    </row>
    <row r="37" spans="1:21" x14ac:dyDescent="0.25">
      <c r="A37" s="99"/>
      <c r="B37" s="101"/>
      <c r="C37" s="103"/>
      <c r="D37" s="19" t="str">
        <f>IFERROR(VLOOKUP(C34,Телефоны!B:E,4,0),"")</f>
        <v/>
      </c>
      <c r="E37" s="105"/>
      <c r="F37" s="129">
        <v>45031.846794907404</v>
      </c>
      <c r="G37" s="119"/>
      <c r="H37" s="87"/>
      <c r="I37" s="89"/>
      <c r="J37" s="81"/>
      <c r="K37" s="74"/>
      <c r="L37" s="74"/>
      <c r="M37" s="76"/>
      <c r="N37" s="83"/>
      <c r="O37" s="84"/>
      <c r="P37" s="65"/>
      <c r="Q37" s="74"/>
      <c r="R37" s="74"/>
      <c r="S37" s="76"/>
      <c r="T37" s="72"/>
      <c r="U37" s="79"/>
    </row>
    <row r="38" spans="1:21" ht="15" customHeight="1" x14ac:dyDescent="0.25">
      <c r="A38" s="99"/>
      <c r="B38" s="101"/>
      <c r="C38" s="121"/>
      <c r="D38" s="121"/>
      <c r="E38" s="105"/>
      <c r="F38" s="130"/>
      <c r="G38" s="111"/>
      <c r="H38" s="114"/>
      <c r="I38" s="117"/>
      <c r="J38" s="85"/>
      <c r="K38" s="87"/>
      <c r="L38" s="87"/>
      <c r="M38" s="89">
        <f>L38-K38</f>
        <v>0</v>
      </c>
      <c r="N38" s="91">
        <f>N34-T34</f>
        <v>0</v>
      </c>
      <c r="O38" s="84"/>
      <c r="P38" s="66"/>
      <c r="Q38" s="74"/>
      <c r="R38" s="74"/>
      <c r="S38" s="76">
        <f>R38-Q38</f>
        <v>0</v>
      </c>
      <c r="T38" s="72"/>
      <c r="U38" s="79"/>
    </row>
    <row r="39" spans="1:21" ht="16.5" thickBot="1" x14ac:dyDescent="0.3">
      <c r="A39" s="100"/>
      <c r="B39" s="67"/>
      <c r="C39" s="122"/>
      <c r="D39" s="122"/>
      <c r="E39" s="106"/>
      <c r="F39" s="131"/>
      <c r="G39" s="120"/>
      <c r="H39" s="88"/>
      <c r="I39" s="90"/>
      <c r="J39" s="86"/>
      <c r="K39" s="88"/>
      <c r="L39" s="88"/>
      <c r="M39" s="90"/>
      <c r="N39" s="73"/>
      <c r="O39" s="92"/>
      <c r="P39" s="67"/>
      <c r="Q39" s="75"/>
      <c r="R39" s="75"/>
      <c r="S39" s="77"/>
      <c r="T39" s="73"/>
      <c r="U39" s="80"/>
    </row>
    <row r="40" spans="1:21" ht="2.1" customHeight="1" thickBot="1" x14ac:dyDescent="0.3">
      <c r="A40" s="11"/>
      <c r="B40" s="12"/>
      <c r="C40" s="12"/>
      <c r="D40" s="12"/>
      <c r="E40" s="13"/>
      <c r="F40" s="14"/>
      <c r="G40" s="12"/>
      <c r="H40" s="14"/>
      <c r="I40" s="14"/>
      <c r="J40" s="12"/>
      <c r="K40" s="15"/>
      <c r="L40" s="12"/>
      <c r="M40" s="15"/>
      <c r="N40" s="14"/>
      <c r="O40" s="13"/>
      <c r="P40" s="13"/>
      <c r="Q40" s="14"/>
      <c r="R40" s="14"/>
      <c r="S40" s="14"/>
      <c r="T40" s="14"/>
      <c r="U40" s="11"/>
    </row>
    <row r="41" spans="1:21" x14ac:dyDescent="0.25">
      <c r="A41" s="98">
        <v>5</v>
      </c>
      <c r="B41" s="64"/>
      <c r="C41" s="102"/>
      <c r="D41" s="102" t="str">
        <f>IFERROR(VLOOKUP(C41,Телефоны!B:D,2,0),"")</f>
        <v/>
      </c>
      <c r="E41" s="104"/>
      <c r="F41" s="107"/>
      <c r="G41" s="110"/>
      <c r="H41" s="126">
        <v>45031.849283912037</v>
      </c>
      <c r="I41" s="116"/>
      <c r="J41" s="93"/>
      <c r="K41" s="94"/>
      <c r="L41" s="94"/>
      <c r="M41" s="95">
        <f>L41-K41</f>
        <v>0</v>
      </c>
      <c r="N41" s="71">
        <f>MAX(I41:I46)-H41</f>
        <v>-45031.849283912037</v>
      </c>
      <c r="O41" s="97"/>
      <c r="P41" s="64"/>
      <c r="Q41" s="94"/>
      <c r="R41" s="94"/>
      <c r="S41" s="95">
        <f>R41-Q41</f>
        <v>0</v>
      </c>
      <c r="T41" s="71">
        <f>S41+S43+S45</f>
        <v>0</v>
      </c>
      <c r="U41" s="78">
        <v>5</v>
      </c>
    </row>
    <row r="42" spans="1:21" x14ac:dyDescent="0.25">
      <c r="A42" s="99"/>
      <c r="B42" s="101"/>
      <c r="C42" s="103"/>
      <c r="D42" s="103"/>
      <c r="E42" s="105"/>
      <c r="F42" s="108"/>
      <c r="G42" s="111"/>
      <c r="H42" s="127"/>
      <c r="I42" s="117"/>
      <c r="J42" s="81"/>
      <c r="K42" s="74"/>
      <c r="L42" s="74"/>
      <c r="M42" s="76"/>
      <c r="N42" s="96"/>
      <c r="O42" s="84"/>
      <c r="P42" s="65"/>
      <c r="Q42" s="74"/>
      <c r="R42" s="74"/>
      <c r="S42" s="76"/>
      <c r="T42" s="72"/>
      <c r="U42" s="79"/>
    </row>
    <row r="43" spans="1:21" x14ac:dyDescent="0.25">
      <c r="A43" s="99"/>
      <c r="B43" s="101"/>
      <c r="C43" s="103"/>
      <c r="D43" s="19" t="str">
        <f>IFERROR(VLOOKUP(C41,Телефоны!B:D,3,0),"")</f>
        <v/>
      </c>
      <c r="E43" s="105"/>
      <c r="F43" s="109"/>
      <c r="G43" s="112"/>
      <c r="H43" s="128"/>
      <c r="I43" s="118"/>
      <c r="J43" s="81"/>
      <c r="K43" s="74"/>
      <c r="L43" s="74"/>
      <c r="M43" s="76">
        <f>L43-K43</f>
        <v>0</v>
      </c>
      <c r="N43" s="82" t="s">
        <v>47</v>
      </c>
      <c r="O43" s="84"/>
      <c r="P43" s="66"/>
      <c r="Q43" s="74"/>
      <c r="R43" s="74"/>
      <c r="S43" s="76">
        <f>R43-Q43</f>
        <v>0</v>
      </c>
      <c r="T43" s="72"/>
      <c r="U43" s="79"/>
    </row>
    <row r="44" spans="1:21" x14ac:dyDescent="0.25">
      <c r="A44" s="99"/>
      <c r="B44" s="101"/>
      <c r="C44" s="103"/>
      <c r="D44" s="19" t="str">
        <f>IFERROR(VLOOKUP(C41,Телефоны!B:E,4,0),"")</f>
        <v/>
      </c>
      <c r="E44" s="105"/>
      <c r="F44" s="129">
        <v>45031.846964930555</v>
      </c>
      <c r="G44" s="119"/>
      <c r="H44" s="87"/>
      <c r="I44" s="89"/>
      <c r="J44" s="81"/>
      <c r="K44" s="74"/>
      <c r="L44" s="74"/>
      <c r="M44" s="76"/>
      <c r="N44" s="83"/>
      <c r="O44" s="84"/>
      <c r="P44" s="65"/>
      <c r="Q44" s="74"/>
      <c r="R44" s="74"/>
      <c r="S44" s="76"/>
      <c r="T44" s="72"/>
      <c r="U44" s="79"/>
    </row>
    <row r="45" spans="1:21" x14ac:dyDescent="0.25">
      <c r="A45" s="99"/>
      <c r="B45" s="101"/>
      <c r="C45" s="121"/>
      <c r="D45" s="121"/>
      <c r="E45" s="105"/>
      <c r="F45" s="130"/>
      <c r="G45" s="111"/>
      <c r="H45" s="114"/>
      <c r="I45" s="117"/>
      <c r="J45" s="85"/>
      <c r="K45" s="87"/>
      <c r="L45" s="87"/>
      <c r="M45" s="89">
        <f>L45-K45</f>
        <v>0</v>
      </c>
      <c r="N45" s="91">
        <f>N41-T41</f>
        <v>-45031.849283912037</v>
      </c>
      <c r="O45" s="84"/>
      <c r="P45" s="66"/>
      <c r="Q45" s="74"/>
      <c r="R45" s="74"/>
      <c r="S45" s="76">
        <f>R45-Q45</f>
        <v>0</v>
      </c>
      <c r="T45" s="72"/>
      <c r="U45" s="79"/>
    </row>
    <row r="46" spans="1:21" ht="16.5" thickBot="1" x14ac:dyDescent="0.3">
      <c r="A46" s="100"/>
      <c r="B46" s="67"/>
      <c r="C46" s="122"/>
      <c r="D46" s="122"/>
      <c r="E46" s="106"/>
      <c r="F46" s="131"/>
      <c r="G46" s="120"/>
      <c r="H46" s="88"/>
      <c r="I46" s="90"/>
      <c r="J46" s="86"/>
      <c r="K46" s="88"/>
      <c r="L46" s="88"/>
      <c r="M46" s="90"/>
      <c r="N46" s="73"/>
      <c r="O46" s="92"/>
      <c r="P46" s="67"/>
      <c r="Q46" s="75"/>
      <c r="R46" s="75"/>
      <c r="S46" s="77"/>
      <c r="T46" s="73"/>
      <c r="U46" s="80"/>
    </row>
    <row r="47" spans="1:21" ht="2.1" customHeight="1" thickBot="1" x14ac:dyDescent="0.3">
      <c r="A47" s="11"/>
      <c r="B47" s="12"/>
      <c r="C47" s="12"/>
      <c r="D47" s="12"/>
      <c r="E47" s="13"/>
      <c r="F47" s="14"/>
      <c r="G47" s="12"/>
      <c r="H47" s="14"/>
      <c r="I47" s="14"/>
      <c r="J47" s="12"/>
      <c r="K47" s="15"/>
      <c r="L47" s="12"/>
      <c r="M47" s="15"/>
      <c r="N47" s="14"/>
      <c r="O47" s="13"/>
      <c r="P47" s="13"/>
      <c r="Q47" s="14"/>
      <c r="R47" s="14"/>
      <c r="S47" s="14"/>
      <c r="T47" s="14"/>
      <c r="U47" s="11"/>
    </row>
    <row r="48" spans="1:21" x14ac:dyDescent="0.25">
      <c r="A48" s="98">
        <v>6</v>
      </c>
      <c r="B48" s="64"/>
      <c r="C48" s="102"/>
      <c r="D48" s="102" t="str">
        <f>IFERROR(VLOOKUP(C48,Телефоны!B:D,2,0),"")</f>
        <v/>
      </c>
      <c r="E48" s="104"/>
      <c r="F48" s="107"/>
      <c r="G48" s="110"/>
      <c r="H48" s="113"/>
      <c r="I48" s="116"/>
      <c r="J48" s="93"/>
      <c r="K48" s="94"/>
      <c r="L48" s="94"/>
      <c r="M48" s="95">
        <f>L48-K48</f>
        <v>0</v>
      </c>
      <c r="N48" s="71">
        <f>MAX(I48:I53)-H48</f>
        <v>0</v>
      </c>
      <c r="O48" s="97"/>
      <c r="P48" s="123"/>
      <c r="Q48" s="94"/>
      <c r="R48" s="94"/>
      <c r="S48" s="95">
        <f>R48-Q48</f>
        <v>0</v>
      </c>
      <c r="T48" s="71">
        <f>S48+S50+S52</f>
        <v>0</v>
      </c>
      <c r="U48" s="78">
        <v>6</v>
      </c>
    </row>
    <row r="49" spans="1:21" x14ac:dyDescent="0.25">
      <c r="A49" s="99"/>
      <c r="B49" s="101"/>
      <c r="C49" s="103"/>
      <c r="D49" s="103"/>
      <c r="E49" s="105"/>
      <c r="F49" s="108"/>
      <c r="G49" s="111"/>
      <c r="H49" s="114"/>
      <c r="I49" s="117"/>
      <c r="J49" s="81"/>
      <c r="K49" s="74"/>
      <c r="L49" s="74"/>
      <c r="M49" s="76"/>
      <c r="N49" s="96"/>
      <c r="O49" s="84"/>
      <c r="P49" s="124"/>
      <c r="Q49" s="74"/>
      <c r="R49" s="74"/>
      <c r="S49" s="76"/>
      <c r="T49" s="72"/>
      <c r="U49" s="79"/>
    </row>
    <row r="50" spans="1:21" x14ac:dyDescent="0.25">
      <c r="A50" s="99"/>
      <c r="B50" s="101"/>
      <c r="C50" s="103"/>
      <c r="D50" s="19" t="str">
        <f>IFERROR(VLOOKUP(C48,Телефоны!B:D,3,0),"")</f>
        <v/>
      </c>
      <c r="E50" s="105"/>
      <c r="F50" s="109"/>
      <c r="G50" s="112"/>
      <c r="H50" s="115"/>
      <c r="I50" s="118"/>
      <c r="J50" s="81"/>
      <c r="K50" s="74"/>
      <c r="L50" s="74"/>
      <c r="M50" s="76">
        <f>L50-K50</f>
        <v>0</v>
      </c>
      <c r="N50" s="82" t="s">
        <v>47</v>
      </c>
      <c r="O50" s="84"/>
      <c r="P50" s="125"/>
      <c r="Q50" s="74"/>
      <c r="R50" s="74"/>
      <c r="S50" s="76">
        <f>R50-Q50</f>
        <v>0</v>
      </c>
      <c r="T50" s="72"/>
      <c r="U50" s="79"/>
    </row>
    <row r="51" spans="1:21" x14ac:dyDescent="0.25">
      <c r="A51" s="99"/>
      <c r="B51" s="101"/>
      <c r="C51" s="103"/>
      <c r="D51" s="19" t="str">
        <f>IFERROR(VLOOKUP(C48,Телефоны!B:E,4,0),"")</f>
        <v/>
      </c>
      <c r="E51" s="105"/>
      <c r="F51" s="91"/>
      <c r="G51" s="119"/>
      <c r="H51" s="87"/>
      <c r="I51" s="89"/>
      <c r="J51" s="81"/>
      <c r="K51" s="74"/>
      <c r="L51" s="74"/>
      <c r="M51" s="76"/>
      <c r="N51" s="83"/>
      <c r="O51" s="84"/>
      <c r="P51" s="124"/>
      <c r="Q51" s="74"/>
      <c r="R51" s="74"/>
      <c r="S51" s="76"/>
      <c r="T51" s="72"/>
      <c r="U51" s="79"/>
    </row>
    <row r="52" spans="1:21" x14ac:dyDescent="0.25">
      <c r="A52" s="99"/>
      <c r="B52" s="101"/>
      <c r="C52" s="121"/>
      <c r="D52" s="121"/>
      <c r="E52" s="105"/>
      <c r="F52" s="72"/>
      <c r="G52" s="111"/>
      <c r="H52" s="114"/>
      <c r="I52" s="117"/>
      <c r="J52" s="85"/>
      <c r="K52" s="87"/>
      <c r="L52" s="87"/>
      <c r="M52" s="89">
        <f>L52-K52</f>
        <v>0</v>
      </c>
      <c r="N52" s="91">
        <f>N48-T48</f>
        <v>0</v>
      </c>
      <c r="O52" s="84"/>
      <c r="P52" s="66"/>
      <c r="Q52" s="74"/>
      <c r="R52" s="74"/>
      <c r="S52" s="76">
        <f>R52-Q52</f>
        <v>0</v>
      </c>
      <c r="T52" s="72"/>
      <c r="U52" s="79"/>
    </row>
    <row r="53" spans="1:21" ht="16.5" thickBot="1" x14ac:dyDescent="0.3">
      <c r="A53" s="100"/>
      <c r="B53" s="67"/>
      <c r="C53" s="122"/>
      <c r="D53" s="122"/>
      <c r="E53" s="106"/>
      <c r="F53" s="73"/>
      <c r="G53" s="120"/>
      <c r="H53" s="88"/>
      <c r="I53" s="90"/>
      <c r="J53" s="86"/>
      <c r="K53" s="88"/>
      <c r="L53" s="88"/>
      <c r="M53" s="90"/>
      <c r="N53" s="73"/>
      <c r="O53" s="92"/>
      <c r="P53" s="67"/>
      <c r="Q53" s="75"/>
      <c r="R53" s="75"/>
      <c r="S53" s="77"/>
      <c r="T53" s="73"/>
      <c r="U53" s="80"/>
    </row>
    <row r="54" spans="1:21" ht="2.1" customHeight="1" thickBot="1" x14ac:dyDescent="0.3">
      <c r="A54" s="11"/>
      <c r="B54" s="12"/>
      <c r="C54" s="12"/>
      <c r="D54" s="12"/>
      <c r="E54" s="13"/>
      <c r="F54" s="14"/>
      <c r="G54" s="12"/>
      <c r="H54" s="14"/>
      <c r="I54" s="14"/>
      <c r="J54" s="12"/>
      <c r="K54" s="15"/>
      <c r="L54" s="12"/>
      <c r="M54" s="15"/>
      <c r="N54" s="14"/>
      <c r="O54" s="13"/>
      <c r="P54" s="13"/>
      <c r="Q54" s="14"/>
      <c r="R54" s="14"/>
      <c r="S54" s="14"/>
      <c r="T54" s="14"/>
      <c r="U54" s="11"/>
    </row>
    <row r="55" spans="1:21" x14ac:dyDescent="0.25">
      <c r="A55" s="98">
        <v>7</v>
      </c>
      <c r="B55" s="64"/>
      <c r="C55" s="102"/>
      <c r="D55" s="102" t="str">
        <f>IFERROR(VLOOKUP(C55,Телефоны!B:D,2,0),"")</f>
        <v/>
      </c>
      <c r="E55" s="104"/>
      <c r="F55" s="107"/>
      <c r="G55" s="110"/>
      <c r="H55" s="113"/>
      <c r="I55" s="116"/>
      <c r="J55" s="93"/>
      <c r="K55" s="94"/>
      <c r="L55" s="94"/>
      <c r="M55" s="95">
        <f>L55-K55</f>
        <v>0</v>
      </c>
      <c r="N55" s="71">
        <f>MAX(I55:I60)-H55</f>
        <v>0</v>
      </c>
      <c r="O55" s="97"/>
      <c r="P55" s="64"/>
      <c r="Q55" s="94"/>
      <c r="R55" s="94"/>
      <c r="S55" s="95">
        <f>R55-Q55</f>
        <v>0</v>
      </c>
      <c r="T55" s="71">
        <f>S55+S57+S59</f>
        <v>0</v>
      </c>
      <c r="U55" s="78">
        <v>7</v>
      </c>
    </row>
    <row r="56" spans="1:21" x14ac:dyDescent="0.25">
      <c r="A56" s="99"/>
      <c r="B56" s="101"/>
      <c r="C56" s="103"/>
      <c r="D56" s="103"/>
      <c r="E56" s="105"/>
      <c r="F56" s="108"/>
      <c r="G56" s="111"/>
      <c r="H56" s="114"/>
      <c r="I56" s="117"/>
      <c r="J56" s="81"/>
      <c r="K56" s="74"/>
      <c r="L56" s="74"/>
      <c r="M56" s="76"/>
      <c r="N56" s="96"/>
      <c r="O56" s="84"/>
      <c r="P56" s="65"/>
      <c r="Q56" s="74"/>
      <c r="R56" s="74"/>
      <c r="S56" s="76"/>
      <c r="T56" s="72"/>
      <c r="U56" s="79"/>
    </row>
    <row r="57" spans="1:21" x14ac:dyDescent="0.25">
      <c r="A57" s="99"/>
      <c r="B57" s="101"/>
      <c r="C57" s="103"/>
      <c r="D57" s="20" t="str">
        <f>IFERROR(VLOOKUP(C55,Телефоны!B:D,3,0),"")</f>
        <v/>
      </c>
      <c r="E57" s="105"/>
      <c r="F57" s="109"/>
      <c r="G57" s="112"/>
      <c r="H57" s="115"/>
      <c r="I57" s="118"/>
      <c r="J57" s="81"/>
      <c r="K57" s="74"/>
      <c r="L57" s="74"/>
      <c r="M57" s="76">
        <f>L57-K57</f>
        <v>0</v>
      </c>
      <c r="N57" s="82" t="s">
        <v>47</v>
      </c>
      <c r="O57" s="84"/>
      <c r="P57" s="66"/>
      <c r="Q57" s="74"/>
      <c r="R57" s="74"/>
      <c r="S57" s="76">
        <f>R57-Q57</f>
        <v>0</v>
      </c>
      <c r="T57" s="72"/>
      <c r="U57" s="79"/>
    </row>
    <row r="58" spans="1:21" x14ac:dyDescent="0.25">
      <c r="A58" s="99"/>
      <c r="B58" s="101"/>
      <c r="C58" s="103"/>
      <c r="D58" s="19" t="str">
        <f>IFERROR(VLOOKUP(C55,Телефоны!B:E,4,0),"")</f>
        <v/>
      </c>
      <c r="E58" s="105"/>
      <c r="F58" s="91"/>
      <c r="G58" s="119"/>
      <c r="H58" s="87"/>
      <c r="I58" s="89"/>
      <c r="J58" s="81"/>
      <c r="K58" s="74"/>
      <c r="L58" s="74"/>
      <c r="M58" s="76"/>
      <c r="N58" s="83"/>
      <c r="O58" s="84"/>
      <c r="P58" s="65"/>
      <c r="Q58" s="74"/>
      <c r="R58" s="74"/>
      <c r="S58" s="76"/>
      <c r="T58" s="72"/>
      <c r="U58" s="79"/>
    </row>
    <row r="59" spans="1:21" x14ac:dyDescent="0.25">
      <c r="A59" s="99"/>
      <c r="B59" s="101"/>
      <c r="C59" s="121"/>
      <c r="D59" s="121"/>
      <c r="E59" s="105"/>
      <c r="F59" s="72"/>
      <c r="G59" s="111"/>
      <c r="H59" s="114"/>
      <c r="I59" s="117"/>
      <c r="J59" s="85"/>
      <c r="K59" s="87"/>
      <c r="L59" s="87"/>
      <c r="M59" s="89">
        <f>L59-K59</f>
        <v>0</v>
      </c>
      <c r="N59" s="91">
        <f>N55-T55</f>
        <v>0</v>
      </c>
      <c r="O59" s="84"/>
      <c r="P59" s="66"/>
      <c r="Q59" s="74"/>
      <c r="R59" s="74"/>
      <c r="S59" s="76">
        <f>R59-Q59</f>
        <v>0</v>
      </c>
      <c r="T59" s="72"/>
      <c r="U59" s="79"/>
    </row>
    <row r="60" spans="1:21" ht="16.5" thickBot="1" x14ac:dyDescent="0.3">
      <c r="A60" s="100"/>
      <c r="B60" s="67"/>
      <c r="C60" s="122"/>
      <c r="D60" s="122"/>
      <c r="E60" s="106"/>
      <c r="F60" s="73"/>
      <c r="G60" s="120"/>
      <c r="H60" s="88"/>
      <c r="I60" s="90"/>
      <c r="J60" s="86"/>
      <c r="K60" s="88"/>
      <c r="L60" s="88"/>
      <c r="M60" s="90"/>
      <c r="N60" s="73"/>
      <c r="O60" s="92"/>
      <c r="P60" s="67"/>
      <c r="Q60" s="75"/>
      <c r="R60" s="75"/>
      <c r="S60" s="77"/>
      <c r="T60" s="73"/>
      <c r="U60" s="80"/>
    </row>
    <row r="61" spans="1:21" ht="2.1" customHeight="1" thickBot="1" x14ac:dyDescent="0.3">
      <c r="A61" s="11"/>
      <c r="B61" s="12"/>
      <c r="C61" s="12"/>
      <c r="D61" s="12"/>
      <c r="E61" s="13"/>
      <c r="F61" s="14"/>
      <c r="G61" s="12"/>
      <c r="H61" s="14"/>
      <c r="I61" s="14"/>
      <c r="J61" s="12"/>
      <c r="K61" s="15"/>
      <c r="L61" s="12"/>
      <c r="M61" s="15"/>
      <c r="N61" s="14"/>
      <c r="O61" s="13"/>
      <c r="P61" s="13"/>
      <c r="Q61" s="14"/>
      <c r="R61" s="14"/>
      <c r="S61" s="14"/>
      <c r="T61" s="14"/>
      <c r="U61" s="11">
        <v>8</v>
      </c>
    </row>
    <row r="62" spans="1:21" x14ac:dyDescent="0.25">
      <c r="A62" s="98">
        <v>8</v>
      </c>
      <c r="B62" s="64"/>
      <c r="C62" s="102"/>
      <c r="D62" s="102" t="str">
        <f>IFERROR(VLOOKUP(C62,Телефоны!B:D,2,0),"")</f>
        <v/>
      </c>
      <c r="E62" s="104"/>
      <c r="F62" s="107"/>
      <c r="G62" s="110"/>
      <c r="H62" s="113"/>
      <c r="I62" s="116"/>
      <c r="J62" s="93"/>
      <c r="K62" s="94"/>
      <c r="L62" s="94"/>
      <c r="M62" s="95">
        <f>L62-K62</f>
        <v>0</v>
      </c>
      <c r="N62" s="71">
        <f>MAX(I62:I67)-H62</f>
        <v>0</v>
      </c>
      <c r="O62" s="97"/>
      <c r="P62" s="64"/>
      <c r="Q62" s="94"/>
      <c r="R62" s="94"/>
      <c r="S62" s="95">
        <f>R62-Q62</f>
        <v>0</v>
      </c>
      <c r="T62" s="71">
        <f>S62+S64+S66</f>
        <v>0</v>
      </c>
      <c r="U62" s="78">
        <v>8</v>
      </c>
    </row>
    <row r="63" spans="1:21" x14ac:dyDescent="0.25">
      <c r="A63" s="99"/>
      <c r="B63" s="101"/>
      <c r="C63" s="103"/>
      <c r="D63" s="103"/>
      <c r="E63" s="105"/>
      <c r="F63" s="108"/>
      <c r="G63" s="111"/>
      <c r="H63" s="114"/>
      <c r="I63" s="117"/>
      <c r="J63" s="81"/>
      <c r="K63" s="74"/>
      <c r="L63" s="74"/>
      <c r="M63" s="76"/>
      <c r="N63" s="96"/>
      <c r="O63" s="84"/>
      <c r="P63" s="65"/>
      <c r="Q63" s="74"/>
      <c r="R63" s="74"/>
      <c r="S63" s="76"/>
      <c r="T63" s="72"/>
      <c r="U63" s="79"/>
    </row>
    <row r="64" spans="1:21" x14ac:dyDescent="0.25">
      <c r="A64" s="99"/>
      <c r="B64" s="101"/>
      <c r="C64" s="103"/>
      <c r="D64" s="19" t="str">
        <f>IFERROR(VLOOKUP(C62,Телефоны!B:D,3,0),"")</f>
        <v/>
      </c>
      <c r="E64" s="105"/>
      <c r="F64" s="109"/>
      <c r="G64" s="112"/>
      <c r="H64" s="115"/>
      <c r="I64" s="118"/>
      <c r="J64" s="81"/>
      <c r="K64" s="74"/>
      <c r="L64" s="74"/>
      <c r="M64" s="76">
        <f>L64-K64</f>
        <v>0</v>
      </c>
      <c r="N64" s="82" t="s">
        <v>47</v>
      </c>
      <c r="O64" s="84"/>
      <c r="P64" s="66"/>
      <c r="Q64" s="74"/>
      <c r="R64" s="74"/>
      <c r="S64" s="76">
        <f>R64-Q64</f>
        <v>0</v>
      </c>
      <c r="T64" s="72"/>
      <c r="U64" s="79"/>
    </row>
    <row r="65" spans="1:21" x14ac:dyDescent="0.25">
      <c r="A65" s="99"/>
      <c r="B65" s="101"/>
      <c r="C65" s="103"/>
      <c r="D65" s="19" t="str">
        <f>IFERROR(VLOOKUP(C62,Телефоны!B:E,4,0),"")</f>
        <v/>
      </c>
      <c r="E65" s="105"/>
      <c r="F65" s="91"/>
      <c r="G65" s="119"/>
      <c r="H65" s="87"/>
      <c r="I65" s="89"/>
      <c r="J65" s="81"/>
      <c r="K65" s="74"/>
      <c r="L65" s="74"/>
      <c r="M65" s="76"/>
      <c r="N65" s="83"/>
      <c r="O65" s="84"/>
      <c r="P65" s="65"/>
      <c r="Q65" s="74"/>
      <c r="R65" s="74"/>
      <c r="S65" s="76"/>
      <c r="T65" s="72"/>
      <c r="U65" s="79"/>
    </row>
    <row r="66" spans="1:21" x14ac:dyDescent="0.25">
      <c r="A66" s="99"/>
      <c r="B66" s="101"/>
      <c r="C66" s="121"/>
      <c r="D66" s="121"/>
      <c r="E66" s="105"/>
      <c r="F66" s="72"/>
      <c r="G66" s="111"/>
      <c r="H66" s="114"/>
      <c r="I66" s="117"/>
      <c r="J66" s="85"/>
      <c r="K66" s="87"/>
      <c r="L66" s="87"/>
      <c r="M66" s="89">
        <f>L66-K66</f>
        <v>0</v>
      </c>
      <c r="N66" s="91">
        <f>N62-T62</f>
        <v>0</v>
      </c>
      <c r="O66" s="84"/>
      <c r="P66" s="66"/>
      <c r="Q66" s="74"/>
      <c r="R66" s="74"/>
      <c r="S66" s="76">
        <f>R66-Q66</f>
        <v>0</v>
      </c>
      <c r="T66" s="72"/>
      <c r="U66" s="79"/>
    </row>
    <row r="67" spans="1:21" ht="16.5" thickBot="1" x14ac:dyDescent="0.3">
      <c r="A67" s="100"/>
      <c r="B67" s="67"/>
      <c r="C67" s="122"/>
      <c r="D67" s="122"/>
      <c r="E67" s="106"/>
      <c r="F67" s="73"/>
      <c r="G67" s="120"/>
      <c r="H67" s="88"/>
      <c r="I67" s="90"/>
      <c r="J67" s="86"/>
      <c r="K67" s="88"/>
      <c r="L67" s="88"/>
      <c r="M67" s="90"/>
      <c r="N67" s="73"/>
      <c r="O67" s="92"/>
      <c r="P67" s="67"/>
      <c r="Q67" s="75"/>
      <c r="R67" s="75"/>
      <c r="S67" s="77"/>
      <c r="T67" s="73"/>
      <c r="U67" s="80"/>
    </row>
    <row r="68" spans="1:21" ht="2.1" customHeight="1" thickBot="1" x14ac:dyDescent="0.3">
      <c r="A68" s="11"/>
      <c r="B68" s="12"/>
      <c r="C68" s="12"/>
      <c r="D68" s="12"/>
      <c r="E68" s="13"/>
      <c r="F68" s="14"/>
      <c r="G68" s="12"/>
      <c r="H68" s="14"/>
      <c r="I68" s="14"/>
      <c r="J68" s="12"/>
      <c r="K68" s="15"/>
      <c r="L68" s="12"/>
      <c r="M68" s="15"/>
      <c r="N68" s="14"/>
      <c r="O68" s="13"/>
      <c r="P68" s="13"/>
      <c r="Q68" s="14"/>
      <c r="R68" s="14"/>
      <c r="S68" s="14"/>
      <c r="T68" s="14"/>
      <c r="U68" s="11">
        <v>9</v>
      </c>
    </row>
    <row r="69" spans="1:21" x14ac:dyDescent="0.25">
      <c r="A69" s="98">
        <v>9</v>
      </c>
      <c r="B69" s="64"/>
      <c r="C69" s="102"/>
      <c r="D69" s="102" t="str">
        <f>IFERROR(VLOOKUP(C69,Телефоны!B:D,2,0),"")</f>
        <v/>
      </c>
      <c r="E69" s="104"/>
      <c r="F69" s="107"/>
      <c r="G69" s="110"/>
      <c r="H69" s="113"/>
      <c r="I69" s="116"/>
      <c r="J69" s="93"/>
      <c r="K69" s="94"/>
      <c r="L69" s="94"/>
      <c r="M69" s="95">
        <f>L69-K69</f>
        <v>0</v>
      </c>
      <c r="N69" s="71">
        <f>MAX(I69:I74)-H69</f>
        <v>0</v>
      </c>
      <c r="O69" s="97"/>
      <c r="P69" s="64"/>
      <c r="Q69" s="94"/>
      <c r="R69" s="94"/>
      <c r="S69" s="95">
        <f>R69-Q69</f>
        <v>0</v>
      </c>
      <c r="T69" s="71">
        <f>S69+S71+S73</f>
        <v>0</v>
      </c>
      <c r="U69" s="78">
        <v>9</v>
      </c>
    </row>
    <row r="70" spans="1:21" x14ac:dyDescent="0.25">
      <c r="A70" s="99"/>
      <c r="B70" s="101"/>
      <c r="C70" s="103"/>
      <c r="D70" s="103"/>
      <c r="E70" s="105"/>
      <c r="F70" s="108"/>
      <c r="G70" s="111"/>
      <c r="H70" s="114"/>
      <c r="I70" s="117"/>
      <c r="J70" s="81"/>
      <c r="K70" s="74"/>
      <c r="L70" s="74"/>
      <c r="M70" s="76"/>
      <c r="N70" s="96"/>
      <c r="O70" s="84"/>
      <c r="P70" s="65"/>
      <c r="Q70" s="74"/>
      <c r="R70" s="74"/>
      <c r="S70" s="76"/>
      <c r="T70" s="72"/>
      <c r="U70" s="79"/>
    </row>
    <row r="71" spans="1:21" x14ac:dyDescent="0.25">
      <c r="A71" s="99"/>
      <c r="B71" s="101"/>
      <c r="C71" s="103"/>
      <c r="D71" s="19" t="str">
        <f>IFERROR(VLOOKUP(C69,Телефоны!B:D,3,0),"")</f>
        <v/>
      </c>
      <c r="E71" s="105"/>
      <c r="F71" s="109"/>
      <c r="G71" s="112"/>
      <c r="H71" s="115"/>
      <c r="I71" s="118"/>
      <c r="J71" s="81"/>
      <c r="K71" s="74"/>
      <c r="L71" s="74"/>
      <c r="M71" s="76">
        <f>L71-K71</f>
        <v>0</v>
      </c>
      <c r="N71" s="82" t="s">
        <v>47</v>
      </c>
      <c r="O71" s="84"/>
      <c r="P71" s="66"/>
      <c r="Q71" s="74"/>
      <c r="R71" s="74"/>
      <c r="S71" s="76">
        <f>R71-Q71</f>
        <v>0</v>
      </c>
      <c r="T71" s="72"/>
      <c r="U71" s="79"/>
    </row>
    <row r="72" spans="1:21" x14ac:dyDescent="0.25">
      <c r="A72" s="99"/>
      <c r="B72" s="101"/>
      <c r="C72" s="103"/>
      <c r="D72" s="19" t="str">
        <f>IFERROR(VLOOKUP(C69,Телефоны!B:E,4,0),"")</f>
        <v/>
      </c>
      <c r="E72" s="105"/>
      <c r="F72" s="91"/>
      <c r="G72" s="119"/>
      <c r="H72" s="87"/>
      <c r="I72" s="89"/>
      <c r="J72" s="81"/>
      <c r="K72" s="74"/>
      <c r="L72" s="74"/>
      <c r="M72" s="76"/>
      <c r="N72" s="83"/>
      <c r="O72" s="84"/>
      <c r="P72" s="65"/>
      <c r="Q72" s="74"/>
      <c r="R72" s="74"/>
      <c r="S72" s="76"/>
      <c r="T72" s="72"/>
      <c r="U72" s="79"/>
    </row>
    <row r="73" spans="1:21" x14ac:dyDescent="0.25">
      <c r="A73" s="99"/>
      <c r="B73" s="101"/>
      <c r="C73" s="121"/>
      <c r="D73" s="121"/>
      <c r="E73" s="105"/>
      <c r="F73" s="72"/>
      <c r="G73" s="111"/>
      <c r="H73" s="114"/>
      <c r="I73" s="117"/>
      <c r="J73" s="85"/>
      <c r="K73" s="87"/>
      <c r="L73" s="87"/>
      <c r="M73" s="89">
        <f>L73-K73</f>
        <v>0</v>
      </c>
      <c r="N73" s="91">
        <f>N69-T69</f>
        <v>0</v>
      </c>
      <c r="O73" s="84"/>
      <c r="P73" s="66"/>
      <c r="Q73" s="74"/>
      <c r="R73" s="74"/>
      <c r="S73" s="76">
        <f>R73-Q73</f>
        <v>0</v>
      </c>
      <c r="T73" s="72"/>
      <c r="U73" s="79"/>
    </row>
    <row r="74" spans="1:21" ht="16.5" thickBot="1" x14ac:dyDescent="0.3">
      <c r="A74" s="100"/>
      <c r="B74" s="67"/>
      <c r="C74" s="122"/>
      <c r="D74" s="122"/>
      <c r="E74" s="106"/>
      <c r="F74" s="73"/>
      <c r="G74" s="120"/>
      <c r="H74" s="88"/>
      <c r="I74" s="90"/>
      <c r="J74" s="86"/>
      <c r="K74" s="88"/>
      <c r="L74" s="88"/>
      <c r="M74" s="90"/>
      <c r="N74" s="73"/>
      <c r="O74" s="92"/>
      <c r="P74" s="67"/>
      <c r="Q74" s="75"/>
      <c r="R74" s="75"/>
      <c r="S74" s="77"/>
      <c r="T74" s="73"/>
      <c r="U74" s="80"/>
    </row>
    <row r="75" spans="1:21" ht="2.1" customHeight="1" thickBot="1" x14ac:dyDescent="0.3">
      <c r="A75" s="11"/>
      <c r="B75" s="12"/>
      <c r="C75" s="12"/>
      <c r="D75" s="12"/>
      <c r="E75" s="13"/>
      <c r="F75" s="14"/>
      <c r="G75" s="12"/>
      <c r="H75" s="14"/>
      <c r="I75" s="14"/>
      <c r="J75" s="12"/>
      <c r="K75" s="15"/>
      <c r="L75" s="12"/>
      <c r="M75" s="15"/>
      <c r="N75" s="14"/>
      <c r="O75" s="13"/>
      <c r="P75" s="13"/>
      <c r="Q75" s="14"/>
      <c r="R75" s="14"/>
      <c r="S75" s="14"/>
      <c r="T75" s="14"/>
      <c r="U75" s="11"/>
    </row>
    <row r="76" spans="1:21" x14ac:dyDescent="0.25">
      <c r="A76" s="98">
        <v>10</v>
      </c>
      <c r="B76" s="64"/>
      <c r="C76" s="102"/>
      <c r="D76" s="102" t="str">
        <f>IFERROR(VLOOKUP(C76,Телефоны!B:D,2,0),"")</f>
        <v/>
      </c>
      <c r="E76" s="104"/>
      <c r="F76" s="107"/>
      <c r="G76" s="110"/>
      <c r="H76" s="113"/>
      <c r="I76" s="116"/>
      <c r="J76" s="93"/>
      <c r="K76" s="94"/>
      <c r="L76" s="94"/>
      <c r="M76" s="95">
        <f>L76-K76</f>
        <v>0</v>
      </c>
      <c r="N76" s="71">
        <f>MAX(I76:I81)-H76</f>
        <v>0</v>
      </c>
      <c r="O76" s="97"/>
      <c r="P76" s="64"/>
      <c r="Q76" s="94"/>
      <c r="R76" s="94"/>
      <c r="S76" s="95">
        <f>R76-Q76</f>
        <v>0</v>
      </c>
      <c r="T76" s="71">
        <f>S76+S78+S80</f>
        <v>0</v>
      </c>
      <c r="U76" s="78">
        <v>10</v>
      </c>
    </row>
    <row r="77" spans="1:21" x14ac:dyDescent="0.25">
      <c r="A77" s="99"/>
      <c r="B77" s="101"/>
      <c r="C77" s="103"/>
      <c r="D77" s="103"/>
      <c r="E77" s="105"/>
      <c r="F77" s="108"/>
      <c r="G77" s="111"/>
      <c r="H77" s="114"/>
      <c r="I77" s="117"/>
      <c r="J77" s="81"/>
      <c r="K77" s="74"/>
      <c r="L77" s="74"/>
      <c r="M77" s="76"/>
      <c r="N77" s="96"/>
      <c r="O77" s="84"/>
      <c r="P77" s="65"/>
      <c r="Q77" s="74"/>
      <c r="R77" s="74"/>
      <c r="S77" s="76"/>
      <c r="T77" s="72"/>
      <c r="U77" s="79"/>
    </row>
    <row r="78" spans="1:21" x14ac:dyDescent="0.25">
      <c r="A78" s="99"/>
      <c r="B78" s="101"/>
      <c r="C78" s="103"/>
      <c r="D78" s="19" t="str">
        <f>IFERROR(VLOOKUP(C76,Телефоны!B:D,3,0),"")</f>
        <v/>
      </c>
      <c r="E78" s="105"/>
      <c r="F78" s="109"/>
      <c r="G78" s="112"/>
      <c r="H78" s="115"/>
      <c r="I78" s="118"/>
      <c r="J78" s="81"/>
      <c r="K78" s="74"/>
      <c r="L78" s="74"/>
      <c r="M78" s="76">
        <f>L78-K78</f>
        <v>0</v>
      </c>
      <c r="N78" s="82" t="s">
        <v>47</v>
      </c>
      <c r="O78" s="84"/>
      <c r="P78" s="66"/>
      <c r="Q78" s="74"/>
      <c r="R78" s="74"/>
      <c r="S78" s="76">
        <f>R78-Q78</f>
        <v>0</v>
      </c>
      <c r="T78" s="72"/>
      <c r="U78" s="79"/>
    </row>
    <row r="79" spans="1:21" x14ac:dyDescent="0.25">
      <c r="A79" s="99"/>
      <c r="B79" s="101"/>
      <c r="C79" s="103"/>
      <c r="D79" s="19" t="str">
        <f>IFERROR(VLOOKUP(C76,Телефоны!B:E,4,0),"")</f>
        <v/>
      </c>
      <c r="E79" s="105"/>
      <c r="F79" s="91"/>
      <c r="G79" s="119"/>
      <c r="H79" s="87"/>
      <c r="I79" s="89"/>
      <c r="J79" s="81"/>
      <c r="K79" s="74"/>
      <c r="L79" s="74"/>
      <c r="M79" s="76"/>
      <c r="N79" s="83"/>
      <c r="O79" s="84"/>
      <c r="P79" s="65"/>
      <c r="Q79" s="74"/>
      <c r="R79" s="74"/>
      <c r="S79" s="76"/>
      <c r="T79" s="72"/>
      <c r="U79" s="79"/>
    </row>
    <row r="80" spans="1:21" x14ac:dyDescent="0.25">
      <c r="A80" s="99"/>
      <c r="B80" s="101"/>
      <c r="C80" s="121"/>
      <c r="D80" s="121"/>
      <c r="E80" s="105"/>
      <c r="F80" s="72"/>
      <c r="G80" s="111"/>
      <c r="H80" s="114"/>
      <c r="I80" s="117"/>
      <c r="J80" s="85"/>
      <c r="K80" s="87"/>
      <c r="L80" s="87"/>
      <c r="M80" s="89">
        <f>L80-K80</f>
        <v>0</v>
      </c>
      <c r="N80" s="91">
        <f>N76-T76</f>
        <v>0</v>
      </c>
      <c r="O80" s="84"/>
      <c r="P80" s="66"/>
      <c r="Q80" s="74"/>
      <c r="R80" s="74"/>
      <c r="S80" s="76">
        <f>R80-Q80</f>
        <v>0</v>
      </c>
      <c r="T80" s="72"/>
      <c r="U80" s="79"/>
    </row>
    <row r="81" spans="1:21" ht="16.5" thickBot="1" x14ac:dyDescent="0.3">
      <c r="A81" s="100"/>
      <c r="B81" s="67"/>
      <c r="C81" s="122"/>
      <c r="D81" s="122"/>
      <c r="E81" s="106"/>
      <c r="F81" s="73"/>
      <c r="G81" s="120"/>
      <c r="H81" s="88"/>
      <c r="I81" s="90"/>
      <c r="J81" s="86"/>
      <c r="K81" s="88"/>
      <c r="L81" s="88"/>
      <c r="M81" s="90"/>
      <c r="N81" s="73"/>
      <c r="O81" s="92"/>
      <c r="P81" s="67"/>
      <c r="Q81" s="75"/>
      <c r="R81" s="75"/>
      <c r="S81" s="77"/>
      <c r="T81" s="73"/>
      <c r="U81" s="80"/>
    </row>
    <row r="82" spans="1:21" ht="2.1" customHeight="1" thickBot="1" x14ac:dyDescent="0.3">
      <c r="A82" s="11"/>
      <c r="B82" s="12"/>
      <c r="C82" s="12"/>
      <c r="D82" s="12"/>
      <c r="E82" s="13"/>
      <c r="F82" s="14"/>
      <c r="G82" s="12"/>
      <c r="H82" s="14"/>
      <c r="I82" s="14"/>
      <c r="J82" s="12"/>
      <c r="K82" s="15"/>
      <c r="L82" s="12"/>
      <c r="M82" s="15"/>
      <c r="N82" s="14"/>
      <c r="O82" s="13"/>
      <c r="P82" s="13"/>
      <c r="Q82" s="14"/>
      <c r="R82" s="14"/>
      <c r="S82" s="14"/>
      <c r="T82" s="14"/>
      <c r="U82" s="11"/>
    </row>
    <row r="83" spans="1:21" x14ac:dyDescent="0.25">
      <c r="A83" s="98">
        <v>11</v>
      </c>
      <c r="B83" s="64"/>
      <c r="C83" s="102"/>
      <c r="D83" s="102" t="str">
        <f>IFERROR(VLOOKUP(C83,Телефоны!B:D,2,0),"")</f>
        <v/>
      </c>
      <c r="E83" s="104"/>
      <c r="F83" s="107"/>
      <c r="G83" s="110"/>
      <c r="H83" s="113"/>
      <c r="I83" s="116"/>
      <c r="J83" s="93"/>
      <c r="K83" s="94"/>
      <c r="L83" s="94"/>
      <c r="M83" s="95">
        <f>L83-K83</f>
        <v>0</v>
      </c>
      <c r="N83" s="71">
        <f>MAX(I83:I88)-H83</f>
        <v>0</v>
      </c>
      <c r="O83" s="97"/>
      <c r="P83" s="64"/>
      <c r="Q83" s="94"/>
      <c r="R83" s="94"/>
      <c r="S83" s="95">
        <f>R83-Q83</f>
        <v>0</v>
      </c>
      <c r="T83" s="71">
        <f>S83+S85+S87</f>
        <v>0</v>
      </c>
      <c r="U83" s="78">
        <v>11</v>
      </c>
    </row>
    <row r="84" spans="1:21" x14ac:dyDescent="0.25">
      <c r="A84" s="99"/>
      <c r="B84" s="101"/>
      <c r="C84" s="103"/>
      <c r="D84" s="103"/>
      <c r="E84" s="105"/>
      <c r="F84" s="108"/>
      <c r="G84" s="111"/>
      <c r="H84" s="114"/>
      <c r="I84" s="117"/>
      <c r="J84" s="81"/>
      <c r="K84" s="74"/>
      <c r="L84" s="74"/>
      <c r="M84" s="76"/>
      <c r="N84" s="96"/>
      <c r="O84" s="84"/>
      <c r="P84" s="65"/>
      <c r="Q84" s="74"/>
      <c r="R84" s="74"/>
      <c r="S84" s="76"/>
      <c r="T84" s="72"/>
      <c r="U84" s="79"/>
    </row>
    <row r="85" spans="1:21" x14ac:dyDescent="0.25">
      <c r="A85" s="99"/>
      <c r="B85" s="101"/>
      <c r="C85" s="103"/>
      <c r="D85" s="19" t="str">
        <f>IFERROR(VLOOKUP(C83,Телефоны!B:D,3,0),"")</f>
        <v/>
      </c>
      <c r="E85" s="105"/>
      <c r="F85" s="109"/>
      <c r="G85" s="112"/>
      <c r="H85" s="115"/>
      <c r="I85" s="118"/>
      <c r="J85" s="81"/>
      <c r="K85" s="74"/>
      <c r="L85" s="74"/>
      <c r="M85" s="76">
        <f>L85-K85</f>
        <v>0</v>
      </c>
      <c r="N85" s="82" t="s">
        <v>47</v>
      </c>
      <c r="O85" s="84"/>
      <c r="P85" s="66"/>
      <c r="Q85" s="74"/>
      <c r="R85" s="74"/>
      <c r="S85" s="76">
        <f>R85-Q85</f>
        <v>0</v>
      </c>
      <c r="T85" s="72"/>
      <c r="U85" s="79"/>
    </row>
    <row r="86" spans="1:21" x14ac:dyDescent="0.25">
      <c r="A86" s="99"/>
      <c r="B86" s="101"/>
      <c r="C86" s="103"/>
      <c r="D86" s="19" t="str">
        <f>IFERROR(VLOOKUP(C83,Телефоны!B:E,4,0),"")</f>
        <v/>
      </c>
      <c r="E86" s="105"/>
      <c r="F86" s="91"/>
      <c r="G86" s="119"/>
      <c r="H86" s="87"/>
      <c r="I86" s="89"/>
      <c r="J86" s="81"/>
      <c r="K86" s="74"/>
      <c r="L86" s="74"/>
      <c r="M86" s="76"/>
      <c r="N86" s="83"/>
      <c r="O86" s="84"/>
      <c r="P86" s="65"/>
      <c r="Q86" s="74"/>
      <c r="R86" s="74"/>
      <c r="S86" s="76"/>
      <c r="T86" s="72"/>
      <c r="U86" s="79"/>
    </row>
    <row r="87" spans="1:21" x14ac:dyDescent="0.25">
      <c r="A87" s="99"/>
      <c r="B87" s="101"/>
      <c r="C87" s="121"/>
      <c r="D87" s="121"/>
      <c r="E87" s="105"/>
      <c r="F87" s="72"/>
      <c r="G87" s="111"/>
      <c r="H87" s="114"/>
      <c r="I87" s="117"/>
      <c r="J87" s="85"/>
      <c r="K87" s="87"/>
      <c r="L87" s="87"/>
      <c r="M87" s="89">
        <f>L87-K87</f>
        <v>0</v>
      </c>
      <c r="N87" s="91">
        <f>N83-T83</f>
        <v>0</v>
      </c>
      <c r="O87" s="84"/>
      <c r="P87" s="66"/>
      <c r="Q87" s="74"/>
      <c r="R87" s="74"/>
      <c r="S87" s="76">
        <f>R87-Q87</f>
        <v>0</v>
      </c>
      <c r="T87" s="72"/>
      <c r="U87" s="79"/>
    </row>
    <row r="88" spans="1:21" ht="16.5" thickBot="1" x14ac:dyDescent="0.3">
      <c r="A88" s="100"/>
      <c r="B88" s="67"/>
      <c r="C88" s="122"/>
      <c r="D88" s="122"/>
      <c r="E88" s="106"/>
      <c r="F88" s="73"/>
      <c r="G88" s="120"/>
      <c r="H88" s="88"/>
      <c r="I88" s="90"/>
      <c r="J88" s="86"/>
      <c r="K88" s="88"/>
      <c r="L88" s="88"/>
      <c r="M88" s="90"/>
      <c r="N88" s="73"/>
      <c r="O88" s="92"/>
      <c r="P88" s="67"/>
      <c r="Q88" s="75"/>
      <c r="R88" s="75"/>
      <c r="S88" s="77"/>
      <c r="T88" s="73"/>
      <c r="U88" s="80"/>
    </row>
    <row r="89" spans="1:21" ht="2.1" customHeight="1" thickBot="1" x14ac:dyDescent="0.3">
      <c r="A89" s="11"/>
      <c r="B89" s="12"/>
      <c r="C89" s="12"/>
      <c r="D89" s="12"/>
      <c r="E89" s="13"/>
      <c r="F89" s="14"/>
      <c r="G89" s="12"/>
      <c r="H89" s="14"/>
      <c r="I89" s="14"/>
      <c r="J89" s="12"/>
      <c r="K89" s="15"/>
      <c r="L89" s="12"/>
      <c r="M89" s="15"/>
      <c r="N89" s="14"/>
      <c r="O89" s="13"/>
      <c r="P89" s="13"/>
      <c r="Q89" s="14"/>
      <c r="R89" s="14"/>
      <c r="S89" s="14"/>
      <c r="T89" s="14"/>
      <c r="U89" s="11"/>
    </row>
    <row r="90" spans="1:21" x14ac:dyDescent="0.25">
      <c r="A90" s="98">
        <v>12</v>
      </c>
      <c r="B90" s="64"/>
      <c r="C90" s="102"/>
      <c r="D90" s="102" t="str">
        <f>IFERROR(VLOOKUP(C90,Телефоны!B:D,2,0),"")</f>
        <v/>
      </c>
      <c r="E90" s="104"/>
      <c r="F90" s="107"/>
      <c r="G90" s="110"/>
      <c r="H90" s="113"/>
      <c r="I90" s="116"/>
      <c r="J90" s="93"/>
      <c r="K90" s="94"/>
      <c r="L90" s="94"/>
      <c r="M90" s="95">
        <f>L90-K90</f>
        <v>0</v>
      </c>
      <c r="N90" s="71">
        <f>MAX(I90:I95)-H90</f>
        <v>0</v>
      </c>
      <c r="O90" s="97"/>
      <c r="P90" s="64"/>
      <c r="Q90" s="94"/>
      <c r="R90" s="94"/>
      <c r="S90" s="95">
        <f>R90-Q90</f>
        <v>0</v>
      </c>
      <c r="T90" s="71">
        <f>S90+S92+S94</f>
        <v>0</v>
      </c>
      <c r="U90" s="78">
        <v>12</v>
      </c>
    </row>
    <row r="91" spans="1:21" x14ac:dyDescent="0.25">
      <c r="A91" s="99"/>
      <c r="B91" s="101"/>
      <c r="C91" s="103"/>
      <c r="D91" s="103"/>
      <c r="E91" s="105"/>
      <c r="F91" s="108"/>
      <c r="G91" s="111"/>
      <c r="H91" s="114"/>
      <c r="I91" s="117"/>
      <c r="J91" s="81"/>
      <c r="K91" s="74"/>
      <c r="L91" s="74"/>
      <c r="M91" s="76"/>
      <c r="N91" s="96"/>
      <c r="O91" s="84"/>
      <c r="P91" s="65"/>
      <c r="Q91" s="74"/>
      <c r="R91" s="74"/>
      <c r="S91" s="76"/>
      <c r="T91" s="72"/>
      <c r="U91" s="79"/>
    </row>
    <row r="92" spans="1:21" x14ac:dyDescent="0.25">
      <c r="A92" s="99"/>
      <c r="B92" s="101"/>
      <c r="C92" s="103"/>
      <c r="D92" s="19" t="str">
        <f>IFERROR(VLOOKUP(C90,Телефоны!B:D,3,0),"")</f>
        <v/>
      </c>
      <c r="E92" s="105"/>
      <c r="F92" s="109"/>
      <c r="G92" s="112"/>
      <c r="H92" s="115"/>
      <c r="I92" s="118"/>
      <c r="J92" s="81"/>
      <c r="K92" s="74"/>
      <c r="L92" s="74"/>
      <c r="M92" s="76">
        <f>L92-K92</f>
        <v>0</v>
      </c>
      <c r="N92" s="82" t="s">
        <v>47</v>
      </c>
      <c r="O92" s="84"/>
      <c r="P92" s="66"/>
      <c r="Q92" s="74"/>
      <c r="R92" s="74"/>
      <c r="S92" s="76">
        <f>R92-Q92</f>
        <v>0</v>
      </c>
      <c r="T92" s="72"/>
      <c r="U92" s="79"/>
    </row>
    <row r="93" spans="1:21" x14ac:dyDescent="0.25">
      <c r="A93" s="99"/>
      <c r="B93" s="101"/>
      <c r="C93" s="103"/>
      <c r="D93" s="19" t="str">
        <f>IFERROR(VLOOKUP(C90,Телефоны!B:E,4,0),"")</f>
        <v/>
      </c>
      <c r="E93" s="105"/>
      <c r="F93" s="91"/>
      <c r="G93" s="119"/>
      <c r="H93" s="87"/>
      <c r="I93" s="89"/>
      <c r="J93" s="81"/>
      <c r="K93" s="74"/>
      <c r="L93" s="74"/>
      <c r="M93" s="76"/>
      <c r="N93" s="83"/>
      <c r="O93" s="84"/>
      <c r="P93" s="65"/>
      <c r="Q93" s="74"/>
      <c r="R93" s="74"/>
      <c r="S93" s="76"/>
      <c r="T93" s="72"/>
      <c r="U93" s="79"/>
    </row>
    <row r="94" spans="1:21" x14ac:dyDescent="0.25">
      <c r="A94" s="99"/>
      <c r="B94" s="101"/>
      <c r="C94" s="121"/>
      <c r="D94" s="121"/>
      <c r="E94" s="105"/>
      <c r="F94" s="72"/>
      <c r="G94" s="111"/>
      <c r="H94" s="114"/>
      <c r="I94" s="117"/>
      <c r="J94" s="85"/>
      <c r="K94" s="87"/>
      <c r="L94" s="87"/>
      <c r="M94" s="89">
        <f>L94-K94</f>
        <v>0</v>
      </c>
      <c r="N94" s="91">
        <f>N90-T90</f>
        <v>0</v>
      </c>
      <c r="O94" s="84"/>
      <c r="P94" s="66"/>
      <c r="Q94" s="74"/>
      <c r="R94" s="74"/>
      <c r="S94" s="76">
        <f>R94-Q94</f>
        <v>0</v>
      </c>
      <c r="T94" s="72"/>
      <c r="U94" s="79"/>
    </row>
    <row r="95" spans="1:21" ht="16.5" thickBot="1" x14ac:dyDescent="0.3">
      <c r="A95" s="100"/>
      <c r="B95" s="67"/>
      <c r="C95" s="122"/>
      <c r="D95" s="122"/>
      <c r="E95" s="106"/>
      <c r="F95" s="73"/>
      <c r="G95" s="120"/>
      <c r="H95" s="88"/>
      <c r="I95" s="90"/>
      <c r="J95" s="86"/>
      <c r="K95" s="88"/>
      <c r="L95" s="88"/>
      <c r="M95" s="90"/>
      <c r="N95" s="73"/>
      <c r="O95" s="92"/>
      <c r="P95" s="67"/>
      <c r="Q95" s="75"/>
      <c r="R95" s="75"/>
      <c r="S95" s="77"/>
      <c r="T95" s="73"/>
      <c r="U95" s="80"/>
    </row>
    <row r="96" spans="1:21" ht="2.1" customHeight="1" thickBot="1" x14ac:dyDescent="0.3">
      <c r="A96" s="11"/>
      <c r="B96" s="12"/>
      <c r="C96" s="12"/>
      <c r="D96" s="12"/>
      <c r="E96" s="13"/>
      <c r="F96" s="14"/>
      <c r="G96" s="12"/>
      <c r="H96" s="14"/>
      <c r="I96" s="14"/>
      <c r="J96" s="12"/>
      <c r="K96" s="15"/>
      <c r="L96" s="12"/>
      <c r="M96" s="15"/>
      <c r="N96" s="14"/>
      <c r="O96" s="13"/>
      <c r="P96" s="13"/>
      <c r="Q96" s="14"/>
      <c r="R96" s="14"/>
      <c r="S96" s="14"/>
      <c r="T96" s="14"/>
      <c r="U96" s="11"/>
    </row>
    <row r="97" spans="1:21" x14ac:dyDescent="0.25">
      <c r="A97" s="98">
        <v>13</v>
      </c>
      <c r="B97" s="64"/>
      <c r="C97" s="102"/>
      <c r="D97" s="102" t="str">
        <f>IFERROR(VLOOKUP(C97,Телефоны!B:D,2,0),"")</f>
        <v/>
      </c>
      <c r="E97" s="104"/>
      <c r="F97" s="107"/>
      <c r="G97" s="110"/>
      <c r="H97" s="113"/>
      <c r="I97" s="116"/>
      <c r="J97" s="93"/>
      <c r="K97" s="94"/>
      <c r="L97" s="94"/>
      <c r="M97" s="95">
        <f>L97-K97</f>
        <v>0</v>
      </c>
      <c r="N97" s="71">
        <f>MAX(I97:I102)-H97</f>
        <v>0</v>
      </c>
      <c r="O97" s="97"/>
      <c r="P97" s="64"/>
      <c r="Q97" s="94"/>
      <c r="R97" s="94"/>
      <c r="S97" s="95">
        <f>R97-Q97</f>
        <v>0</v>
      </c>
      <c r="T97" s="71">
        <f>S97+S99+S101</f>
        <v>0</v>
      </c>
      <c r="U97" s="78">
        <v>13</v>
      </c>
    </row>
    <row r="98" spans="1:21" x14ac:dyDescent="0.25">
      <c r="A98" s="99"/>
      <c r="B98" s="101"/>
      <c r="C98" s="103"/>
      <c r="D98" s="103"/>
      <c r="E98" s="105"/>
      <c r="F98" s="108"/>
      <c r="G98" s="111"/>
      <c r="H98" s="114"/>
      <c r="I98" s="117"/>
      <c r="J98" s="81"/>
      <c r="K98" s="74"/>
      <c r="L98" s="74"/>
      <c r="M98" s="76"/>
      <c r="N98" s="96"/>
      <c r="O98" s="84"/>
      <c r="P98" s="65"/>
      <c r="Q98" s="74"/>
      <c r="R98" s="74"/>
      <c r="S98" s="76"/>
      <c r="T98" s="72"/>
      <c r="U98" s="79"/>
    </row>
    <row r="99" spans="1:21" x14ac:dyDescent="0.25">
      <c r="A99" s="99"/>
      <c r="B99" s="101"/>
      <c r="C99" s="103"/>
      <c r="D99" s="19" t="str">
        <f>IFERROR(VLOOKUP(C97,Телефоны!B:D,3,0),"")</f>
        <v/>
      </c>
      <c r="E99" s="105"/>
      <c r="F99" s="109"/>
      <c r="G99" s="112"/>
      <c r="H99" s="115"/>
      <c r="I99" s="118"/>
      <c r="J99" s="81"/>
      <c r="K99" s="74"/>
      <c r="L99" s="74"/>
      <c r="M99" s="76">
        <f>L99-K99</f>
        <v>0</v>
      </c>
      <c r="N99" s="82" t="s">
        <v>47</v>
      </c>
      <c r="O99" s="84"/>
      <c r="P99" s="66"/>
      <c r="Q99" s="74"/>
      <c r="R99" s="74"/>
      <c r="S99" s="76">
        <f>R99-Q99</f>
        <v>0</v>
      </c>
      <c r="T99" s="72"/>
      <c r="U99" s="79"/>
    </row>
    <row r="100" spans="1:21" x14ac:dyDescent="0.25">
      <c r="A100" s="99"/>
      <c r="B100" s="101"/>
      <c r="C100" s="103"/>
      <c r="D100" s="20" t="str">
        <f>IFERROR(VLOOKUP(C97,Телефоны!B:E,4,0),"")</f>
        <v/>
      </c>
      <c r="E100" s="105"/>
      <c r="F100" s="91"/>
      <c r="G100" s="119"/>
      <c r="H100" s="87"/>
      <c r="I100" s="89"/>
      <c r="J100" s="81"/>
      <c r="K100" s="74"/>
      <c r="L100" s="74"/>
      <c r="M100" s="76"/>
      <c r="N100" s="83"/>
      <c r="O100" s="84"/>
      <c r="P100" s="65"/>
      <c r="Q100" s="74"/>
      <c r="R100" s="74"/>
      <c r="S100" s="76"/>
      <c r="T100" s="72"/>
      <c r="U100" s="79"/>
    </row>
    <row r="101" spans="1:21" x14ac:dyDescent="0.25">
      <c r="A101" s="99"/>
      <c r="B101" s="101"/>
      <c r="C101" s="121"/>
      <c r="D101" s="121"/>
      <c r="E101" s="105"/>
      <c r="F101" s="72"/>
      <c r="G101" s="111"/>
      <c r="H101" s="114"/>
      <c r="I101" s="117"/>
      <c r="J101" s="85"/>
      <c r="K101" s="87"/>
      <c r="L101" s="87"/>
      <c r="M101" s="89">
        <f>L101-K101</f>
        <v>0</v>
      </c>
      <c r="N101" s="91">
        <f>N97-T97</f>
        <v>0</v>
      </c>
      <c r="O101" s="84"/>
      <c r="P101" s="66"/>
      <c r="Q101" s="74"/>
      <c r="R101" s="74"/>
      <c r="S101" s="76">
        <f>R101-Q101</f>
        <v>0</v>
      </c>
      <c r="T101" s="72"/>
      <c r="U101" s="79"/>
    </row>
    <row r="102" spans="1:21" ht="16.5" thickBot="1" x14ac:dyDescent="0.3">
      <c r="A102" s="100"/>
      <c r="B102" s="67"/>
      <c r="C102" s="122"/>
      <c r="D102" s="122"/>
      <c r="E102" s="106"/>
      <c r="F102" s="73"/>
      <c r="G102" s="120"/>
      <c r="H102" s="88"/>
      <c r="I102" s="90"/>
      <c r="J102" s="86"/>
      <c r="K102" s="88"/>
      <c r="L102" s="88"/>
      <c r="M102" s="90"/>
      <c r="N102" s="73"/>
      <c r="O102" s="92"/>
      <c r="P102" s="67"/>
      <c r="Q102" s="75"/>
      <c r="R102" s="75"/>
      <c r="S102" s="77"/>
      <c r="T102" s="73"/>
      <c r="U102" s="80"/>
    </row>
    <row r="103" spans="1:21" ht="2.1" customHeight="1" thickBot="1" x14ac:dyDescent="0.3">
      <c r="A103" s="11"/>
      <c r="B103" s="12"/>
      <c r="C103" s="12"/>
      <c r="D103" s="12"/>
      <c r="E103" s="13"/>
      <c r="F103" s="14"/>
      <c r="G103" s="12"/>
      <c r="H103" s="14"/>
      <c r="I103" s="14"/>
      <c r="J103" s="12"/>
      <c r="K103" s="15"/>
      <c r="L103" s="12"/>
      <c r="M103" s="15"/>
      <c r="N103" s="14"/>
      <c r="O103" s="13"/>
      <c r="P103" s="13"/>
      <c r="Q103" s="14"/>
      <c r="R103" s="14"/>
      <c r="S103" s="14"/>
      <c r="T103" s="14"/>
      <c r="U103" s="11"/>
    </row>
    <row r="104" spans="1:21" x14ac:dyDescent="0.25">
      <c r="A104" s="98">
        <v>14</v>
      </c>
      <c r="B104" s="64"/>
      <c r="C104" s="102"/>
      <c r="D104" s="102" t="str">
        <f>IFERROR(VLOOKUP(C104,Телефоны!B:D,2,0),"")</f>
        <v/>
      </c>
      <c r="E104" s="104"/>
      <c r="F104" s="107"/>
      <c r="G104" s="110"/>
      <c r="H104" s="113"/>
      <c r="I104" s="116"/>
      <c r="J104" s="93"/>
      <c r="K104" s="94"/>
      <c r="L104" s="94"/>
      <c r="M104" s="95">
        <f>L104-K104</f>
        <v>0</v>
      </c>
      <c r="N104" s="71">
        <f>MAX(I104:I109)-H104</f>
        <v>0</v>
      </c>
      <c r="O104" s="97"/>
      <c r="P104" s="64"/>
      <c r="Q104" s="94"/>
      <c r="R104" s="94"/>
      <c r="S104" s="95">
        <f>R104-Q104</f>
        <v>0</v>
      </c>
      <c r="T104" s="71">
        <f>S104+S106+S108</f>
        <v>0</v>
      </c>
      <c r="U104" s="78">
        <v>14</v>
      </c>
    </row>
    <row r="105" spans="1:21" x14ac:dyDescent="0.25">
      <c r="A105" s="99"/>
      <c r="B105" s="101"/>
      <c r="C105" s="103"/>
      <c r="D105" s="103"/>
      <c r="E105" s="105"/>
      <c r="F105" s="108"/>
      <c r="G105" s="111"/>
      <c r="H105" s="114"/>
      <c r="I105" s="117"/>
      <c r="J105" s="81"/>
      <c r="K105" s="74"/>
      <c r="L105" s="74"/>
      <c r="M105" s="76"/>
      <c r="N105" s="96"/>
      <c r="O105" s="84"/>
      <c r="P105" s="65"/>
      <c r="Q105" s="74"/>
      <c r="R105" s="74"/>
      <c r="S105" s="76"/>
      <c r="T105" s="72"/>
      <c r="U105" s="79"/>
    </row>
    <row r="106" spans="1:21" x14ac:dyDescent="0.25">
      <c r="A106" s="99"/>
      <c r="B106" s="101"/>
      <c r="C106" s="103"/>
      <c r="D106" s="19" t="str">
        <f>IFERROR(VLOOKUP(C104,Телефоны!B:D,3,0),"")</f>
        <v/>
      </c>
      <c r="E106" s="105"/>
      <c r="F106" s="109"/>
      <c r="G106" s="112"/>
      <c r="H106" s="115"/>
      <c r="I106" s="118"/>
      <c r="J106" s="81"/>
      <c r="K106" s="74"/>
      <c r="L106" s="74"/>
      <c r="M106" s="76">
        <f>L106-K106</f>
        <v>0</v>
      </c>
      <c r="N106" s="82" t="s">
        <v>47</v>
      </c>
      <c r="O106" s="84"/>
      <c r="P106" s="66"/>
      <c r="Q106" s="74"/>
      <c r="R106" s="74"/>
      <c r="S106" s="76">
        <f>R106-Q106</f>
        <v>0</v>
      </c>
      <c r="T106" s="72"/>
      <c r="U106" s="79"/>
    </row>
    <row r="107" spans="1:21" x14ac:dyDescent="0.25">
      <c r="A107" s="99"/>
      <c r="B107" s="101"/>
      <c r="C107" s="103"/>
      <c r="D107" s="19" t="str">
        <f>IFERROR(VLOOKUP(C104,Телефоны!B:E,4,0),"")</f>
        <v/>
      </c>
      <c r="E107" s="105"/>
      <c r="F107" s="91"/>
      <c r="G107" s="119"/>
      <c r="H107" s="87"/>
      <c r="I107" s="89"/>
      <c r="J107" s="81"/>
      <c r="K107" s="74"/>
      <c r="L107" s="74"/>
      <c r="M107" s="76"/>
      <c r="N107" s="83"/>
      <c r="O107" s="84"/>
      <c r="P107" s="65"/>
      <c r="Q107" s="74"/>
      <c r="R107" s="74"/>
      <c r="S107" s="76"/>
      <c r="T107" s="72"/>
      <c r="U107" s="79"/>
    </row>
    <row r="108" spans="1:21" x14ac:dyDescent="0.25">
      <c r="A108" s="99"/>
      <c r="B108" s="101"/>
      <c r="C108" s="121"/>
      <c r="D108" s="121"/>
      <c r="E108" s="105"/>
      <c r="F108" s="72"/>
      <c r="G108" s="111"/>
      <c r="H108" s="114"/>
      <c r="I108" s="117"/>
      <c r="J108" s="85"/>
      <c r="K108" s="87"/>
      <c r="L108" s="87"/>
      <c r="M108" s="89">
        <f>L108-K108</f>
        <v>0</v>
      </c>
      <c r="N108" s="91">
        <f>N104-T104</f>
        <v>0</v>
      </c>
      <c r="O108" s="84"/>
      <c r="P108" s="66"/>
      <c r="Q108" s="74"/>
      <c r="R108" s="74"/>
      <c r="S108" s="76">
        <f>R108-Q108</f>
        <v>0</v>
      </c>
      <c r="T108" s="72"/>
      <c r="U108" s="79"/>
    </row>
    <row r="109" spans="1:21" ht="16.5" thickBot="1" x14ac:dyDescent="0.3">
      <c r="A109" s="100"/>
      <c r="B109" s="67"/>
      <c r="C109" s="122"/>
      <c r="D109" s="122"/>
      <c r="E109" s="106"/>
      <c r="F109" s="73"/>
      <c r="G109" s="120"/>
      <c r="H109" s="88"/>
      <c r="I109" s="90"/>
      <c r="J109" s="86"/>
      <c r="K109" s="88"/>
      <c r="L109" s="88"/>
      <c r="M109" s="90"/>
      <c r="N109" s="73"/>
      <c r="O109" s="92"/>
      <c r="P109" s="67"/>
      <c r="Q109" s="75"/>
      <c r="R109" s="75"/>
      <c r="S109" s="77"/>
      <c r="T109" s="73"/>
      <c r="U109" s="80"/>
    </row>
    <row r="110" spans="1:21" ht="2.1" customHeight="1" thickBot="1" x14ac:dyDescent="0.3">
      <c r="A110" s="11"/>
      <c r="B110" s="12"/>
      <c r="C110" s="12"/>
      <c r="D110" s="12"/>
      <c r="E110" s="13"/>
      <c r="F110" s="14"/>
      <c r="G110" s="12"/>
      <c r="H110" s="14"/>
      <c r="I110" s="14"/>
      <c r="J110" s="12"/>
      <c r="K110" s="15"/>
      <c r="L110" s="12"/>
      <c r="M110" s="15"/>
      <c r="N110" s="14"/>
      <c r="O110" s="13"/>
      <c r="P110" s="13"/>
      <c r="Q110" s="14"/>
      <c r="R110" s="14"/>
      <c r="S110" s="14"/>
      <c r="T110" s="14"/>
      <c r="U110" s="11"/>
    </row>
    <row r="111" spans="1:21" x14ac:dyDescent="0.25">
      <c r="A111" s="98">
        <v>15</v>
      </c>
      <c r="B111" s="64"/>
      <c r="C111" s="102"/>
      <c r="D111" s="102" t="str">
        <f>IFERROR(VLOOKUP(C111,Телефоны!B:D,2,0),"")</f>
        <v/>
      </c>
      <c r="E111" s="104"/>
      <c r="F111" s="107"/>
      <c r="G111" s="110"/>
      <c r="H111" s="113"/>
      <c r="I111" s="116"/>
      <c r="J111" s="93"/>
      <c r="K111" s="94"/>
      <c r="L111" s="94"/>
      <c r="M111" s="95">
        <f>L111-K111</f>
        <v>0</v>
      </c>
      <c r="N111" s="71">
        <f>MAX(I111:I116)-H111</f>
        <v>0</v>
      </c>
      <c r="O111" s="97"/>
      <c r="P111" s="64"/>
      <c r="Q111" s="94"/>
      <c r="R111" s="94"/>
      <c r="S111" s="95">
        <f>R111-Q111</f>
        <v>0</v>
      </c>
      <c r="T111" s="71">
        <f>S111+S113+S115</f>
        <v>0</v>
      </c>
      <c r="U111" s="78">
        <v>15</v>
      </c>
    </row>
    <row r="112" spans="1:21" x14ac:dyDescent="0.25">
      <c r="A112" s="99"/>
      <c r="B112" s="101"/>
      <c r="C112" s="103"/>
      <c r="D112" s="103"/>
      <c r="E112" s="105"/>
      <c r="F112" s="108"/>
      <c r="G112" s="111"/>
      <c r="H112" s="114"/>
      <c r="I112" s="117"/>
      <c r="J112" s="81"/>
      <c r="K112" s="74"/>
      <c r="L112" s="74"/>
      <c r="M112" s="76"/>
      <c r="N112" s="96"/>
      <c r="O112" s="84"/>
      <c r="P112" s="65"/>
      <c r="Q112" s="74"/>
      <c r="R112" s="74"/>
      <c r="S112" s="76"/>
      <c r="T112" s="72"/>
      <c r="U112" s="79"/>
    </row>
    <row r="113" spans="1:21" x14ac:dyDescent="0.25">
      <c r="A113" s="99"/>
      <c r="B113" s="101"/>
      <c r="C113" s="103"/>
      <c r="D113" s="19" t="str">
        <f>IFERROR(VLOOKUP(C111,Телефоны!B:D,3,0),"")</f>
        <v/>
      </c>
      <c r="E113" s="105"/>
      <c r="F113" s="109"/>
      <c r="G113" s="112"/>
      <c r="H113" s="115"/>
      <c r="I113" s="118"/>
      <c r="J113" s="81"/>
      <c r="K113" s="74"/>
      <c r="L113" s="74"/>
      <c r="M113" s="76">
        <f>L113-K113</f>
        <v>0</v>
      </c>
      <c r="N113" s="82" t="s">
        <v>47</v>
      </c>
      <c r="O113" s="84"/>
      <c r="P113" s="66"/>
      <c r="Q113" s="74"/>
      <c r="R113" s="74"/>
      <c r="S113" s="76">
        <f>R113-Q113</f>
        <v>0</v>
      </c>
      <c r="T113" s="72"/>
      <c r="U113" s="79"/>
    </row>
    <row r="114" spans="1:21" x14ac:dyDescent="0.25">
      <c r="A114" s="99"/>
      <c r="B114" s="101"/>
      <c r="C114" s="103"/>
      <c r="D114" s="19" t="str">
        <f>IFERROR(VLOOKUP(C111,Телефоны!B:E,4,0),"")</f>
        <v/>
      </c>
      <c r="E114" s="105"/>
      <c r="F114" s="91"/>
      <c r="G114" s="119"/>
      <c r="H114" s="87"/>
      <c r="I114" s="89"/>
      <c r="J114" s="81"/>
      <c r="K114" s="74"/>
      <c r="L114" s="74"/>
      <c r="M114" s="76"/>
      <c r="N114" s="83"/>
      <c r="O114" s="84"/>
      <c r="P114" s="65"/>
      <c r="Q114" s="74"/>
      <c r="R114" s="74"/>
      <c r="S114" s="76"/>
      <c r="T114" s="72"/>
      <c r="U114" s="79"/>
    </row>
    <row r="115" spans="1:21" x14ac:dyDescent="0.25">
      <c r="A115" s="99"/>
      <c r="B115" s="101"/>
      <c r="C115" s="121"/>
      <c r="D115" s="121"/>
      <c r="E115" s="105"/>
      <c r="F115" s="72"/>
      <c r="G115" s="111"/>
      <c r="H115" s="114"/>
      <c r="I115" s="117"/>
      <c r="J115" s="85"/>
      <c r="K115" s="87"/>
      <c r="L115" s="87"/>
      <c r="M115" s="89">
        <f>L115-K115</f>
        <v>0</v>
      </c>
      <c r="N115" s="91">
        <f>N111-T111</f>
        <v>0</v>
      </c>
      <c r="O115" s="84"/>
      <c r="P115" s="66"/>
      <c r="Q115" s="74"/>
      <c r="R115" s="74"/>
      <c r="S115" s="76">
        <f>R115-Q115</f>
        <v>0</v>
      </c>
      <c r="T115" s="72"/>
      <c r="U115" s="79"/>
    </row>
    <row r="116" spans="1:21" ht="16.5" thickBot="1" x14ac:dyDescent="0.3">
      <c r="A116" s="100"/>
      <c r="B116" s="67"/>
      <c r="C116" s="122"/>
      <c r="D116" s="122"/>
      <c r="E116" s="106"/>
      <c r="F116" s="73"/>
      <c r="G116" s="120"/>
      <c r="H116" s="88"/>
      <c r="I116" s="90"/>
      <c r="J116" s="86"/>
      <c r="K116" s="88"/>
      <c r="L116" s="88"/>
      <c r="M116" s="90"/>
      <c r="N116" s="73"/>
      <c r="O116" s="92"/>
      <c r="P116" s="67"/>
      <c r="Q116" s="75"/>
      <c r="R116" s="75"/>
      <c r="S116" s="77"/>
      <c r="T116" s="73"/>
      <c r="U116" s="80"/>
    </row>
    <row r="117" spans="1:21" ht="2.1" customHeight="1" thickBot="1" x14ac:dyDescent="0.3">
      <c r="A117" s="11"/>
      <c r="B117" s="12"/>
      <c r="C117" s="12"/>
      <c r="D117" s="12"/>
      <c r="E117" s="13"/>
      <c r="F117" s="14"/>
      <c r="G117" s="12"/>
      <c r="H117" s="14"/>
      <c r="I117" s="14"/>
      <c r="J117" s="12"/>
      <c r="K117" s="15"/>
      <c r="L117" s="12"/>
      <c r="M117" s="15"/>
      <c r="N117" s="14"/>
      <c r="O117" s="13"/>
      <c r="P117" s="13"/>
      <c r="Q117" s="14"/>
      <c r="R117" s="14"/>
      <c r="S117" s="14"/>
      <c r="T117" s="14"/>
      <c r="U117" s="11"/>
    </row>
    <row r="118" spans="1:21" x14ac:dyDescent="0.25">
      <c r="A118" s="98">
        <v>16</v>
      </c>
      <c r="B118" s="64"/>
      <c r="C118" s="102"/>
      <c r="D118" s="102" t="str">
        <f>IFERROR(VLOOKUP(C118,Телефоны!B:D,2,0),"")</f>
        <v/>
      </c>
      <c r="E118" s="104"/>
      <c r="F118" s="107"/>
      <c r="G118" s="110"/>
      <c r="H118" s="113"/>
      <c r="I118" s="116"/>
      <c r="J118" s="93"/>
      <c r="K118" s="94"/>
      <c r="L118" s="94"/>
      <c r="M118" s="95">
        <f>L118-K118</f>
        <v>0</v>
      </c>
      <c r="N118" s="71">
        <f>MAX(I118:I123)-H118</f>
        <v>0</v>
      </c>
      <c r="O118" s="97"/>
      <c r="P118" s="64"/>
      <c r="Q118" s="94"/>
      <c r="R118" s="94"/>
      <c r="S118" s="95">
        <f>R118-Q118</f>
        <v>0</v>
      </c>
      <c r="T118" s="71">
        <f>S118+S120+S122</f>
        <v>0</v>
      </c>
      <c r="U118" s="78">
        <v>16</v>
      </c>
    </row>
    <row r="119" spans="1:21" x14ac:dyDescent="0.25">
      <c r="A119" s="99"/>
      <c r="B119" s="101"/>
      <c r="C119" s="103"/>
      <c r="D119" s="103"/>
      <c r="E119" s="105"/>
      <c r="F119" s="108"/>
      <c r="G119" s="111"/>
      <c r="H119" s="114"/>
      <c r="I119" s="117"/>
      <c r="J119" s="81"/>
      <c r="K119" s="74"/>
      <c r="L119" s="74"/>
      <c r="M119" s="76"/>
      <c r="N119" s="96"/>
      <c r="O119" s="84"/>
      <c r="P119" s="65"/>
      <c r="Q119" s="74"/>
      <c r="R119" s="74"/>
      <c r="S119" s="76"/>
      <c r="T119" s="72"/>
      <c r="U119" s="79"/>
    </row>
    <row r="120" spans="1:21" x14ac:dyDescent="0.25">
      <c r="A120" s="99"/>
      <c r="B120" s="101"/>
      <c r="C120" s="103"/>
      <c r="D120" s="19" t="str">
        <f>IFERROR(VLOOKUP(C118,Телефоны!B:D,3,0),"")</f>
        <v/>
      </c>
      <c r="E120" s="105"/>
      <c r="F120" s="109"/>
      <c r="G120" s="112"/>
      <c r="H120" s="115"/>
      <c r="I120" s="118"/>
      <c r="J120" s="81"/>
      <c r="K120" s="74"/>
      <c r="L120" s="74"/>
      <c r="M120" s="76">
        <f>L120-K120</f>
        <v>0</v>
      </c>
      <c r="N120" s="82" t="s">
        <v>47</v>
      </c>
      <c r="O120" s="84"/>
      <c r="P120" s="66"/>
      <c r="Q120" s="74"/>
      <c r="R120" s="74"/>
      <c r="S120" s="76">
        <f>R120-Q120</f>
        <v>0</v>
      </c>
      <c r="T120" s="72"/>
      <c r="U120" s="79"/>
    </row>
    <row r="121" spans="1:21" x14ac:dyDescent="0.25">
      <c r="A121" s="99"/>
      <c r="B121" s="101"/>
      <c r="C121" s="103"/>
      <c r="D121" s="19" t="str">
        <f>IFERROR(VLOOKUP(C118,Телефоны!B:E,4,0),"")</f>
        <v/>
      </c>
      <c r="E121" s="105"/>
      <c r="F121" s="91"/>
      <c r="G121" s="119"/>
      <c r="H121" s="87"/>
      <c r="I121" s="89"/>
      <c r="J121" s="81"/>
      <c r="K121" s="74"/>
      <c r="L121" s="74"/>
      <c r="M121" s="76"/>
      <c r="N121" s="83"/>
      <c r="O121" s="84"/>
      <c r="P121" s="65"/>
      <c r="Q121" s="74"/>
      <c r="R121" s="74"/>
      <c r="S121" s="76"/>
      <c r="T121" s="72"/>
      <c r="U121" s="79"/>
    </row>
    <row r="122" spans="1:21" x14ac:dyDescent="0.25">
      <c r="A122" s="99"/>
      <c r="B122" s="101"/>
      <c r="C122" s="121"/>
      <c r="D122" s="121"/>
      <c r="E122" s="105"/>
      <c r="F122" s="72"/>
      <c r="G122" s="111"/>
      <c r="H122" s="114"/>
      <c r="I122" s="117"/>
      <c r="J122" s="85"/>
      <c r="K122" s="87"/>
      <c r="L122" s="87"/>
      <c r="M122" s="89">
        <f>L122-K122</f>
        <v>0</v>
      </c>
      <c r="N122" s="91">
        <f>N118-T118</f>
        <v>0</v>
      </c>
      <c r="O122" s="84"/>
      <c r="P122" s="66"/>
      <c r="Q122" s="74"/>
      <c r="R122" s="74"/>
      <c r="S122" s="76">
        <f>R122-Q122</f>
        <v>0</v>
      </c>
      <c r="T122" s="72"/>
      <c r="U122" s="79"/>
    </row>
    <row r="123" spans="1:21" ht="16.5" thickBot="1" x14ac:dyDescent="0.3">
      <c r="A123" s="100"/>
      <c r="B123" s="67"/>
      <c r="C123" s="122"/>
      <c r="D123" s="122"/>
      <c r="E123" s="106"/>
      <c r="F123" s="73"/>
      <c r="G123" s="120"/>
      <c r="H123" s="88"/>
      <c r="I123" s="90"/>
      <c r="J123" s="86"/>
      <c r="K123" s="88"/>
      <c r="L123" s="88"/>
      <c r="M123" s="90"/>
      <c r="N123" s="73"/>
      <c r="O123" s="92"/>
      <c r="P123" s="67"/>
      <c r="Q123" s="75"/>
      <c r="R123" s="75"/>
      <c r="S123" s="77"/>
      <c r="T123" s="73"/>
      <c r="U123" s="80"/>
    </row>
    <row r="124" spans="1:21" ht="2.1" customHeight="1" thickBot="1" x14ac:dyDescent="0.3">
      <c r="A124" s="11"/>
      <c r="B124" s="12"/>
      <c r="C124" s="12"/>
      <c r="D124" s="12"/>
      <c r="E124" s="13"/>
      <c r="F124" s="14"/>
      <c r="G124" s="12"/>
      <c r="H124" s="14"/>
      <c r="I124" s="14"/>
      <c r="J124" s="12"/>
      <c r="K124" s="15"/>
      <c r="L124" s="12"/>
      <c r="M124" s="15"/>
      <c r="N124" s="14"/>
      <c r="O124" s="13"/>
      <c r="P124" s="13"/>
      <c r="Q124" s="14"/>
      <c r="R124" s="14"/>
      <c r="S124" s="14"/>
      <c r="T124" s="14"/>
      <c r="U124" s="11"/>
    </row>
    <row r="125" spans="1:21" x14ac:dyDescent="0.25">
      <c r="A125" s="98">
        <v>17</v>
      </c>
      <c r="B125" s="64"/>
      <c r="C125" s="102"/>
      <c r="D125" s="102" t="str">
        <f>IFERROR(VLOOKUP(C125,Телефоны!B:D,2,0),"")</f>
        <v/>
      </c>
      <c r="E125" s="104"/>
      <c r="F125" s="107"/>
      <c r="G125" s="110"/>
      <c r="H125" s="113"/>
      <c r="I125" s="116"/>
      <c r="J125" s="93"/>
      <c r="K125" s="94"/>
      <c r="L125" s="94"/>
      <c r="M125" s="95">
        <f>L125-K125</f>
        <v>0</v>
      </c>
      <c r="N125" s="71">
        <f>MAX(I125:I130)-H125</f>
        <v>0</v>
      </c>
      <c r="O125" s="97"/>
      <c r="P125" s="64"/>
      <c r="Q125" s="94"/>
      <c r="R125" s="94"/>
      <c r="S125" s="95">
        <f>R125-Q125</f>
        <v>0</v>
      </c>
      <c r="T125" s="71">
        <f>S125+S127+S129</f>
        <v>0</v>
      </c>
      <c r="U125" s="78">
        <v>17</v>
      </c>
    </row>
    <row r="126" spans="1:21" x14ac:dyDescent="0.25">
      <c r="A126" s="99"/>
      <c r="B126" s="101"/>
      <c r="C126" s="103"/>
      <c r="D126" s="103"/>
      <c r="E126" s="105"/>
      <c r="F126" s="108"/>
      <c r="G126" s="111"/>
      <c r="H126" s="114"/>
      <c r="I126" s="117"/>
      <c r="J126" s="81"/>
      <c r="K126" s="74"/>
      <c r="L126" s="74"/>
      <c r="M126" s="76"/>
      <c r="N126" s="96"/>
      <c r="O126" s="84"/>
      <c r="P126" s="65"/>
      <c r="Q126" s="74"/>
      <c r="R126" s="74"/>
      <c r="S126" s="76"/>
      <c r="T126" s="72"/>
      <c r="U126" s="79"/>
    </row>
    <row r="127" spans="1:21" x14ac:dyDescent="0.25">
      <c r="A127" s="99"/>
      <c r="B127" s="101"/>
      <c r="C127" s="103"/>
      <c r="D127" s="19" t="str">
        <f>IFERROR(VLOOKUP(C125,Телефоны!B:D,3,0),"")</f>
        <v/>
      </c>
      <c r="E127" s="105"/>
      <c r="F127" s="109"/>
      <c r="G127" s="112"/>
      <c r="H127" s="115"/>
      <c r="I127" s="118"/>
      <c r="J127" s="81"/>
      <c r="K127" s="74"/>
      <c r="L127" s="74"/>
      <c r="M127" s="76">
        <f>L127-K127</f>
        <v>0</v>
      </c>
      <c r="N127" s="82" t="s">
        <v>47</v>
      </c>
      <c r="O127" s="84"/>
      <c r="P127" s="66"/>
      <c r="Q127" s="74"/>
      <c r="R127" s="74"/>
      <c r="S127" s="76">
        <f>R127-Q127</f>
        <v>0</v>
      </c>
      <c r="T127" s="72"/>
      <c r="U127" s="79"/>
    </row>
    <row r="128" spans="1:21" x14ac:dyDescent="0.25">
      <c r="A128" s="99"/>
      <c r="B128" s="101"/>
      <c r="C128" s="103"/>
      <c r="D128" s="19" t="str">
        <f>IFERROR(VLOOKUP(C125,Телефоны!B:E,4,0),"")</f>
        <v/>
      </c>
      <c r="E128" s="105"/>
      <c r="F128" s="91"/>
      <c r="G128" s="119"/>
      <c r="H128" s="87"/>
      <c r="I128" s="89"/>
      <c r="J128" s="81"/>
      <c r="K128" s="74"/>
      <c r="L128" s="74"/>
      <c r="M128" s="76"/>
      <c r="N128" s="83"/>
      <c r="O128" s="84"/>
      <c r="P128" s="65"/>
      <c r="Q128" s="74"/>
      <c r="R128" s="74"/>
      <c r="S128" s="76"/>
      <c r="T128" s="72"/>
      <c r="U128" s="79"/>
    </row>
    <row r="129" spans="1:21" x14ac:dyDescent="0.25">
      <c r="A129" s="99"/>
      <c r="B129" s="101"/>
      <c r="C129" s="121"/>
      <c r="D129" s="121"/>
      <c r="E129" s="105"/>
      <c r="F129" s="72"/>
      <c r="G129" s="111"/>
      <c r="H129" s="114"/>
      <c r="I129" s="117"/>
      <c r="J129" s="85"/>
      <c r="K129" s="87"/>
      <c r="L129" s="87"/>
      <c r="M129" s="89">
        <f>L129-K129</f>
        <v>0</v>
      </c>
      <c r="N129" s="91">
        <f>N125-T125</f>
        <v>0</v>
      </c>
      <c r="O129" s="84"/>
      <c r="P129" s="66"/>
      <c r="Q129" s="74"/>
      <c r="R129" s="74"/>
      <c r="S129" s="76">
        <f>R129-Q129</f>
        <v>0</v>
      </c>
      <c r="T129" s="72"/>
      <c r="U129" s="79"/>
    </row>
    <row r="130" spans="1:21" ht="16.5" thickBot="1" x14ac:dyDescent="0.3">
      <c r="A130" s="100"/>
      <c r="B130" s="67"/>
      <c r="C130" s="122"/>
      <c r="D130" s="122"/>
      <c r="E130" s="106"/>
      <c r="F130" s="73"/>
      <c r="G130" s="120"/>
      <c r="H130" s="88"/>
      <c r="I130" s="90"/>
      <c r="J130" s="86"/>
      <c r="K130" s="88"/>
      <c r="L130" s="88"/>
      <c r="M130" s="90"/>
      <c r="N130" s="73"/>
      <c r="O130" s="92"/>
      <c r="P130" s="67"/>
      <c r="Q130" s="75"/>
      <c r="R130" s="75"/>
      <c r="S130" s="77"/>
      <c r="T130" s="73"/>
      <c r="U130" s="80"/>
    </row>
    <row r="131" spans="1:21" ht="2.1" customHeight="1" thickBot="1" x14ac:dyDescent="0.3">
      <c r="A131" s="11"/>
      <c r="B131" s="12"/>
      <c r="C131" s="12"/>
      <c r="D131" s="12"/>
      <c r="E131" s="13"/>
      <c r="F131" s="14"/>
      <c r="G131" s="12"/>
      <c r="H131" s="14"/>
      <c r="I131" s="14"/>
      <c r="J131" s="12"/>
      <c r="K131" s="15"/>
      <c r="L131" s="12"/>
      <c r="M131" s="15"/>
      <c r="N131" s="14"/>
      <c r="O131" s="13"/>
      <c r="P131" s="13"/>
      <c r="Q131" s="14"/>
      <c r="R131" s="14"/>
      <c r="S131" s="14"/>
      <c r="T131" s="14"/>
      <c r="U131" s="11"/>
    </row>
    <row r="132" spans="1:21" x14ac:dyDescent="0.25">
      <c r="A132" s="98">
        <v>18</v>
      </c>
      <c r="B132" s="64"/>
      <c r="C132" s="102"/>
      <c r="D132" s="102" t="str">
        <f>IFERROR(VLOOKUP(C132,Телефоны!B:D,2,0),"")</f>
        <v/>
      </c>
      <c r="E132" s="104"/>
      <c r="F132" s="107"/>
      <c r="G132" s="110"/>
      <c r="H132" s="113"/>
      <c r="I132" s="116"/>
      <c r="J132" s="93"/>
      <c r="K132" s="94"/>
      <c r="L132" s="94"/>
      <c r="M132" s="95">
        <f>L132-K132</f>
        <v>0</v>
      </c>
      <c r="N132" s="71">
        <f>MAX(I132:I137)-H132</f>
        <v>0</v>
      </c>
      <c r="O132" s="97"/>
      <c r="P132" s="64"/>
      <c r="Q132" s="94"/>
      <c r="R132" s="94"/>
      <c r="S132" s="95">
        <f>R132-Q132</f>
        <v>0</v>
      </c>
      <c r="T132" s="71">
        <f>S132+S134+S136</f>
        <v>0</v>
      </c>
      <c r="U132" s="78">
        <v>18</v>
      </c>
    </row>
    <row r="133" spans="1:21" x14ac:dyDescent="0.25">
      <c r="A133" s="99"/>
      <c r="B133" s="101"/>
      <c r="C133" s="103"/>
      <c r="D133" s="103"/>
      <c r="E133" s="105"/>
      <c r="F133" s="108"/>
      <c r="G133" s="111"/>
      <c r="H133" s="114"/>
      <c r="I133" s="117"/>
      <c r="J133" s="81"/>
      <c r="K133" s="74"/>
      <c r="L133" s="74"/>
      <c r="M133" s="76"/>
      <c r="N133" s="96"/>
      <c r="O133" s="84"/>
      <c r="P133" s="65"/>
      <c r="Q133" s="74"/>
      <c r="R133" s="74"/>
      <c r="S133" s="76"/>
      <c r="T133" s="72"/>
      <c r="U133" s="79"/>
    </row>
    <row r="134" spans="1:21" x14ac:dyDescent="0.25">
      <c r="A134" s="99"/>
      <c r="B134" s="101"/>
      <c r="C134" s="103"/>
      <c r="D134" s="19" t="str">
        <f>IFERROR(VLOOKUP(C132,Телефоны!B:D,3,0),"")</f>
        <v/>
      </c>
      <c r="E134" s="105"/>
      <c r="F134" s="109"/>
      <c r="G134" s="112"/>
      <c r="H134" s="115"/>
      <c r="I134" s="118"/>
      <c r="J134" s="81"/>
      <c r="K134" s="74"/>
      <c r="L134" s="74"/>
      <c r="M134" s="76">
        <f>L134-K134</f>
        <v>0</v>
      </c>
      <c r="N134" s="82" t="s">
        <v>47</v>
      </c>
      <c r="O134" s="84"/>
      <c r="P134" s="66"/>
      <c r="Q134" s="74"/>
      <c r="R134" s="74"/>
      <c r="S134" s="76">
        <f>R134-Q134</f>
        <v>0</v>
      </c>
      <c r="T134" s="72"/>
      <c r="U134" s="79"/>
    </row>
    <row r="135" spans="1:21" x14ac:dyDescent="0.25">
      <c r="A135" s="99"/>
      <c r="B135" s="101"/>
      <c r="C135" s="103"/>
      <c r="D135" s="19" t="str">
        <f>IFERROR(VLOOKUP(C132,Телефоны!B:E,4,0),"")</f>
        <v/>
      </c>
      <c r="E135" s="105"/>
      <c r="F135" s="91"/>
      <c r="G135" s="119"/>
      <c r="H135" s="87"/>
      <c r="I135" s="89"/>
      <c r="J135" s="81"/>
      <c r="K135" s="74"/>
      <c r="L135" s="74"/>
      <c r="M135" s="76"/>
      <c r="N135" s="83"/>
      <c r="O135" s="84"/>
      <c r="P135" s="65"/>
      <c r="Q135" s="74"/>
      <c r="R135" s="74"/>
      <c r="S135" s="76"/>
      <c r="T135" s="72"/>
      <c r="U135" s="79"/>
    </row>
    <row r="136" spans="1:21" x14ac:dyDescent="0.25">
      <c r="A136" s="99"/>
      <c r="B136" s="101"/>
      <c r="C136" s="121"/>
      <c r="D136" s="121"/>
      <c r="E136" s="105"/>
      <c r="F136" s="72"/>
      <c r="G136" s="111"/>
      <c r="H136" s="114"/>
      <c r="I136" s="117"/>
      <c r="J136" s="85"/>
      <c r="K136" s="87"/>
      <c r="L136" s="87"/>
      <c r="M136" s="89">
        <f>L136-K136</f>
        <v>0</v>
      </c>
      <c r="N136" s="91">
        <f>N132-T132</f>
        <v>0</v>
      </c>
      <c r="O136" s="84"/>
      <c r="P136" s="66"/>
      <c r="Q136" s="74"/>
      <c r="R136" s="74"/>
      <c r="S136" s="76">
        <f>R136-Q136</f>
        <v>0</v>
      </c>
      <c r="T136" s="72"/>
      <c r="U136" s="79"/>
    </row>
    <row r="137" spans="1:21" ht="16.5" thickBot="1" x14ac:dyDescent="0.3">
      <c r="A137" s="100"/>
      <c r="B137" s="67"/>
      <c r="C137" s="122"/>
      <c r="D137" s="122"/>
      <c r="E137" s="106"/>
      <c r="F137" s="73"/>
      <c r="G137" s="120"/>
      <c r="H137" s="88"/>
      <c r="I137" s="90"/>
      <c r="J137" s="86"/>
      <c r="K137" s="88"/>
      <c r="L137" s="88"/>
      <c r="M137" s="90"/>
      <c r="N137" s="73"/>
      <c r="O137" s="92"/>
      <c r="P137" s="67"/>
      <c r="Q137" s="75"/>
      <c r="R137" s="75"/>
      <c r="S137" s="77"/>
      <c r="T137" s="73"/>
      <c r="U137" s="80"/>
    </row>
    <row r="138" spans="1:21" ht="2.1" customHeight="1" thickBot="1" x14ac:dyDescent="0.3">
      <c r="A138" s="11"/>
      <c r="B138" s="12"/>
      <c r="C138" s="12"/>
      <c r="D138" s="12"/>
      <c r="E138" s="13"/>
      <c r="F138" s="14"/>
      <c r="G138" s="12"/>
      <c r="H138" s="14"/>
      <c r="I138" s="14"/>
      <c r="J138" s="12"/>
      <c r="K138" s="15"/>
      <c r="L138" s="12"/>
      <c r="M138" s="15"/>
      <c r="N138" s="14"/>
      <c r="O138" s="13"/>
      <c r="P138" s="13"/>
      <c r="Q138" s="14"/>
      <c r="R138" s="14"/>
      <c r="S138" s="14"/>
      <c r="T138" s="14"/>
      <c r="U138" s="11"/>
    </row>
    <row r="139" spans="1:21" x14ac:dyDescent="0.25">
      <c r="A139" s="98">
        <v>19</v>
      </c>
      <c r="B139" s="64"/>
      <c r="C139" s="102"/>
      <c r="D139" s="102" t="str">
        <f>IFERROR(VLOOKUP(C139,Телефоны!B:D,2,0),"")</f>
        <v/>
      </c>
      <c r="E139" s="104"/>
      <c r="F139" s="107"/>
      <c r="G139" s="110"/>
      <c r="H139" s="113"/>
      <c r="I139" s="116"/>
      <c r="J139" s="93"/>
      <c r="K139" s="94"/>
      <c r="L139" s="94"/>
      <c r="M139" s="95">
        <f>L139-K139</f>
        <v>0</v>
      </c>
      <c r="N139" s="71">
        <f>MAX(I139:I144)-H139</f>
        <v>0</v>
      </c>
      <c r="O139" s="97"/>
      <c r="P139" s="64"/>
      <c r="Q139" s="94"/>
      <c r="R139" s="94"/>
      <c r="S139" s="95">
        <f>R139-Q139</f>
        <v>0</v>
      </c>
      <c r="T139" s="71">
        <f>S139+S141+S143</f>
        <v>0</v>
      </c>
      <c r="U139" s="78">
        <v>19</v>
      </c>
    </row>
    <row r="140" spans="1:21" x14ac:dyDescent="0.25">
      <c r="A140" s="99"/>
      <c r="B140" s="101"/>
      <c r="C140" s="103"/>
      <c r="D140" s="103"/>
      <c r="E140" s="105"/>
      <c r="F140" s="108"/>
      <c r="G140" s="111"/>
      <c r="H140" s="114"/>
      <c r="I140" s="117"/>
      <c r="J140" s="81"/>
      <c r="K140" s="74"/>
      <c r="L140" s="74"/>
      <c r="M140" s="76"/>
      <c r="N140" s="96"/>
      <c r="O140" s="84"/>
      <c r="P140" s="65"/>
      <c r="Q140" s="74"/>
      <c r="R140" s="74"/>
      <c r="S140" s="76"/>
      <c r="T140" s="72"/>
      <c r="U140" s="79"/>
    </row>
    <row r="141" spans="1:21" x14ac:dyDescent="0.25">
      <c r="A141" s="99"/>
      <c r="B141" s="101"/>
      <c r="C141" s="103"/>
      <c r="D141" s="19" t="str">
        <f>IFERROR(VLOOKUP(C139,Телефоны!B:D,3,0),"")</f>
        <v/>
      </c>
      <c r="E141" s="105"/>
      <c r="F141" s="109"/>
      <c r="G141" s="112"/>
      <c r="H141" s="115"/>
      <c r="I141" s="118"/>
      <c r="J141" s="81"/>
      <c r="K141" s="74"/>
      <c r="L141" s="74"/>
      <c r="M141" s="76">
        <f>L141-K141</f>
        <v>0</v>
      </c>
      <c r="N141" s="82" t="s">
        <v>47</v>
      </c>
      <c r="O141" s="84"/>
      <c r="P141" s="66"/>
      <c r="Q141" s="74"/>
      <c r="R141" s="74"/>
      <c r="S141" s="76">
        <f>R141-Q141</f>
        <v>0</v>
      </c>
      <c r="T141" s="72"/>
      <c r="U141" s="79"/>
    </row>
    <row r="142" spans="1:21" x14ac:dyDescent="0.25">
      <c r="A142" s="99"/>
      <c r="B142" s="101"/>
      <c r="C142" s="103"/>
      <c r="D142" s="19" t="str">
        <f>IFERROR(VLOOKUP(C139,Телефоны!B:E,4,0),"")</f>
        <v/>
      </c>
      <c r="E142" s="105"/>
      <c r="F142" s="91"/>
      <c r="G142" s="119"/>
      <c r="H142" s="87"/>
      <c r="I142" s="89"/>
      <c r="J142" s="81"/>
      <c r="K142" s="74"/>
      <c r="L142" s="74"/>
      <c r="M142" s="76"/>
      <c r="N142" s="83"/>
      <c r="O142" s="84"/>
      <c r="P142" s="65"/>
      <c r="Q142" s="74"/>
      <c r="R142" s="74"/>
      <c r="S142" s="76"/>
      <c r="T142" s="72"/>
      <c r="U142" s="79"/>
    </row>
    <row r="143" spans="1:21" x14ac:dyDescent="0.25">
      <c r="A143" s="99"/>
      <c r="B143" s="101"/>
      <c r="C143" s="121"/>
      <c r="D143" s="121"/>
      <c r="E143" s="105"/>
      <c r="F143" s="72"/>
      <c r="G143" s="111"/>
      <c r="H143" s="114"/>
      <c r="I143" s="117"/>
      <c r="J143" s="85"/>
      <c r="K143" s="87"/>
      <c r="L143" s="87"/>
      <c r="M143" s="89">
        <f>L143-K143</f>
        <v>0</v>
      </c>
      <c r="N143" s="91">
        <f>N139-T139</f>
        <v>0</v>
      </c>
      <c r="O143" s="84"/>
      <c r="P143" s="66"/>
      <c r="Q143" s="74"/>
      <c r="R143" s="74"/>
      <c r="S143" s="76">
        <f>R143-Q143</f>
        <v>0</v>
      </c>
      <c r="T143" s="72"/>
      <c r="U143" s="79"/>
    </row>
    <row r="144" spans="1:21" ht="16.5" thickBot="1" x14ac:dyDescent="0.3">
      <c r="A144" s="100"/>
      <c r="B144" s="67"/>
      <c r="C144" s="122"/>
      <c r="D144" s="122"/>
      <c r="E144" s="106"/>
      <c r="F144" s="73"/>
      <c r="G144" s="120"/>
      <c r="H144" s="88"/>
      <c r="I144" s="90"/>
      <c r="J144" s="86"/>
      <c r="K144" s="88"/>
      <c r="L144" s="88"/>
      <c r="M144" s="90"/>
      <c r="N144" s="73"/>
      <c r="O144" s="92"/>
      <c r="P144" s="67"/>
      <c r="Q144" s="75"/>
      <c r="R144" s="75"/>
      <c r="S144" s="77"/>
      <c r="T144" s="73"/>
      <c r="U144" s="80"/>
    </row>
    <row r="145" spans="1:21" ht="2.1" customHeight="1" thickBot="1" x14ac:dyDescent="0.3">
      <c r="A145" s="11"/>
      <c r="B145" s="12"/>
      <c r="C145" s="12"/>
      <c r="D145" s="12"/>
      <c r="E145" s="13"/>
      <c r="F145" s="14"/>
      <c r="G145" s="12"/>
      <c r="H145" s="14"/>
      <c r="I145" s="14"/>
      <c r="J145" s="12"/>
      <c r="K145" s="15"/>
      <c r="L145" s="12"/>
      <c r="M145" s="15"/>
      <c r="N145" s="14"/>
      <c r="O145" s="13"/>
      <c r="P145" s="13"/>
      <c r="Q145" s="14"/>
      <c r="R145" s="14"/>
      <c r="S145" s="14"/>
      <c r="T145" s="14"/>
      <c r="U145" s="11"/>
    </row>
    <row r="146" spans="1:21" x14ac:dyDescent="0.25">
      <c r="A146" s="98">
        <v>20</v>
      </c>
      <c r="B146" s="64"/>
      <c r="C146" s="102"/>
      <c r="D146" s="102" t="str">
        <f>IFERROR(VLOOKUP(C146,Телефоны!B:D,2,0),"")</f>
        <v/>
      </c>
      <c r="E146" s="104"/>
      <c r="F146" s="107"/>
      <c r="G146" s="110"/>
      <c r="H146" s="113"/>
      <c r="I146" s="116"/>
      <c r="J146" s="93"/>
      <c r="K146" s="94"/>
      <c r="L146" s="94"/>
      <c r="M146" s="95">
        <f>L146-K146</f>
        <v>0</v>
      </c>
      <c r="N146" s="71">
        <f>MAX(I146:I151)-H146</f>
        <v>0</v>
      </c>
      <c r="O146" s="97"/>
      <c r="P146" s="64"/>
      <c r="Q146" s="94"/>
      <c r="R146" s="94"/>
      <c r="S146" s="95">
        <f>R146-Q146</f>
        <v>0</v>
      </c>
      <c r="T146" s="71">
        <f>S146+S148+S150</f>
        <v>0</v>
      </c>
      <c r="U146" s="78">
        <v>20</v>
      </c>
    </row>
    <row r="147" spans="1:21" x14ac:dyDescent="0.25">
      <c r="A147" s="99"/>
      <c r="B147" s="101"/>
      <c r="C147" s="103"/>
      <c r="D147" s="103"/>
      <c r="E147" s="105"/>
      <c r="F147" s="108"/>
      <c r="G147" s="111"/>
      <c r="H147" s="114"/>
      <c r="I147" s="117"/>
      <c r="J147" s="81"/>
      <c r="K147" s="74"/>
      <c r="L147" s="74"/>
      <c r="M147" s="76"/>
      <c r="N147" s="96"/>
      <c r="O147" s="84"/>
      <c r="P147" s="65"/>
      <c r="Q147" s="74"/>
      <c r="R147" s="74"/>
      <c r="S147" s="76"/>
      <c r="T147" s="72"/>
      <c r="U147" s="79"/>
    </row>
    <row r="148" spans="1:21" x14ac:dyDescent="0.25">
      <c r="A148" s="99"/>
      <c r="B148" s="101"/>
      <c r="C148" s="103"/>
      <c r="D148" s="19" t="str">
        <f>IFERROR(VLOOKUP(C146,Телефоны!B:D,3,0),"")</f>
        <v/>
      </c>
      <c r="E148" s="105"/>
      <c r="F148" s="109"/>
      <c r="G148" s="112"/>
      <c r="H148" s="115"/>
      <c r="I148" s="118"/>
      <c r="J148" s="81"/>
      <c r="K148" s="74"/>
      <c r="L148" s="74"/>
      <c r="M148" s="76">
        <f>L148-K148</f>
        <v>0</v>
      </c>
      <c r="N148" s="82" t="s">
        <v>47</v>
      </c>
      <c r="O148" s="84"/>
      <c r="P148" s="66"/>
      <c r="Q148" s="74"/>
      <c r="R148" s="74"/>
      <c r="S148" s="76">
        <f>R148-Q148</f>
        <v>0</v>
      </c>
      <c r="T148" s="72"/>
      <c r="U148" s="79"/>
    </row>
    <row r="149" spans="1:21" x14ac:dyDescent="0.25">
      <c r="A149" s="99"/>
      <c r="B149" s="101"/>
      <c r="C149" s="103"/>
      <c r="D149" s="19" t="str">
        <f>IFERROR(VLOOKUP(C146,Телефоны!B:E,4,0),"")</f>
        <v/>
      </c>
      <c r="E149" s="105"/>
      <c r="F149" s="91"/>
      <c r="G149" s="119"/>
      <c r="H149" s="87"/>
      <c r="I149" s="89"/>
      <c r="J149" s="81"/>
      <c r="K149" s="74"/>
      <c r="L149" s="74"/>
      <c r="M149" s="76"/>
      <c r="N149" s="83"/>
      <c r="O149" s="84"/>
      <c r="P149" s="65"/>
      <c r="Q149" s="74"/>
      <c r="R149" s="74"/>
      <c r="S149" s="76"/>
      <c r="T149" s="72"/>
      <c r="U149" s="79"/>
    </row>
    <row r="150" spans="1:21" x14ac:dyDescent="0.25">
      <c r="A150" s="99"/>
      <c r="B150" s="101"/>
      <c r="C150" s="121"/>
      <c r="D150" s="121"/>
      <c r="E150" s="105"/>
      <c r="F150" s="72"/>
      <c r="G150" s="111"/>
      <c r="H150" s="114"/>
      <c r="I150" s="117"/>
      <c r="J150" s="85"/>
      <c r="K150" s="87"/>
      <c r="L150" s="87"/>
      <c r="M150" s="89">
        <f>L150-K150</f>
        <v>0</v>
      </c>
      <c r="N150" s="91">
        <f>N146-T146</f>
        <v>0</v>
      </c>
      <c r="O150" s="84"/>
      <c r="P150" s="66"/>
      <c r="Q150" s="74"/>
      <c r="R150" s="74"/>
      <c r="S150" s="76">
        <f>R150-Q150</f>
        <v>0</v>
      </c>
      <c r="T150" s="72"/>
      <c r="U150" s="79"/>
    </row>
    <row r="151" spans="1:21" ht="16.5" thickBot="1" x14ac:dyDescent="0.3">
      <c r="A151" s="100"/>
      <c r="B151" s="67"/>
      <c r="C151" s="122"/>
      <c r="D151" s="122"/>
      <c r="E151" s="106"/>
      <c r="F151" s="73"/>
      <c r="G151" s="120"/>
      <c r="H151" s="88"/>
      <c r="I151" s="90"/>
      <c r="J151" s="86"/>
      <c r="K151" s="88"/>
      <c r="L151" s="88"/>
      <c r="M151" s="90"/>
      <c r="N151" s="73"/>
      <c r="O151" s="92"/>
      <c r="P151" s="67"/>
      <c r="Q151" s="75"/>
      <c r="R151" s="75"/>
      <c r="S151" s="77"/>
      <c r="T151" s="73"/>
      <c r="U151" s="80"/>
    </row>
    <row r="152" spans="1:21" ht="2.1" customHeight="1" thickBot="1" x14ac:dyDescent="0.3">
      <c r="A152" s="11"/>
      <c r="B152" s="12"/>
      <c r="C152" s="12"/>
      <c r="D152" s="12"/>
      <c r="E152" s="13"/>
      <c r="F152" s="14"/>
      <c r="G152" s="12"/>
      <c r="H152" s="14"/>
      <c r="I152" s="14"/>
      <c r="J152" s="12"/>
      <c r="K152" s="15"/>
      <c r="L152" s="12"/>
      <c r="M152" s="15"/>
      <c r="N152" s="14"/>
      <c r="O152" s="13"/>
      <c r="P152" s="13"/>
      <c r="Q152" s="14"/>
      <c r="R152" s="14"/>
      <c r="S152" s="14"/>
      <c r="T152" s="14"/>
      <c r="U152" s="11"/>
    </row>
    <row r="153" spans="1:21" x14ac:dyDescent="0.25">
      <c r="A153" s="98">
        <v>21</v>
      </c>
      <c r="B153" s="64"/>
      <c r="C153" s="102"/>
      <c r="D153" s="102" t="str">
        <f>IFERROR(VLOOKUP(C153,Телефоны!B:D,2,0),"")</f>
        <v/>
      </c>
      <c r="E153" s="104"/>
      <c r="F153" s="107"/>
      <c r="G153" s="110"/>
      <c r="H153" s="113"/>
      <c r="I153" s="116"/>
      <c r="J153" s="93"/>
      <c r="K153" s="94"/>
      <c r="L153" s="94"/>
      <c r="M153" s="95">
        <f>L153-K153</f>
        <v>0</v>
      </c>
      <c r="N153" s="71">
        <f>MAX(I153:I158)-H153</f>
        <v>0</v>
      </c>
      <c r="O153" s="97"/>
      <c r="P153" s="64"/>
      <c r="Q153" s="94"/>
      <c r="R153" s="94"/>
      <c r="S153" s="95">
        <f>R153-Q153</f>
        <v>0</v>
      </c>
      <c r="T153" s="71">
        <f>S153+S155+S157</f>
        <v>0</v>
      </c>
      <c r="U153" s="78">
        <v>21</v>
      </c>
    </row>
    <row r="154" spans="1:21" x14ac:dyDescent="0.25">
      <c r="A154" s="99"/>
      <c r="B154" s="101"/>
      <c r="C154" s="103"/>
      <c r="D154" s="103"/>
      <c r="E154" s="105"/>
      <c r="F154" s="108"/>
      <c r="G154" s="111"/>
      <c r="H154" s="114"/>
      <c r="I154" s="117"/>
      <c r="J154" s="81"/>
      <c r="K154" s="74"/>
      <c r="L154" s="74"/>
      <c r="M154" s="76"/>
      <c r="N154" s="96"/>
      <c r="O154" s="84"/>
      <c r="P154" s="65"/>
      <c r="Q154" s="74"/>
      <c r="R154" s="74"/>
      <c r="S154" s="76"/>
      <c r="T154" s="72"/>
      <c r="U154" s="79"/>
    </row>
    <row r="155" spans="1:21" x14ac:dyDescent="0.25">
      <c r="A155" s="99"/>
      <c r="B155" s="101"/>
      <c r="C155" s="103"/>
      <c r="D155" s="19" t="str">
        <f>IFERROR(VLOOKUP(C153,Телефоны!B:D,3,0),"")</f>
        <v/>
      </c>
      <c r="E155" s="105"/>
      <c r="F155" s="109"/>
      <c r="G155" s="112"/>
      <c r="H155" s="115"/>
      <c r="I155" s="118"/>
      <c r="J155" s="81"/>
      <c r="K155" s="74"/>
      <c r="L155" s="74"/>
      <c r="M155" s="76">
        <f>L155-K155</f>
        <v>0</v>
      </c>
      <c r="N155" s="82" t="s">
        <v>47</v>
      </c>
      <c r="O155" s="84"/>
      <c r="P155" s="66"/>
      <c r="Q155" s="74"/>
      <c r="R155" s="74"/>
      <c r="S155" s="76">
        <f>R155-Q155</f>
        <v>0</v>
      </c>
      <c r="T155" s="72"/>
      <c r="U155" s="79"/>
    </row>
    <row r="156" spans="1:21" x14ac:dyDescent="0.25">
      <c r="A156" s="99"/>
      <c r="B156" s="101"/>
      <c r="C156" s="103"/>
      <c r="D156" s="19" t="str">
        <f>IFERROR(VLOOKUP(C153,Телефоны!B:E,4,0),"")</f>
        <v/>
      </c>
      <c r="E156" s="105"/>
      <c r="F156" s="91"/>
      <c r="G156" s="119"/>
      <c r="H156" s="87"/>
      <c r="I156" s="89"/>
      <c r="J156" s="81"/>
      <c r="K156" s="74"/>
      <c r="L156" s="74"/>
      <c r="M156" s="76"/>
      <c r="N156" s="83"/>
      <c r="O156" s="84"/>
      <c r="P156" s="65"/>
      <c r="Q156" s="74"/>
      <c r="R156" s="74"/>
      <c r="S156" s="76"/>
      <c r="T156" s="72"/>
      <c r="U156" s="79"/>
    </row>
    <row r="157" spans="1:21" x14ac:dyDescent="0.25">
      <c r="A157" s="99"/>
      <c r="B157" s="101"/>
      <c r="C157" s="121"/>
      <c r="D157" s="121"/>
      <c r="E157" s="105"/>
      <c r="F157" s="72"/>
      <c r="G157" s="111"/>
      <c r="H157" s="114"/>
      <c r="I157" s="117"/>
      <c r="J157" s="85"/>
      <c r="K157" s="87"/>
      <c r="L157" s="87"/>
      <c r="M157" s="89">
        <f>L157-K157</f>
        <v>0</v>
      </c>
      <c r="N157" s="91">
        <f>N153-T153</f>
        <v>0</v>
      </c>
      <c r="O157" s="84"/>
      <c r="P157" s="66"/>
      <c r="Q157" s="74"/>
      <c r="R157" s="74"/>
      <c r="S157" s="76">
        <f>R157-Q157</f>
        <v>0</v>
      </c>
      <c r="T157" s="72"/>
      <c r="U157" s="79"/>
    </row>
    <row r="158" spans="1:21" ht="16.5" thickBot="1" x14ac:dyDescent="0.3">
      <c r="A158" s="100"/>
      <c r="B158" s="67"/>
      <c r="C158" s="122"/>
      <c r="D158" s="122"/>
      <c r="E158" s="106"/>
      <c r="F158" s="73"/>
      <c r="G158" s="120"/>
      <c r="H158" s="88"/>
      <c r="I158" s="90"/>
      <c r="J158" s="86"/>
      <c r="K158" s="88"/>
      <c r="L158" s="88"/>
      <c r="M158" s="90"/>
      <c r="N158" s="73"/>
      <c r="O158" s="92"/>
      <c r="P158" s="67"/>
      <c r="Q158" s="75"/>
      <c r="R158" s="75"/>
      <c r="S158" s="77"/>
      <c r="T158" s="73"/>
      <c r="U158" s="80"/>
    </row>
    <row r="159" spans="1:21" ht="2.1" customHeight="1" thickBot="1" x14ac:dyDescent="0.3">
      <c r="A159" s="11"/>
      <c r="B159" s="12"/>
      <c r="C159" s="12"/>
      <c r="D159" s="12"/>
      <c r="E159" s="13"/>
      <c r="F159" s="14"/>
      <c r="G159" s="12"/>
      <c r="H159" s="14"/>
      <c r="I159" s="14"/>
      <c r="J159" s="12"/>
      <c r="K159" s="15"/>
      <c r="L159" s="12"/>
      <c r="M159" s="15"/>
      <c r="N159" s="14"/>
      <c r="O159" s="13"/>
      <c r="P159" s="13"/>
      <c r="Q159" s="14"/>
      <c r="R159" s="14"/>
      <c r="S159" s="14"/>
      <c r="T159" s="14"/>
      <c r="U159" s="11"/>
    </row>
    <row r="160" spans="1:21" x14ac:dyDescent="0.25">
      <c r="A160" s="98">
        <v>22</v>
      </c>
      <c r="B160" s="64"/>
      <c r="C160" s="102"/>
      <c r="D160" s="102" t="str">
        <f>IFERROR(VLOOKUP(C160,Телефоны!B:D,2,0),"")</f>
        <v/>
      </c>
      <c r="E160" s="104"/>
      <c r="F160" s="107"/>
      <c r="G160" s="110"/>
      <c r="H160" s="113"/>
      <c r="I160" s="116"/>
      <c r="J160" s="93"/>
      <c r="K160" s="94"/>
      <c r="L160" s="94"/>
      <c r="M160" s="95">
        <f>L160-K160</f>
        <v>0</v>
      </c>
      <c r="N160" s="71">
        <f>MAX(I160:I165)-H160</f>
        <v>0</v>
      </c>
      <c r="O160" s="97"/>
      <c r="P160" s="64"/>
      <c r="Q160" s="94"/>
      <c r="R160" s="94"/>
      <c r="S160" s="95">
        <f>R160-Q160</f>
        <v>0</v>
      </c>
      <c r="T160" s="71">
        <f>S160+S162+S164</f>
        <v>0</v>
      </c>
      <c r="U160" s="78">
        <v>22</v>
      </c>
    </row>
    <row r="161" spans="1:21" x14ac:dyDescent="0.25">
      <c r="A161" s="99"/>
      <c r="B161" s="101"/>
      <c r="C161" s="103"/>
      <c r="D161" s="103"/>
      <c r="E161" s="105"/>
      <c r="F161" s="108"/>
      <c r="G161" s="111"/>
      <c r="H161" s="114"/>
      <c r="I161" s="117"/>
      <c r="J161" s="81"/>
      <c r="K161" s="74"/>
      <c r="L161" s="74"/>
      <c r="M161" s="76"/>
      <c r="N161" s="96"/>
      <c r="O161" s="84"/>
      <c r="P161" s="65"/>
      <c r="Q161" s="74"/>
      <c r="R161" s="74"/>
      <c r="S161" s="76"/>
      <c r="T161" s="72"/>
      <c r="U161" s="79"/>
    </row>
    <row r="162" spans="1:21" x14ac:dyDescent="0.25">
      <c r="A162" s="99"/>
      <c r="B162" s="101"/>
      <c r="C162" s="103"/>
      <c r="D162" s="19" t="str">
        <f>IFERROR(VLOOKUP(C160,Телефоны!B:D,3,0),"")</f>
        <v/>
      </c>
      <c r="E162" s="105"/>
      <c r="F162" s="109"/>
      <c r="G162" s="112"/>
      <c r="H162" s="115"/>
      <c r="I162" s="118"/>
      <c r="J162" s="81"/>
      <c r="K162" s="74"/>
      <c r="L162" s="74"/>
      <c r="M162" s="76">
        <f>L162-K162</f>
        <v>0</v>
      </c>
      <c r="N162" s="82" t="s">
        <v>47</v>
      </c>
      <c r="O162" s="84"/>
      <c r="P162" s="66"/>
      <c r="Q162" s="74"/>
      <c r="R162" s="74"/>
      <c r="S162" s="76">
        <f>R162-Q162</f>
        <v>0</v>
      </c>
      <c r="T162" s="72"/>
      <c r="U162" s="79"/>
    </row>
    <row r="163" spans="1:21" x14ac:dyDescent="0.25">
      <c r="A163" s="99"/>
      <c r="B163" s="101"/>
      <c r="C163" s="103"/>
      <c r="D163" s="19" t="str">
        <f>IFERROR(VLOOKUP(C160,Телефоны!B:E,4,0),"")</f>
        <v/>
      </c>
      <c r="E163" s="105"/>
      <c r="F163" s="91"/>
      <c r="G163" s="119"/>
      <c r="H163" s="87"/>
      <c r="I163" s="89"/>
      <c r="J163" s="81"/>
      <c r="K163" s="74"/>
      <c r="L163" s="74"/>
      <c r="M163" s="76"/>
      <c r="N163" s="83"/>
      <c r="O163" s="84"/>
      <c r="P163" s="65"/>
      <c r="Q163" s="74"/>
      <c r="R163" s="74"/>
      <c r="S163" s="76"/>
      <c r="T163" s="72"/>
      <c r="U163" s="79"/>
    </row>
    <row r="164" spans="1:21" x14ac:dyDescent="0.25">
      <c r="A164" s="99"/>
      <c r="B164" s="101"/>
      <c r="C164" s="121"/>
      <c r="D164" s="121"/>
      <c r="E164" s="105"/>
      <c r="F164" s="72"/>
      <c r="G164" s="111"/>
      <c r="H164" s="114"/>
      <c r="I164" s="117"/>
      <c r="J164" s="85"/>
      <c r="K164" s="87"/>
      <c r="L164" s="87"/>
      <c r="M164" s="89">
        <f>L164-K164</f>
        <v>0</v>
      </c>
      <c r="N164" s="91">
        <f>N160-T160</f>
        <v>0</v>
      </c>
      <c r="O164" s="84"/>
      <c r="P164" s="66"/>
      <c r="Q164" s="74"/>
      <c r="R164" s="74"/>
      <c r="S164" s="76">
        <f>R164-Q164</f>
        <v>0</v>
      </c>
      <c r="T164" s="72"/>
      <c r="U164" s="79"/>
    </row>
    <row r="165" spans="1:21" ht="16.5" thickBot="1" x14ac:dyDescent="0.3">
      <c r="A165" s="100"/>
      <c r="B165" s="67"/>
      <c r="C165" s="122"/>
      <c r="D165" s="122"/>
      <c r="E165" s="106"/>
      <c r="F165" s="73"/>
      <c r="G165" s="120"/>
      <c r="H165" s="88"/>
      <c r="I165" s="90"/>
      <c r="J165" s="86"/>
      <c r="K165" s="88"/>
      <c r="L165" s="88"/>
      <c r="M165" s="90"/>
      <c r="N165" s="73"/>
      <c r="O165" s="92"/>
      <c r="P165" s="67"/>
      <c r="Q165" s="75"/>
      <c r="R165" s="75"/>
      <c r="S165" s="77"/>
      <c r="T165" s="73"/>
      <c r="U165" s="80"/>
    </row>
    <row r="166" spans="1:21" ht="2.1" customHeight="1" thickBot="1" x14ac:dyDescent="0.3">
      <c r="A166" s="11"/>
      <c r="B166" s="12"/>
      <c r="C166" s="12"/>
      <c r="D166" s="12"/>
      <c r="E166" s="13"/>
      <c r="F166" s="14"/>
      <c r="G166" s="12"/>
      <c r="H166" s="14"/>
      <c r="I166" s="14"/>
      <c r="J166" s="12"/>
      <c r="K166" s="15"/>
      <c r="L166" s="12"/>
      <c r="M166" s="15"/>
      <c r="N166" s="14"/>
      <c r="O166" s="13"/>
      <c r="P166" s="13"/>
      <c r="Q166" s="14"/>
      <c r="R166" s="14"/>
      <c r="S166" s="14"/>
      <c r="T166" s="14"/>
      <c r="U166" s="11"/>
    </row>
    <row r="167" spans="1:21" x14ac:dyDescent="0.25">
      <c r="A167" s="98">
        <v>23</v>
      </c>
      <c r="B167" s="64"/>
      <c r="C167" s="102"/>
      <c r="D167" s="102" t="str">
        <f>IFERROR(VLOOKUP(C167,Телефоны!B:D,2,0),"")</f>
        <v/>
      </c>
      <c r="E167" s="104"/>
      <c r="F167" s="107"/>
      <c r="G167" s="110"/>
      <c r="H167" s="113"/>
      <c r="I167" s="116"/>
      <c r="J167" s="93"/>
      <c r="K167" s="94"/>
      <c r="L167" s="94"/>
      <c r="M167" s="95">
        <f>L167-K167</f>
        <v>0</v>
      </c>
      <c r="N167" s="71">
        <f>MAX(I167:I172)-H167</f>
        <v>0</v>
      </c>
      <c r="O167" s="97"/>
      <c r="P167" s="64"/>
      <c r="Q167" s="94"/>
      <c r="R167" s="94"/>
      <c r="S167" s="95">
        <f>R167-Q167</f>
        <v>0</v>
      </c>
      <c r="T167" s="71">
        <f>S167+S169+S171</f>
        <v>0</v>
      </c>
      <c r="U167" s="78">
        <v>23</v>
      </c>
    </row>
    <row r="168" spans="1:21" x14ac:dyDescent="0.25">
      <c r="A168" s="99"/>
      <c r="B168" s="101"/>
      <c r="C168" s="103"/>
      <c r="D168" s="103"/>
      <c r="E168" s="105"/>
      <c r="F168" s="108"/>
      <c r="G168" s="111"/>
      <c r="H168" s="114"/>
      <c r="I168" s="117"/>
      <c r="J168" s="81"/>
      <c r="K168" s="74"/>
      <c r="L168" s="74"/>
      <c r="M168" s="76"/>
      <c r="N168" s="96"/>
      <c r="O168" s="84"/>
      <c r="P168" s="65"/>
      <c r="Q168" s="74"/>
      <c r="R168" s="74"/>
      <c r="S168" s="76"/>
      <c r="T168" s="72"/>
      <c r="U168" s="79"/>
    </row>
    <row r="169" spans="1:21" x14ac:dyDescent="0.25">
      <c r="A169" s="99"/>
      <c r="B169" s="101"/>
      <c r="C169" s="103"/>
      <c r="D169" s="19" t="str">
        <f>IFERROR(VLOOKUP(C167,Телефоны!B:D,3,0),"")</f>
        <v/>
      </c>
      <c r="E169" s="105"/>
      <c r="F169" s="109"/>
      <c r="G169" s="112"/>
      <c r="H169" s="115"/>
      <c r="I169" s="118"/>
      <c r="J169" s="81"/>
      <c r="K169" s="74"/>
      <c r="L169" s="74"/>
      <c r="M169" s="76">
        <f>L169-K169</f>
        <v>0</v>
      </c>
      <c r="N169" s="82" t="s">
        <v>47</v>
      </c>
      <c r="O169" s="84"/>
      <c r="P169" s="66"/>
      <c r="Q169" s="74"/>
      <c r="R169" s="74"/>
      <c r="S169" s="76">
        <f>R169-Q169</f>
        <v>0</v>
      </c>
      <c r="T169" s="72"/>
      <c r="U169" s="79"/>
    </row>
    <row r="170" spans="1:21" x14ac:dyDescent="0.25">
      <c r="A170" s="99"/>
      <c r="B170" s="101"/>
      <c r="C170" s="103"/>
      <c r="D170" s="19" t="str">
        <f>IFERROR(VLOOKUP(C167,Телефоны!B:E,4,0),"")</f>
        <v/>
      </c>
      <c r="E170" s="105"/>
      <c r="F170" s="91"/>
      <c r="G170" s="119"/>
      <c r="H170" s="87"/>
      <c r="I170" s="89"/>
      <c r="J170" s="81"/>
      <c r="K170" s="74"/>
      <c r="L170" s="74"/>
      <c r="M170" s="76"/>
      <c r="N170" s="83"/>
      <c r="O170" s="84"/>
      <c r="P170" s="65"/>
      <c r="Q170" s="74"/>
      <c r="R170" s="74"/>
      <c r="S170" s="76"/>
      <c r="T170" s="72"/>
      <c r="U170" s="79"/>
    </row>
    <row r="171" spans="1:21" x14ac:dyDescent="0.25">
      <c r="A171" s="99"/>
      <c r="B171" s="101"/>
      <c r="C171" s="121"/>
      <c r="D171" s="121"/>
      <c r="E171" s="105"/>
      <c r="F171" s="72"/>
      <c r="G171" s="111"/>
      <c r="H171" s="114"/>
      <c r="I171" s="117"/>
      <c r="J171" s="85"/>
      <c r="K171" s="87"/>
      <c r="L171" s="87"/>
      <c r="M171" s="89">
        <f>L171-K171</f>
        <v>0</v>
      </c>
      <c r="N171" s="91">
        <f>N167-T167</f>
        <v>0</v>
      </c>
      <c r="O171" s="84"/>
      <c r="P171" s="66"/>
      <c r="Q171" s="74"/>
      <c r="R171" s="74"/>
      <c r="S171" s="76">
        <f>R171-Q171</f>
        <v>0</v>
      </c>
      <c r="T171" s="72"/>
      <c r="U171" s="79"/>
    </row>
    <row r="172" spans="1:21" ht="16.5" thickBot="1" x14ac:dyDescent="0.3">
      <c r="A172" s="100"/>
      <c r="B172" s="67"/>
      <c r="C172" s="122"/>
      <c r="D172" s="122"/>
      <c r="E172" s="106"/>
      <c r="F172" s="73"/>
      <c r="G172" s="120"/>
      <c r="H172" s="88"/>
      <c r="I172" s="90"/>
      <c r="J172" s="86"/>
      <c r="K172" s="88"/>
      <c r="L172" s="88"/>
      <c r="M172" s="90"/>
      <c r="N172" s="73"/>
      <c r="O172" s="92"/>
      <c r="P172" s="67"/>
      <c r="Q172" s="75"/>
      <c r="R172" s="75"/>
      <c r="S172" s="77"/>
      <c r="T172" s="73"/>
      <c r="U172" s="80"/>
    </row>
    <row r="173" spans="1:21" ht="2.1" customHeight="1" thickBot="1" x14ac:dyDescent="0.3">
      <c r="A173" s="11"/>
      <c r="B173" s="12"/>
      <c r="C173" s="12"/>
      <c r="D173" s="12"/>
      <c r="E173" s="13"/>
      <c r="F173" s="14"/>
      <c r="G173" s="12"/>
      <c r="H173" s="14"/>
      <c r="I173" s="14"/>
      <c r="J173" s="12"/>
      <c r="K173" s="15"/>
      <c r="L173" s="12"/>
      <c r="M173" s="15"/>
      <c r="N173" s="14"/>
      <c r="O173" s="13"/>
      <c r="P173" s="13"/>
      <c r="Q173" s="14"/>
      <c r="R173" s="14"/>
      <c r="S173" s="14"/>
      <c r="T173" s="14"/>
      <c r="U173" s="11"/>
    </row>
    <row r="174" spans="1:21" x14ac:dyDescent="0.25">
      <c r="A174" s="98">
        <v>24</v>
      </c>
      <c r="B174" s="64"/>
      <c r="C174" s="102"/>
      <c r="D174" s="102" t="str">
        <f>IFERROR(VLOOKUP(C174,Телефоны!B:D,2,0),"")</f>
        <v/>
      </c>
      <c r="E174" s="104"/>
      <c r="F174" s="107"/>
      <c r="G174" s="110"/>
      <c r="H174" s="113"/>
      <c r="I174" s="116"/>
      <c r="J174" s="93"/>
      <c r="K174" s="94"/>
      <c r="L174" s="94"/>
      <c r="M174" s="95">
        <f>L174-K174</f>
        <v>0</v>
      </c>
      <c r="N174" s="71">
        <f>MAX(I174:I179)-H174</f>
        <v>0</v>
      </c>
      <c r="O174" s="97"/>
      <c r="P174" s="64"/>
      <c r="Q174" s="94"/>
      <c r="R174" s="94"/>
      <c r="S174" s="95">
        <f>R174-Q174</f>
        <v>0</v>
      </c>
      <c r="T174" s="71">
        <f>S174+S176+S178</f>
        <v>0</v>
      </c>
      <c r="U174" s="78">
        <v>24</v>
      </c>
    </row>
    <row r="175" spans="1:21" x14ac:dyDescent="0.25">
      <c r="A175" s="99"/>
      <c r="B175" s="101"/>
      <c r="C175" s="103"/>
      <c r="D175" s="103"/>
      <c r="E175" s="105"/>
      <c r="F175" s="108"/>
      <c r="G175" s="111"/>
      <c r="H175" s="114"/>
      <c r="I175" s="117"/>
      <c r="J175" s="81"/>
      <c r="K175" s="74"/>
      <c r="L175" s="74"/>
      <c r="M175" s="76"/>
      <c r="N175" s="96"/>
      <c r="O175" s="84"/>
      <c r="P175" s="65"/>
      <c r="Q175" s="74"/>
      <c r="R175" s="74"/>
      <c r="S175" s="76"/>
      <c r="T175" s="72"/>
      <c r="U175" s="79"/>
    </row>
    <row r="176" spans="1:21" x14ac:dyDescent="0.25">
      <c r="A176" s="99"/>
      <c r="B176" s="101"/>
      <c r="C176" s="103"/>
      <c r="D176" s="19" t="str">
        <f>IFERROR(VLOOKUP(C174,Телефоны!B:D,3,0),"")</f>
        <v/>
      </c>
      <c r="E176" s="105"/>
      <c r="F176" s="109"/>
      <c r="G176" s="112"/>
      <c r="H176" s="115"/>
      <c r="I176" s="118"/>
      <c r="J176" s="81"/>
      <c r="K176" s="74"/>
      <c r="L176" s="74"/>
      <c r="M176" s="76">
        <f>L176-K176</f>
        <v>0</v>
      </c>
      <c r="N176" s="82" t="s">
        <v>47</v>
      </c>
      <c r="O176" s="84"/>
      <c r="P176" s="66"/>
      <c r="Q176" s="74"/>
      <c r="R176" s="74"/>
      <c r="S176" s="76">
        <f>R176-Q176</f>
        <v>0</v>
      </c>
      <c r="T176" s="72"/>
      <c r="U176" s="79"/>
    </row>
    <row r="177" spans="1:21" x14ac:dyDescent="0.25">
      <c r="A177" s="99"/>
      <c r="B177" s="101"/>
      <c r="C177" s="103"/>
      <c r="D177" s="19" t="str">
        <f>IFERROR(VLOOKUP(C174,Телефоны!B:E,4,0),"")</f>
        <v/>
      </c>
      <c r="E177" s="105"/>
      <c r="F177" s="91"/>
      <c r="G177" s="119"/>
      <c r="H177" s="87"/>
      <c r="I177" s="89"/>
      <c r="J177" s="81"/>
      <c r="K177" s="74"/>
      <c r="L177" s="74"/>
      <c r="M177" s="76"/>
      <c r="N177" s="83"/>
      <c r="O177" s="84"/>
      <c r="P177" s="65"/>
      <c r="Q177" s="74"/>
      <c r="R177" s="74"/>
      <c r="S177" s="76"/>
      <c r="T177" s="72"/>
      <c r="U177" s="79"/>
    </row>
    <row r="178" spans="1:21" x14ac:dyDescent="0.25">
      <c r="A178" s="99"/>
      <c r="B178" s="101"/>
      <c r="C178" s="121"/>
      <c r="D178" s="121"/>
      <c r="E178" s="105"/>
      <c r="F178" s="72"/>
      <c r="G178" s="111"/>
      <c r="H178" s="114"/>
      <c r="I178" s="117"/>
      <c r="J178" s="85"/>
      <c r="K178" s="87"/>
      <c r="L178" s="87"/>
      <c r="M178" s="89">
        <f>L178-K178</f>
        <v>0</v>
      </c>
      <c r="N178" s="91">
        <f>N174-T174</f>
        <v>0</v>
      </c>
      <c r="O178" s="84"/>
      <c r="P178" s="66"/>
      <c r="Q178" s="74"/>
      <c r="R178" s="74"/>
      <c r="S178" s="76">
        <f>R178-Q178</f>
        <v>0</v>
      </c>
      <c r="T178" s="72"/>
      <c r="U178" s="79"/>
    </row>
    <row r="179" spans="1:21" ht="16.5" thickBot="1" x14ac:dyDescent="0.3">
      <c r="A179" s="100"/>
      <c r="B179" s="67"/>
      <c r="C179" s="122"/>
      <c r="D179" s="122"/>
      <c r="E179" s="106"/>
      <c r="F179" s="73"/>
      <c r="G179" s="120"/>
      <c r="H179" s="88"/>
      <c r="I179" s="90"/>
      <c r="J179" s="86"/>
      <c r="K179" s="88"/>
      <c r="L179" s="88"/>
      <c r="M179" s="90"/>
      <c r="N179" s="73"/>
      <c r="O179" s="92"/>
      <c r="P179" s="67"/>
      <c r="Q179" s="75"/>
      <c r="R179" s="75"/>
      <c r="S179" s="77"/>
      <c r="T179" s="73"/>
      <c r="U179" s="80"/>
    </row>
    <row r="180" spans="1:21" ht="2.1" customHeight="1" thickBot="1" x14ac:dyDescent="0.3">
      <c r="A180" s="11"/>
      <c r="B180" s="12"/>
      <c r="C180" s="12"/>
      <c r="D180" s="12"/>
      <c r="E180" s="13"/>
      <c r="F180" s="14"/>
      <c r="G180" s="12"/>
      <c r="H180" s="14"/>
      <c r="I180" s="14"/>
      <c r="J180" s="12"/>
      <c r="K180" s="15"/>
      <c r="L180" s="12"/>
      <c r="M180" s="15"/>
      <c r="N180" s="14"/>
      <c r="O180" s="13"/>
      <c r="P180" s="13"/>
      <c r="Q180" s="14"/>
      <c r="R180" s="14"/>
      <c r="S180" s="14"/>
      <c r="T180" s="14"/>
      <c r="U180" s="11"/>
    </row>
    <row r="181" spans="1:21" x14ac:dyDescent="0.25">
      <c r="A181" s="98">
        <v>25</v>
      </c>
      <c r="B181" s="64"/>
      <c r="C181" s="102"/>
      <c r="D181" s="102" t="str">
        <f>IFERROR(VLOOKUP(C181,Телефоны!B:D,2,0),"")</f>
        <v/>
      </c>
      <c r="E181" s="104"/>
      <c r="F181" s="107"/>
      <c r="G181" s="110"/>
      <c r="H181" s="113"/>
      <c r="I181" s="116"/>
      <c r="J181" s="93"/>
      <c r="K181" s="94"/>
      <c r="L181" s="94"/>
      <c r="M181" s="95">
        <f>L181-K181</f>
        <v>0</v>
      </c>
      <c r="N181" s="71">
        <f>MAX(I181:I186)-H181</f>
        <v>0</v>
      </c>
      <c r="O181" s="97"/>
      <c r="P181" s="64"/>
      <c r="Q181" s="94"/>
      <c r="R181" s="94"/>
      <c r="S181" s="95">
        <f>R181-Q181</f>
        <v>0</v>
      </c>
      <c r="T181" s="71">
        <f>S181+S183+S185</f>
        <v>0</v>
      </c>
      <c r="U181" s="78">
        <v>25</v>
      </c>
    </row>
    <row r="182" spans="1:21" x14ac:dyDescent="0.25">
      <c r="A182" s="99"/>
      <c r="B182" s="101"/>
      <c r="C182" s="103"/>
      <c r="D182" s="103"/>
      <c r="E182" s="105"/>
      <c r="F182" s="108"/>
      <c r="G182" s="111"/>
      <c r="H182" s="114"/>
      <c r="I182" s="117"/>
      <c r="J182" s="81"/>
      <c r="K182" s="74"/>
      <c r="L182" s="74"/>
      <c r="M182" s="76"/>
      <c r="N182" s="96"/>
      <c r="O182" s="84"/>
      <c r="P182" s="65"/>
      <c r="Q182" s="74"/>
      <c r="R182" s="74"/>
      <c r="S182" s="76"/>
      <c r="T182" s="72"/>
      <c r="U182" s="79"/>
    </row>
    <row r="183" spans="1:21" x14ac:dyDescent="0.25">
      <c r="A183" s="99"/>
      <c r="B183" s="101"/>
      <c r="C183" s="103"/>
      <c r="D183" s="19" t="str">
        <f>IFERROR(VLOOKUP(C181,Телефоны!B:D,3,0),"")</f>
        <v/>
      </c>
      <c r="E183" s="105"/>
      <c r="F183" s="109"/>
      <c r="G183" s="112"/>
      <c r="H183" s="115"/>
      <c r="I183" s="118"/>
      <c r="J183" s="81"/>
      <c r="K183" s="74"/>
      <c r="L183" s="74"/>
      <c r="M183" s="76">
        <f>L183-K183</f>
        <v>0</v>
      </c>
      <c r="N183" s="82" t="s">
        <v>47</v>
      </c>
      <c r="O183" s="84"/>
      <c r="P183" s="66"/>
      <c r="Q183" s="74"/>
      <c r="R183" s="74"/>
      <c r="S183" s="76">
        <f>R183-Q183</f>
        <v>0</v>
      </c>
      <c r="T183" s="72"/>
      <c r="U183" s="79"/>
    </row>
    <row r="184" spans="1:21" x14ac:dyDescent="0.25">
      <c r="A184" s="99"/>
      <c r="B184" s="101"/>
      <c r="C184" s="103"/>
      <c r="D184" s="19" t="str">
        <f>IFERROR(VLOOKUP(C181,Телефоны!B:E,4,0),"")</f>
        <v/>
      </c>
      <c r="E184" s="105"/>
      <c r="F184" s="91"/>
      <c r="G184" s="119"/>
      <c r="H184" s="87"/>
      <c r="I184" s="89"/>
      <c r="J184" s="81"/>
      <c r="K184" s="74"/>
      <c r="L184" s="74"/>
      <c r="M184" s="76"/>
      <c r="N184" s="83"/>
      <c r="O184" s="84"/>
      <c r="P184" s="65"/>
      <c r="Q184" s="74"/>
      <c r="R184" s="74"/>
      <c r="S184" s="76"/>
      <c r="T184" s="72"/>
      <c r="U184" s="79"/>
    </row>
    <row r="185" spans="1:21" x14ac:dyDescent="0.25">
      <c r="A185" s="99"/>
      <c r="B185" s="101"/>
      <c r="C185" s="121"/>
      <c r="D185" s="121"/>
      <c r="E185" s="105"/>
      <c r="F185" s="72"/>
      <c r="G185" s="111"/>
      <c r="H185" s="114"/>
      <c r="I185" s="117"/>
      <c r="J185" s="85"/>
      <c r="K185" s="87"/>
      <c r="L185" s="87"/>
      <c r="M185" s="89">
        <f>L185-K185</f>
        <v>0</v>
      </c>
      <c r="N185" s="91">
        <f>N181-T181</f>
        <v>0</v>
      </c>
      <c r="O185" s="84"/>
      <c r="P185" s="66"/>
      <c r="Q185" s="74"/>
      <c r="R185" s="74"/>
      <c r="S185" s="76">
        <f>R185-Q185</f>
        <v>0</v>
      </c>
      <c r="T185" s="72"/>
      <c r="U185" s="79"/>
    </row>
    <row r="186" spans="1:21" ht="16.5" thickBot="1" x14ac:dyDescent="0.3">
      <c r="A186" s="100"/>
      <c r="B186" s="67"/>
      <c r="C186" s="122"/>
      <c r="D186" s="122"/>
      <c r="E186" s="106"/>
      <c r="F186" s="73"/>
      <c r="G186" s="120"/>
      <c r="H186" s="88"/>
      <c r="I186" s="90"/>
      <c r="J186" s="86"/>
      <c r="K186" s="88"/>
      <c r="L186" s="88"/>
      <c r="M186" s="90"/>
      <c r="N186" s="73"/>
      <c r="O186" s="92"/>
      <c r="P186" s="67"/>
      <c r="Q186" s="75"/>
      <c r="R186" s="75"/>
      <c r="S186" s="77"/>
      <c r="T186" s="73"/>
      <c r="U186" s="80"/>
    </row>
    <row r="187" spans="1:21" ht="2.1" customHeight="1" thickBot="1" x14ac:dyDescent="0.3">
      <c r="A187" s="11"/>
      <c r="B187" s="12"/>
      <c r="C187" s="12"/>
      <c r="D187" s="12"/>
      <c r="E187" s="13"/>
      <c r="F187" s="14"/>
      <c r="G187" s="12"/>
      <c r="H187" s="14"/>
      <c r="I187" s="14"/>
      <c r="J187" s="12"/>
      <c r="K187" s="15"/>
      <c r="L187" s="12"/>
      <c r="M187" s="15"/>
      <c r="N187" s="14"/>
      <c r="O187" s="13"/>
      <c r="P187" s="13"/>
      <c r="Q187" s="14"/>
      <c r="R187" s="14"/>
      <c r="S187" s="14"/>
      <c r="T187" s="14"/>
      <c r="U187" s="11"/>
    </row>
    <row r="188" spans="1:21" x14ac:dyDescent="0.25">
      <c r="A188" s="98">
        <v>26</v>
      </c>
      <c r="B188" s="64"/>
      <c r="C188" s="102"/>
      <c r="D188" s="102" t="str">
        <f>IFERROR(VLOOKUP(C188,Телефоны!B:D,2,0),"")</f>
        <v/>
      </c>
      <c r="E188" s="104"/>
      <c r="F188" s="107"/>
      <c r="G188" s="110"/>
      <c r="H188" s="113"/>
      <c r="I188" s="116"/>
      <c r="J188" s="93"/>
      <c r="K188" s="94"/>
      <c r="L188" s="94"/>
      <c r="M188" s="95">
        <f>L188-K188</f>
        <v>0</v>
      </c>
      <c r="N188" s="71">
        <f>MAX(I188:I193)-H188</f>
        <v>0</v>
      </c>
      <c r="O188" s="97"/>
      <c r="P188" s="64"/>
      <c r="Q188" s="94"/>
      <c r="R188" s="94"/>
      <c r="S188" s="95">
        <f>R188-Q188</f>
        <v>0</v>
      </c>
      <c r="T188" s="71">
        <f>S188+S190+S192</f>
        <v>0</v>
      </c>
      <c r="U188" s="78">
        <v>26</v>
      </c>
    </row>
    <row r="189" spans="1:21" x14ac:dyDescent="0.25">
      <c r="A189" s="99"/>
      <c r="B189" s="101"/>
      <c r="C189" s="103"/>
      <c r="D189" s="103"/>
      <c r="E189" s="105"/>
      <c r="F189" s="108"/>
      <c r="G189" s="111"/>
      <c r="H189" s="114"/>
      <c r="I189" s="117"/>
      <c r="J189" s="81"/>
      <c r="K189" s="74"/>
      <c r="L189" s="74"/>
      <c r="M189" s="76"/>
      <c r="N189" s="96"/>
      <c r="O189" s="84"/>
      <c r="P189" s="65"/>
      <c r="Q189" s="74"/>
      <c r="R189" s="74"/>
      <c r="S189" s="76"/>
      <c r="T189" s="72"/>
      <c r="U189" s="79"/>
    </row>
    <row r="190" spans="1:21" x14ac:dyDescent="0.25">
      <c r="A190" s="99"/>
      <c r="B190" s="101"/>
      <c r="C190" s="103"/>
      <c r="D190" s="19" t="str">
        <f>IFERROR(VLOOKUP(C188,Телефоны!B:D,3,0),"")</f>
        <v/>
      </c>
      <c r="E190" s="105"/>
      <c r="F190" s="109"/>
      <c r="G190" s="112"/>
      <c r="H190" s="115"/>
      <c r="I190" s="118"/>
      <c r="J190" s="81"/>
      <c r="K190" s="74"/>
      <c r="L190" s="74"/>
      <c r="M190" s="76">
        <f>L190-K190</f>
        <v>0</v>
      </c>
      <c r="N190" s="82" t="s">
        <v>47</v>
      </c>
      <c r="O190" s="84"/>
      <c r="P190" s="66"/>
      <c r="Q190" s="74"/>
      <c r="R190" s="74"/>
      <c r="S190" s="76">
        <f>R190-Q190</f>
        <v>0</v>
      </c>
      <c r="T190" s="72"/>
      <c r="U190" s="79"/>
    </row>
    <row r="191" spans="1:21" x14ac:dyDescent="0.25">
      <c r="A191" s="99"/>
      <c r="B191" s="101"/>
      <c r="C191" s="103"/>
      <c r="D191" s="19" t="str">
        <f>IFERROR(VLOOKUP(C188,Телефоны!B:E,4,0),"")</f>
        <v/>
      </c>
      <c r="E191" s="105"/>
      <c r="F191" s="91"/>
      <c r="G191" s="119"/>
      <c r="H191" s="87"/>
      <c r="I191" s="89"/>
      <c r="J191" s="81"/>
      <c r="K191" s="74"/>
      <c r="L191" s="74"/>
      <c r="M191" s="76"/>
      <c r="N191" s="83"/>
      <c r="O191" s="84"/>
      <c r="P191" s="65"/>
      <c r="Q191" s="74"/>
      <c r="R191" s="74"/>
      <c r="S191" s="76"/>
      <c r="T191" s="72"/>
      <c r="U191" s="79"/>
    </row>
    <row r="192" spans="1:21" x14ac:dyDescent="0.25">
      <c r="A192" s="99"/>
      <c r="B192" s="101"/>
      <c r="C192" s="121"/>
      <c r="D192" s="121"/>
      <c r="E192" s="105"/>
      <c r="F192" s="72"/>
      <c r="G192" s="111"/>
      <c r="H192" s="114"/>
      <c r="I192" s="117"/>
      <c r="J192" s="85"/>
      <c r="K192" s="87"/>
      <c r="L192" s="87"/>
      <c r="M192" s="89">
        <f>L192-K192</f>
        <v>0</v>
      </c>
      <c r="N192" s="91">
        <f>N188-T188</f>
        <v>0</v>
      </c>
      <c r="O192" s="84"/>
      <c r="P192" s="66"/>
      <c r="Q192" s="74"/>
      <c r="R192" s="74"/>
      <c r="S192" s="76">
        <f>R192-Q192</f>
        <v>0</v>
      </c>
      <c r="T192" s="72"/>
      <c r="U192" s="79"/>
    </row>
    <row r="193" spans="1:21" ht="16.5" thickBot="1" x14ac:dyDescent="0.3">
      <c r="A193" s="100"/>
      <c r="B193" s="67"/>
      <c r="C193" s="122"/>
      <c r="D193" s="122"/>
      <c r="E193" s="106"/>
      <c r="F193" s="73"/>
      <c r="G193" s="120"/>
      <c r="H193" s="88"/>
      <c r="I193" s="90"/>
      <c r="J193" s="86"/>
      <c r="K193" s="88"/>
      <c r="L193" s="88"/>
      <c r="M193" s="90"/>
      <c r="N193" s="73"/>
      <c r="O193" s="92"/>
      <c r="P193" s="67"/>
      <c r="Q193" s="75"/>
      <c r="R193" s="75"/>
      <c r="S193" s="77"/>
      <c r="T193" s="73"/>
      <c r="U193" s="80"/>
    </row>
    <row r="194" spans="1:21" ht="2.1" customHeight="1" thickBot="1" x14ac:dyDescent="0.3">
      <c r="A194" s="11"/>
      <c r="B194" s="12"/>
      <c r="C194" s="12"/>
      <c r="D194" s="12"/>
      <c r="E194" s="13"/>
      <c r="F194" s="14"/>
      <c r="G194" s="12"/>
      <c r="H194" s="14"/>
      <c r="I194" s="14"/>
      <c r="J194" s="12"/>
      <c r="K194" s="15"/>
      <c r="L194" s="12"/>
      <c r="M194" s="15"/>
      <c r="N194" s="14"/>
      <c r="O194" s="13"/>
      <c r="P194" s="13"/>
      <c r="Q194" s="14"/>
      <c r="R194" s="14"/>
      <c r="S194" s="14"/>
      <c r="T194" s="14"/>
      <c r="U194" s="11"/>
    </row>
    <row r="195" spans="1:21" x14ac:dyDescent="0.25">
      <c r="A195" s="98">
        <v>27</v>
      </c>
      <c r="B195" s="64"/>
      <c r="C195" s="102"/>
      <c r="D195" s="102" t="str">
        <f>IFERROR(VLOOKUP(C195,Телефоны!B:D,2,0),"")</f>
        <v/>
      </c>
      <c r="E195" s="104"/>
      <c r="F195" s="107"/>
      <c r="G195" s="110"/>
      <c r="H195" s="113"/>
      <c r="I195" s="116"/>
      <c r="J195" s="93"/>
      <c r="K195" s="94"/>
      <c r="L195" s="94"/>
      <c r="M195" s="95">
        <f>L195-K195</f>
        <v>0</v>
      </c>
      <c r="N195" s="71">
        <f>MAX(I195:I200)-H195</f>
        <v>0</v>
      </c>
      <c r="O195" s="97"/>
      <c r="P195" s="64"/>
      <c r="Q195" s="94"/>
      <c r="R195" s="94"/>
      <c r="S195" s="95">
        <f>R195-Q195</f>
        <v>0</v>
      </c>
      <c r="T195" s="71">
        <f>S195+S197+S199</f>
        <v>0</v>
      </c>
      <c r="U195" s="78">
        <v>27</v>
      </c>
    </row>
    <row r="196" spans="1:21" x14ac:dyDescent="0.25">
      <c r="A196" s="99"/>
      <c r="B196" s="101"/>
      <c r="C196" s="103"/>
      <c r="D196" s="103"/>
      <c r="E196" s="105"/>
      <c r="F196" s="108"/>
      <c r="G196" s="111"/>
      <c r="H196" s="114"/>
      <c r="I196" s="117"/>
      <c r="J196" s="81"/>
      <c r="K196" s="74"/>
      <c r="L196" s="74"/>
      <c r="M196" s="76"/>
      <c r="N196" s="96"/>
      <c r="O196" s="84"/>
      <c r="P196" s="65"/>
      <c r="Q196" s="74"/>
      <c r="R196" s="74"/>
      <c r="S196" s="76"/>
      <c r="T196" s="72"/>
      <c r="U196" s="79"/>
    </row>
    <row r="197" spans="1:21" x14ac:dyDescent="0.25">
      <c r="A197" s="99"/>
      <c r="B197" s="101"/>
      <c r="C197" s="103"/>
      <c r="D197" s="19" t="str">
        <f>IFERROR(VLOOKUP(C195,Телефоны!B:D,3,0),"")</f>
        <v/>
      </c>
      <c r="E197" s="105"/>
      <c r="F197" s="109"/>
      <c r="G197" s="112"/>
      <c r="H197" s="115"/>
      <c r="I197" s="118"/>
      <c r="J197" s="81"/>
      <c r="K197" s="74"/>
      <c r="L197" s="74"/>
      <c r="M197" s="76">
        <f>L197-K197</f>
        <v>0</v>
      </c>
      <c r="N197" s="82" t="s">
        <v>47</v>
      </c>
      <c r="O197" s="84"/>
      <c r="P197" s="66"/>
      <c r="Q197" s="74"/>
      <c r="R197" s="74"/>
      <c r="S197" s="76">
        <f>R197-Q197</f>
        <v>0</v>
      </c>
      <c r="T197" s="72"/>
      <c r="U197" s="79"/>
    </row>
    <row r="198" spans="1:21" x14ac:dyDescent="0.25">
      <c r="A198" s="99"/>
      <c r="B198" s="101"/>
      <c r="C198" s="103"/>
      <c r="D198" s="19" t="str">
        <f>IFERROR(VLOOKUP(C195,Телефоны!B:E,4,0),"")</f>
        <v/>
      </c>
      <c r="E198" s="105"/>
      <c r="F198" s="91"/>
      <c r="G198" s="119"/>
      <c r="H198" s="87"/>
      <c r="I198" s="89"/>
      <c r="J198" s="81"/>
      <c r="K198" s="74"/>
      <c r="L198" s="74"/>
      <c r="M198" s="76"/>
      <c r="N198" s="83"/>
      <c r="O198" s="84"/>
      <c r="P198" s="65"/>
      <c r="Q198" s="74"/>
      <c r="R198" s="74"/>
      <c r="S198" s="76"/>
      <c r="T198" s="72"/>
      <c r="U198" s="79"/>
    </row>
    <row r="199" spans="1:21" x14ac:dyDescent="0.25">
      <c r="A199" s="99"/>
      <c r="B199" s="101"/>
      <c r="C199" s="121"/>
      <c r="D199" s="121"/>
      <c r="E199" s="105"/>
      <c r="F199" s="72"/>
      <c r="G199" s="111"/>
      <c r="H199" s="114"/>
      <c r="I199" s="117"/>
      <c r="J199" s="85"/>
      <c r="K199" s="87"/>
      <c r="L199" s="87"/>
      <c r="M199" s="89">
        <f>L199-K199</f>
        <v>0</v>
      </c>
      <c r="N199" s="91">
        <f>N195-T195</f>
        <v>0</v>
      </c>
      <c r="O199" s="84"/>
      <c r="P199" s="66"/>
      <c r="Q199" s="74"/>
      <c r="R199" s="74"/>
      <c r="S199" s="76">
        <f>R199-Q199</f>
        <v>0</v>
      </c>
      <c r="T199" s="72"/>
      <c r="U199" s="79"/>
    </row>
    <row r="200" spans="1:21" ht="16.5" thickBot="1" x14ac:dyDescent="0.3">
      <c r="A200" s="100"/>
      <c r="B200" s="67"/>
      <c r="C200" s="122"/>
      <c r="D200" s="122"/>
      <c r="E200" s="106"/>
      <c r="F200" s="73"/>
      <c r="G200" s="120"/>
      <c r="H200" s="88"/>
      <c r="I200" s="90"/>
      <c r="J200" s="86"/>
      <c r="K200" s="88"/>
      <c r="L200" s="88"/>
      <c r="M200" s="90"/>
      <c r="N200" s="73"/>
      <c r="O200" s="92"/>
      <c r="P200" s="67"/>
      <c r="Q200" s="75"/>
      <c r="R200" s="75"/>
      <c r="S200" s="77"/>
      <c r="T200" s="73"/>
      <c r="U200" s="80"/>
    </row>
    <row r="201" spans="1:21" ht="2.1" customHeight="1" thickBot="1" x14ac:dyDescent="0.3">
      <c r="A201" s="11"/>
      <c r="B201" s="12"/>
      <c r="C201" s="12"/>
      <c r="D201" s="12"/>
      <c r="E201" s="13"/>
      <c r="F201" s="14"/>
      <c r="G201" s="12"/>
      <c r="H201" s="14"/>
      <c r="I201" s="14"/>
      <c r="J201" s="12"/>
      <c r="K201" s="15"/>
      <c r="L201" s="12"/>
      <c r="M201" s="15"/>
      <c r="N201" s="14"/>
      <c r="O201" s="13"/>
      <c r="P201" s="13"/>
      <c r="Q201" s="14"/>
      <c r="R201" s="14"/>
      <c r="S201" s="14"/>
      <c r="T201" s="14"/>
      <c r="U201" s="11"/>
    </row>
    <row r="202" spans="1:21" x14ac:dyDescent="0.25">
      <c r="A202" s="98">
        <v>28</v>
      </c>
      <c r="B202" s="64"/>
      <c r="C202" s="102"/>
      <c r="D202" s="102" t="str">
        <f>IFERROR(VLOOKUP(C202,Телефоны!B:D,2,0),"")</f>
        <v/>
      </c>
      <c r="E202" s="104"/>
      <c r="F202" s="107"/>
      <c r="G202" s="110"/>
      <c r="H202" s="113"/>
      <c r="I202" s="116"/>
      <c r="J202" s="93"/>
      <c r="K202" s="94"/>
      <c r="L202" s="94"/>
      <c r="M202" s="95">
        <f>L202-K202</f>
        <v>0</v>
      </c>
      <c r="N202" s="71">
        <f>MAX(I202:I207)-H202</f>
        <v>0</v>
      </c>
      <c r="O202" s="97"/>
      <c r="P202" s="64"/>
      <c r="Q202" s="94"/>
      <c r="R202" s="94"/>
      <c r="S202" s="95">
        <f>R202-Q202</f>
        <v>0</v>
      </c>
      <c r="T202" s="71">
        <f>S202+S204+S206</f>
        <v>0</v>
      </c>
      <c r="U202" s="78">
        <v>28</v>
      </c>
    </row>
    <row r="203" spans="1:21" x14ac:dyDescent="0.25">
      <c r="A203" s="99"/>
      <c r="B203" s="101"/>
      <c r="C203" s="103"/>
      <c r="D203" s="103"/>
      <c r="E203" s="105"/>
      <c r="F203" s="108"/>
      <c r="G203" s="111"/>
      <c r="H203" s="114"/>
      <c r="I203" s="117"/>
      <c r="J203" s="81"/>
      <c r="K203" s="74"/>
      <c r="L203" s="74"/>
      <c r="M203" s="76"/>
      <c r="N203" s="96"/>
      <c r="O203" s="84"/>
      <c r="P203" s="65"/>
      <c r="Q203" s="74"/>
      <c r="R203" s="74"/>
      <c r="S203" s="76"/>
      <c r="T203" s="72"/>
      <c r="U203" s="79"/>
    </row>
    <row r="204" spans="1:21" x14ac:dyDescent="0.25">
      <c r="A204" s="99"/>
      <c r="B204" s="101"/>
      <c r="C204" s="103"/>
      <c r="D204" s="19" t="str">
        <f>IFERROR(VLOOKUP(C202,Телефоны!B:D,3,0),"")</f>
        <v/>
      </c>
      <c r="E204" s="105"/>
      <c r="F204" s="109"/>
      <c r="G204" s="112"/>
      <c r="H204" s="115"/>
      <c r="I204" s="118"/>
      <c r="J204" s="81"/>
      <c r="K204" s="74"/>
      <c r="L204" s="74"/>
      <c r="M204" s="76">
        <f>L204-K204</f>
        <v>0</v>
      </c>
      <c r="N204" s="82" t="s">
        <v>47</v>
      </c>
      <c r="O204" s="84"/>
      <c r="P204" s="66"/>
      <c r="Q204" s="74"/>
      <c r="R204" s="74"/>
      <c r="S204" s="76">
        <f>R204-Q204</f>
        <v>0</v>
      </c>
      <c r="T204" s="72"/>
      <c r="U204" s="79"/>
    </row>
    <row r="205" spans="1:21" x14ac:dyDescent="0.25">
      <c r="A205" s="99"/>
      <c r="B205" s="101"/>
      <c r="C205" s="103"/>
      <c r="D205" s="19" t="str">
        <f>IFERROR(VLOOKUP(C202,Телефоны!B:E,4,0),"")</f>
        <v/>
      </c>
      <c r="E205" s="105"/>
      <c r="F205" s="91"/>
      <c r="G205" s="119"/>
      <c r="H205" s="87"/>
      <c r="I205" s="89"/>
      <c r="J205" s="81"/>
      <c r="K205" s="74"/>
      <c r="L205" s="74"/>
      <c r="M205" s="76"/>
      <c r="N205" s="83"/>
      <c r="O205" s="84"/>
      <c r="P205" s="65"/>
      <c r="Q205" s="74"/>
      <c r="R205" s="74"/>
      <c r="S205" s="76"/>
      <c r="T205" s="72"/>
      <c r="U205" s="79"/>
    </row>
    <row r="206" spans="1:21" x14ac:dyDescent="0.25">
      <c r="A206" s="99"/>
      <c r="B206" s="101"/>
      <c r="C206" s="121"/>
      <c r="D206" s="121"/>
      <c r="E206" s="105"/>
      <c r="F206" s="72"/>
      <c r="G206" s="111"/>
      <c r="H206" s="114"/>
      <c r="I206" s="117"/>
      <c r="J206" s="85"/>
      <c r="K206" s="87"/>
      <c r="L206" s="87"/>
      <c r="M206" s="89">
        <f>L206-K206</f>
        <v>0</v>
      </c>
      <c r="N206" s="91">
        <f>N202-T202</f>
        <v>0</v>
      </c>
      <c r="O206" s="84"/>
      <c r="P206" s="66"/>
      <c r="Q206" s="74"/>
      <c r="R206" s="74"/>
      <c r="S206" s="76">
        <f>R206-Q206</f>
        <v>0</v>
      </c>
      <c r="T206" s="72"/>
      <c r="U206" s="79"/>
    </row>
    <row r="207" spans="1:21" ht="16.5" thickBot="1" x14ac:dyDescent="0.3">
      <c r="A207" s="100"/>
      <c r="B207" s="67"/>
      <c r="C207" s="122"/>
      <c r="D207" s="122"/>
      <c r="E207" s="106"/>
      <c r="F207" s="73"/>
      <c r="G207" s="120"/>
      <c r="H207" s="88"/>
      <c r="I207" s="90"/>
      <c r="J207" s="86"/>
      <c r="K207" s="88"/>
      <c r="L207" s="88"/>
      <c r="M207" s="90"/>
      <c r="N207" s="73"/>
      <c r="O207" s="92"/>
      <c r="P207" s="67"/>
      <c r="Q207" s="75"/>
      <c r="R207" s="75"/>
      <c r="S207" s="77"/>
      <c r="T207" s="73"/>
      <c r="U207" s="80"/>
    </row>
    <row r="208" spans="1:21" ht="2.1" customHeight="1" thickBot="1" x14ac:dyDescent="0.3">
      <c r="A208" s="11"/>
      <c r="B208" s="12"/>
      <c r="C208" s="12"/>
      <c r="D208" s="12"/>
      <c r="E208" s="13"/>
      <c r="F208" s="14"/>
      <c r="G208" s="12"/>
      <c r="H208" s="14"/>
      <c r="I208" s="14"/>
      <c r="J208" s="12"/>
      <c r="K208" s="15"/>
      <c r="L208" s="12"/>
      <c r="M208" s="15"/>
      <c r="N208" s="14"/>
      <c r="O208" s="13"/>
      <c r="P208" s="13"/>
      <c r="Q208" s="14"/>
      <c r="R208" s="14"/>
      <c r="S208" s="14"/>
      <c r="T208" s="14"/>
      <c r="U208" s="11"/>
    </row>
    <row r="209" spans="1:21" x14ac:dyDescent="0.25">
      <c r="A209" s="98">
        <v>29</v>
      </c>
      <c r="B209" s="64"/>
      <c r="C209" s="102"/>
      <c r="D209" s="102" t="str">
        <f>IFERROR(VLOOKUP(C209,Телефоны!B:D,2,0),"")</f>
        <v/>
      </c>
      <c r="E209" s="104"/>
      <c r="F209" s="107"/>
      <c r="G209" s="110"/>
      <c r="H209" s="113"/>
      <c r="I209" s="116"/>
      <c r="J209" s="93"/>
      <c r="K209" s="94"/>
      <c r="L209" s="94"/>
      <c r="M209" s="95">
        <f>L209-K209</f>
        <v>0</v>
      </c>
      <c r="N209" s="71">
        <f>MAX(I209:I214)-H209</f>
        <v>0</v>
      </c>
      <c r="O209" s="97"/>
      <c r="P209" s="64"/>
      <c r="Q209" s="94"/>
      <c r="R209" s="94"/>
      <c r="S209" s="95">
        <f>R209-Q209</f>
        <v>0</v>
      </c>
      <c r="T209" s="71">
        <f>S209+S211+S213</f>
        <v>0</v>
      </c>
      <c r="U209" s="78">
        <v>29</v>
      </c>
    </row>
    <row r="210" spans="1:21" x14ac:dyDescent="0.25">
      <c r="A210" s="99"/>
      <c r="B210" s="101"/>
      <c r="C210" s="103"/>
      <c r="D210" s="103"/>
      <c r="E210" s="105"/>
      <c r="F210" s="108"/>
      <c r="G210" s="111"/>
      <c r="H210" s="114"/>
      <c r="I210" s="117"/>
      <c r="J210" s="81"/>
      <c r="K210" s="74"/>
      <c r="L210" s="74"/>
      <c r="M210" s="76"/>
      <c r="N210" s="96"/>
      <c r="O210" s="84"/>
      <c r="P210" s="65"/>
      <c r="Q210" s="74"/>
      <c r="R210" s="74"/>
      <c r="S210" s="76"/>
      <c r="T210" s="72"/>
      <c r="U210" s="79"/>
    </row>
    <row r="211" spans="1:21" x14ac:dyDescent="0.25">
      <c r="A211" s="99"/>
      <c r="B211" s="101"/>
      <c r="C211" s="103"/>
      <c r="D211" s="19" t="str">
        <f>IFERROR(VLOOKUP(C209,Телефоны!B:D,3,0),"")</f>
        <v/>
      </c>
      <c r="E211" s="105"/>
      <c r="F211" s="109"/>
      <c r="G211" s="112"/>
      <c r="H211" s="115"/>
      <c r="I211" s="118"/>
      <c r="J211" s="81"/>
      <c r="K211" s="74"/>
      <c r="L211" s="74"/>
      <c r="M211" s="76">
        <f>L211-K211</f>
        <v>0</v>
      </c>
      <c r="N211" s="82" t="s">
        <v>47</v>
      </c>
      <c r="O211" s="84"/>
      <c r="P211" s="66"/>
      <c r="Q211" s="74"/>
      <c r="R211" s="74"/>
      <c r="S211" s="76">
        <f>R211-Q211</f>
        <v>0</v>
      </c>
      <c r="T211" s="72"/>
      <c r="U211" s="79"/>
    </row>
    <row r="212" spans="1:21" x14ac:dyDescent="0.25">
      <c r="A212" s="99"/>
      <c r="B212" s="101"/>
      <c r="C212" s="103"/>
      <c r="D212" s="19" t="str">
        <f>IFERROR(VLOOKUP(C209,Телефоны!B:E,4,0),"")</f>
        <v/>
      </c>
      <c r="E212" s="105"/>
      <c r="F212" s="91"/>
      <c r="G212" s="119"/>
      <c r="H212" s="87"/>
      <c r="I212" s="89"/>
      <c r="J212" s="81"/>
      <c r="K212" s="74"/>
      <c r="L212" s="74"/>
      <c r="M212" s="76"/>
      <c r="N212" s="83"/>
      <c r="O212" s="84"/>
      <c r="P212" s="65"/>
      <c r="Q212" s="74"/>
      <c r="R212" s="74"/>
      <c r="S212" s="76"/>
      <c r="T212" s="72"/>
      <c r="U212" s="79"/>
    </row>
    <row r="213" spans="1:21" x14ac:dyDescent="0.25">
      <c r="A213" s="99"/>
      <c r="B213" s="101"/>
      <c r="C213" s="121"/>
      <c r="D213" s="121"/>
      <c r="E213" s="105"/>
      <c r="F213" s="72"/>
      <c r="G213" s="111"/>
      <c r="H213" s="114"/>
      <c r="I213" s="117"/>
      <c r="J213" s="85"/>
      <c r="K213" s="87"/>
      <c r="L213" s="87"/>
      <c r="M213" s="89">
        <f>L213-K213</f>
        <v>0</v>
      </c>
      <c r="N213" s="91">
        <f>N209-T209</f>
        <v>0</v>
      </c>
      <c r="O213" s="84"/>
      <c r="P213" s="66"/>
      <c r="Q213" s="74"/>
      <c r="R213" s="74"/>
      <c r="S213" s="76">
        <f>R213-Q213</f>
        <v>0</v>
      </c>
      <c r="T213" s="72"/>
      <c r="U213" s="79"/>
    </row>
    <row r="214" spans="1:21" ht="16.5" thickBot="1" x14ac:dyDescent="0.3">
      <c r="A214" s="100"/>
      <c r="B214" s="67"/>
      <c r="C214" s="122"/>
      <c r="D214" s="122"/>
      <c r="E214" s="106"/>
      <c r="F214" s="73"/>
      <c r="G214" s="120"/>
      <c r="H214" s="88"/>
      <c r="I214" s="90"/>
      <c r="J214" s="86"/>
      <c r="K214" s="88"/>
      <c r="L214" s="88"/>
      <c r="M214" s="90"/>
      <c r="N214" s="73"/>
      <c r="O214" s="92"/>
      <c r="P214" s="67"/>
      <c r="Q214" s="75"/>
      <c r="R214" s="75"/>
      <c r="S214" s="77"/>
      <c r="T214" s="73"/>
      <c r="U214" s="80"/>
    </row>
    <row r="215" spans="1:21" ht="2.1" customHeight="1" thickBot="1" x14ac:dyDescent="0.3">
      <c r="A215" s="11"/>
      <c r="B215" s="12"/>
      <c r="C215" s="12"/>
      <c r="D215" s="12"/>
      <c r="E215" s="13"/>
      <c r="F215" s="14"/>
      <c r="G215" s="12"/>
      <c r="H215" s="14"/>
      <c r="I215" s="14"/>
      <c r="J215" s="12"/>
      <c r="K215" s="15"/>
      <c r="L215" s="12"/>
      <c r="M215" s="15"/>
      <c r="N215" s="14"/>
      <c r="O215" s="13"/>
      <c r="P215" s="13"/>
      <c r="Q215" s="14"/>
      <c r="R215" s="14"/>
      <c r="S215" s="14"/>
      <c r="T215" s="14"/>
      <c r="U215" s="11"/>
    </row>
    <row r="216" spans="1:21" x14ac:dyDescent="0.25">
      <c r="A216" s="98">
        <v>30</v>
      </c>
      <c r="B216" s="64"/>
      <c r="C216" s="102"/>
      <c r="D216" s="102" t="str">
        <f>IFERROR(VLOOKUP(C216,Телефоны!B:D,2,0),"")</f>
        <v/>
      </c>
      <c r="E216" s="104"/>
      <c r="F216" s="107"/>
      <c r="G216" s="110"/>
      <c r="H216" s="113"/>
      <c r="I216" s="116"/>
      <c r="J216" s="93"/>
      <c r="K216" s="94"/>
      <c r="L216" s="94"/>
      <c r="M216" s="95">
        <f>L216-K216</f>
        <v>0</v>
      </c>
      <c r="N216" s="71">
        <f>MAX(I216:I221)-H216</f>
        <v>0</v>
      </c>
      <c r="O216" s="97"/>
      <c r="P216" s="64"/>
      <c r="Q216" s="94"/>
      <c r="R216" s="94"/>
      <c r="S216" s="95">
        <f>R216-Q216</f>
        <v>0</v>
      </c>
      <c r="T216" s="71">
        <f>S216+S218+S220</f>
        <v>0</v>
      </c>
      <c r="U216" s="78">
        <v>30</v>
      </c>
    </row>
    <row r="217" spans="1:21" x14ac:dyDescent="0.25">
      <c r="A217" s="99"/>
      <c r="B217" s="101"/>
      <c r="C217" s="103"/>
      <c r="D217" s="103"/>
      <c r="E217" s="105"/>
      <c r="F217" s="108"/>
      <c r="G217" s="111"/>
      <c r="H217" s="114"/>
      <c r="I217" s="117"/>
      <c r="J217" s="81"/>
      <c r="K217" s="74"/>
      <c r="L217" s="74"/>
      <c r="M217" s="76"/>
      <c r="N217" s="96"/>
      <c r="O217" s="84"/>
      <c r="P217" s="65"/>
      <c r="Q217" s="74"/>
      <c r="R217" s="74"/>
      <c r="S217" s="76"/>
      <c r="T217" s="72"/>
      <c r="U217" s="79"/>
    </row>
    <row r="218" spans="1:21" x14ac:dyDescent="0.25">
      <c r="A218" s="99"/>
      <c r="B218" s="101"/>
      <c r="C218" s="103"/>
      <c r="D218" s="19" t="str">
        <f>IFERROR(VLOOKUP(C216,Телефоны!B:D,3,0),"")</f>
        <v/>
      </c>
      <c r="E218" s="105"/>
      <c r="F218" s="109"/>
      <c r="G218" s="112"/>
      <c r="H218" s="115"/>
      <c r="I218" s="118"/>
      <c r="J218" s="81"/>
      <c r="K218" s="74"/>
      <c r="L218" s="74"/>
      <c r="M218" s="76">
        <f>L218-K218</f>
        <v>0</v>
      </c>
      <c r="N218" s="82" t="s">
        <v>47</v>
      </c>
      <c r="O218" s="84"/>
      <c r="P218" s="66"/>
      <c r="Q218" s="74"/>
      <c r="R218" s="74"/>
      <c r="S218" s="76">
        <f>R218-Q218</f>
        <v>0</v>
      </c>
      <c r="T218" s="72"/>
      <c r="U218" s="79"/>
    </row>
    <row r="219" spans="1:21" x14ac:dyDescent="0.25">
      <c r="A219" s="99"/>
      <c r="B219" s="101"/>
      <c r="C219" s="103"/>
      <c r="D219" s="19" t="str">
        <f>IFERROR(VLOOKUP(C216,Телефоны!B:E,4,0),"")</f>
        <v/>
      </c>
      <c r="E219" s="105"/>
      <c r="F219" s="91"/>
      <c r="G219" s="119"/>
      <c r="H219" s="87"/>
      <c r="I219" s="89"/>
      <c r="J219" s="81"/>
      <c r="K219" s="74"/>
      <c r="L219" s="74"/>
      <c r="M219" s="76"/>
      <c r="N219" s="83"/>
      <c r="O219" s="84"/>
      <c r="P219" s="65"/>
      <c r="Q219" s="74"/>
      <c r="R219" s="74"/>
      <c r="S219" s="76"/>
      <c r="T219" s="72"/>
      <c r="U219" s="79"/>
    </row>
    <row r="220" spans="1:21" x14ac:dyDescent="0.25">
      <c r="A220" s="99"/>
      <c r="B220" s="101"/>
      <c r="C220" s="121"/>
      <c r="D220" s="121"/>
      <c r="E220" s="105"/>
      <c r="F220" s="72"/>
      <c r="G220" s="111"/>
      <c r="H220" s="114"/>
      <c r="I220" s="117"/>
      <c r="J220" s="85"/>
      <c r="K220" s="87"/>
      <c r="L220" s="87"/>
      <c r="M220" s="89">
        <f>L220-K220</f>
        <v>0</v>
      </c>
      <c r="N220" s="91">
        <f>N216-T216</f>
        <v>0</v>
      </c>
      <c r="O220" s="84"/>
      <c r="P220" s="66"/>
      <c r="Q220" s="74"/>
      <c r="R220" s="74"/>
      <c r="S220" s="76">
        <f>R220-Q220</f>
        <v>0</v>
      </c>
      <c r="T220" s="72"/>
      <c r="U220" s="79"/>
    </row>
    <row r="221" spans="1:21" ht="16.5" thickBot="1" x14ac:dyDescent="0.3">
      <c r="A221" s="100"/>
      <c r="B221" s="67"/>
      <c r="C221" s="122"/>
      <c r="D221" s="122"/>
      <c r="E221" s="106"/>
      <c r="F221" s="73"/>
      <c r="G221" s="120"/>
      <c r="H221" s="88"/>
      <c r="I221" s="90"/>
      <c r="J221" s="86"/>
      <c r="K221" s="88"/>
      <c r="L221" s="88"/>
      <c r="M221" s="90"/>
      <c r="N221" s="73"/>
      <c r="O221" s="92"/>
      <c r="P221" s="67"/>
      <c r="Q221" s="75"/>
      <c r="R221" s="75"/>
      <c r="S221" s="77"/>
      <c r="T221" s="73"/>
      <c r="U221" s="80"/>
    </row>
    <row r="222" spans="1:21" ht="2.1" customHeight="1" thickBot="1" x14ac:dyDescent="0.3">
      <c r="A222" s="11"/>
      <c r="B222" s="12"/>
      <c r="C222" s="12"/>
      <c r="D222" s="12"/>
      <c r="E222" s="13"/>
      <c r="F222" s="14"/>
      <c r="G222" s="12"/>
      <c r="H222" s="14"/>
      <c r="I222" s="14"/>
      <c r="J222" s="12"/>
      <c r="K222" s="15"/>
      <c r="L222" s="12"/>
      <c r="M222" s="15"/>
      <c r="N222" s="14"/>
      <c r="O222" s="13"/>
      <c r="P222" s="13"/>
      <c r="Q222" s="14"/>
      <c r="R222" s="14"/>
      <c r="S222" s="14"/>
      <c r="T222" s="14"/>
      <c r="U222" s="11"/>
    </row>
    <row r="223" spans="1:21" x14ac:dyDescent="0.25">
      <c r="A223" s="98">
        <v>31</v>
      </c>
      <c r="B223" s="64"/>
      <c r="C223" s="102"/>
      <c r="D223" s="102" t="str">
        <f>IFERROR(VLOOKUP(C223,Телефоны!B:D,2,0),"")</f>
        <v/>
      </c>
      <c r="E223" s="104"/>
      <c r="F223" s="107"/>
      <c r="G223" s="110"/>
      <c r="H223" s="113"/>
      <c r="I223" s="116"/>
      <c r="J223" s="93"/>
      <c r="K223" s="94"/>
      <c r="L223" s="94"/>
      <c r="M223" s="95">
        <f>L223-K223</f>
        <v>0</v>
      </c>
      <c r="N223" s="71">
        <f>MAX(I223:I228)-H223</f>
        <v>0</v>
      </c>
      <c r="O223" s="97"/>
      <c r="P223" s="64"/>
      <c r="Q223" s="94"/>
      <c r="R223" s="94"/>
      <c r="S223" s="95">
        <f>R223-Q223</f>
        <v>0</v>
      </c>
      <c r="T223" s="71">
        <f>S223+S225+S227</f>
        <v>0</v>
      </c>
      <c r="U223" s="78">
        <v>31</v>
      </c>
    </row>
    <row r="224" spans="1:21" x14ac:dyDescent="0.25">
      <c r="A224" s="99"/>
      <c r="B224" s="101"/>
      <c r="C224" s="103"/>
      <c r="D224" s="103"/>
      <c r="E224" s="105"/>
      <c r="F224" s="108"/>
      <c r="G224" s="111"/>
      <c r="H224" s="114"/>
      <c r="I224" s="117"/>
      <c r="J224" s="81"/>
      <c r="K224" s="74"/>
      <c r="L224" s="74"/>
      <c r="M224" s="76"/>
      <c r="N224" s="96"/>
      <c r="O224" s="84"/>
      <c r="P224" s="65"/>
      <c r="Q224" s="74"/>
      <c r="R224" s="74"/>
      <c r="S224" s="76"/>
      <c r="T224" s="72"/>
      <c r="U224" s="79"/>
    </row>
    <row r="225" spans="1:21" x14ac:dyDescent="0.25">
      <c r="A225" s="99"/>
      <c r="B225" s="101"/>
      <c r="C225" s="103"/>
      <c r="D225" s="19" t="str">
        <f>IFERROR(VLOOKUP(C223,Телефоны!B:D,3,0),"")</f>
        <v/>
      </c>
      <c r="E225" s="105"/>
      <c r="F225" s="109"/>
      <c r="G225" s="112"/>
      <c r="H225" s="115"/>
      <c r="I225" s="118"/>
      <c r="J225" s="81"/>
      <c r="K225" s="74"/>
      <c r="L225" s="74"/>
      <c r="M225" s="76">
        <f>L225-K225</f>
        <v>0</v>
      </c>
      <c r="N225" s="82" t="s">
        <v>47</v>
      </c>
      <c r="O225" s="84"/>
      <c r="P225" s="66"/>
      <c r="Q225" s="74"/>
      <c r="R225" s="74"/>
      <c r="S225" s="76">
        <f>R225-Q225</f>
        <v>0</v>
      </c>
      <c r="T225" s="72"/>
      <c r="U225" s="79"/>
    </row>
    <row r="226" spans="1:21" x14ac:dyDescent="0.25">
      <c r="A226" s="99"/>
      <c r="B226" s="101"/>
      <c r="C226" s="103"/>
      <c r="D226" s="19" t="str">
        <f>IFERROR(VLOOKUP(C223,Телефоны!B:E,4,0),"")</f>
        <v/>
      </c>
      <c r="E226" s="105"/>
      <c r="F226" s="91"/>
      <c r="G226" s="119"/>
      <c r="H226" s="87"/>
      <c r="I226" s="89"/>
      <c r="J226" s="81"/>
      <c r="K226" s="74"/>
      <c r="L226" s="74"/>
      <c r="M226" s="76"/>
      <c r="N226" s="83"/>
      <c r="O226" s="84"/>
      <c r="P226" s="65"/>
      <c r="Q226" s="74"/>
      <c r="R226" s="74"/>
      <c r="S226" s="76"/>
      <c r="T226" s="72"/>
      <c r="U226" s="79"/>
    </row>
    <row r="227" spans="1:21" x14ac:dyDescent="0.25">
      <c r="A227" s="99"/>
      <c r="B227" s="101"/>
      <c r="C227" s="121"/>
      <c r="D227" s="121"/>
      <c r="E227" s="105"/>
      <c r="F227" s="72"/>
      <c r="G227" s="111"/>
      <c r="H227" s="114"/>
      <c r="I227" s="117"/>
      <c r="J227" s="85"/>
      <c r="K227" s="87"/>
      <c r="L227" s="87"/>
      <c r="M227" s="89">
        <f>L227-K227</f>
        <v>0</v>
      </c>
      <c r="N227" s="91">
        <f>N223-T223</f>
        <v>0</v>
      </c>
      <c r="O227" s="84"/>
      <c r="P227" s="66"/>
      <c r="Q227" s="74"/>
      <c r="R227" s="74"/>
      <c r="S227" s="76">
        <f>R227-Q227</f>
        <v>0</v>
      </c>
      <c r="T227" s="72"/>
      <c r="U227" s="79"/>
    </row>
    <row r="228" spans="1:21" ht="16.5" thickBot="1" x14ac:dyDescent="0.3">
      <c r="A228" s="100"/>
      <c r="B228" s="67"/>
      <c r="C228" s="122"/>
      <c r="D228" s="122"/>
      <c r="E228" s="106"/>
      <c r="F228" s="73"/>
      <c r="G228" s="120"/>
      <c r="H228" s="88"/>
      <c r="I228" s="90"/>
      <c r="J228" s="86"/>
      <c r="K228" s="88"/>
      <c r="L228" s="88"/>
      <c r="M228" s="90"/>
      <c r="N228" s="73"/>
      <c r="O228" s="92"/>
      <c r="P228" s="67"/>
      <c r="Q228" s="75"/>
      <c r="R228" s="75"/>
      <c r="S228" s="77"/>
      <c r="T228" s="73"/>
      <c r="U228" s="80"/>
    </row>
    <row r="229" spans="1:21" ht="2.1" customHeight="1" thickBot="1" x14ac:dyDescent="0.3">
      <c r="A229" s="11"/>
      <c r="B229" s="12"/>
      <c r="C229" s="12"/>
      <c r="D229" s="12"/>
      <c r="E229" s="13"/>
      <c r="F229" s="14"/>
      <c r="G229" s="12"/>
      <c r="H229" s="14"/>
      <c r="I229" s="14"/>
      <c r="J229" s="12"/>
      <c r="K229" s="15"/>
      <c r="L229" s="12"/>
      <c r="M229" s="15"/>
      <c r="N229" s="14"/>
      <c r="O229" s="13"/>
      <c r="P229" s="13"/>
      <c r="Q229" s="14"/>
      <c r="R229" s="14"/>
      <c r="S229" s="14"/>
      <c r="T229" s="14"/>
      <c r="U229" s="11"/>
    </row>
    <row r="230" spans="1:21" x14ac:dyDescent="0.25">
      <c r="A230" s="98">
        <v>32</v>
      </c>
      <c r="B230" s="64"/>
      <c r="C230" s="102"/>
      <c r="D230" s="102" t="str">
        <f>IFERROR(VLOOKUP(C230,Телефоны!B:D,2,0),"")</f>
        <v/>
      </c>
      <c r="E230" s="104"/>
      <c r="F230" s="107"/>
      <c r="G230" s="110"/>
      <c r="H230" s="113"/>
      <c r="I230" s="116"/>
      <c r="J230" s="93"/>
      <c r="K230" s="94"/>
      <c r="L230" s="94"/>
      <c r="M230" s="95">
        <f>L230-K230</f>
        <v>0</v>
      </c>
      <c r="N230" s="71">
        <f>MAX(I230:I235)-H230</f>
        <v>0</v>
      </c>
      <c r="O230" s="97"/>
      <c r="P230" s="64"/>
      <c r="Q230" s="94"/>
      <c r="R230" s="94"/>
      <c r="S230" s="95">
        <f>R230-Q230</f>
        <v>0</v>
      </c>
      <c r="T230" s="71">
        <f>S230+S232+S234</f>
        <v>0</v>
      </c>
      <c r="U230" s="78">
        <v>32</v>
      </c>
    </row>
    <row r="231" spans="1:21" x14ac:dyDescent="0.25">
      <c r="A231" s="99"/>
      <c r="B231" s="101"/>
      <c r="C231" s="103"/>
      <c r="D231" s="103"/>
      <c r="E231" s="105"/>
      <c r="F231" s="108"/>
      <c r="G231" s="111"/>
      <c r="H231" s="114"/>
      <c r="I231" s="117"/>
      <c r="J231" s="81"/>
      <c r="K231" s="74"/>
      <c r="L231" s="74"/>
      <c r="M231" s="76"/>
      <c r="N231" s="96"/>
      <c r="O231" s="84"/>
      <c r="P231" s="65"/>
      <c r="Q231" s="74"/>
      <c r="R231" s="74"/>
      <c r="S231" s="76"/>
      <c r="T231" s="72"/>
      <c r="U231" s="79"/>
    </row>
    <row r="232" spans="1:21" x14ac:dyDescent="0.25">
      <c r="A232" s="99"/>
      <c r="B232" s="101"/>
      <c r="C232" s="103"/>
      <c r="D232" s="19" t="str">
        <f>IFERROR(VLOOKUP(C230,Телефоны!B:D,3,0),"")</f>
        <v/>
      </c>
      <c r="E232" s="105"/>
      <c r="F232" s="109"/>
      <c r="G232" s="112"/>
      <c r="H232" s="115"/>
      <c r="I232" s="118"/>
      <c r="J232" s="81"/>
      <c r="K232" s="74"/>
      <c r="L232" s="74"/>
      <c r="M232" s="76">
        <f>L232-K232</f>
        <v>0</v>
      </c>
      <c r="N232" s="82" t="s">
        <v>47</v>
      </c>
      <c r="O232" s="84"/>
      <c r="P232" s="66"/>
      <c r="Q232" s="74"/>
      <c r="R232" s="74"/>
      <c r="S232" s="76">
        <f>R232-Q232</f>
        <v>0</v>
      </c>
      <c r="T232" s="72"/>
      <c r="U232" s="79"/>
    </row>
    <row r="233" spans="1:21" x14ac:dyDescent="0.25">
      <c r="A233" s="99"/>
      <c r="B233" s="101"/>
      <c r="C233" s="103"/>
      <c r="D233" s="19" t="str">
        <f>IFERROR(VLOOKUP(C230,Телефоны!B:E,4,0),"")</f>
        <v/>
      </c>
      <c r="E233" s="105"/>
      <c r="F233" s="91"/>
      <c r="G233" s="119"/>
      <c r="H233" s="87"/>
      <c r="I233" s="89"/>
      <c r="J233" s="81"/>
      <c r="K233" s="74"/>
      <c r="L233" s="74"/>
      <c r="M233" s="76"/>
      <c r="N233" s="83"/>
      <c r="O233" s="84"/>
      <c r="P233" s="65"/>
      <c r="Q233" s="74"/>
      <c r="R233" s="74"/>
      <c r="S233" s="76"/>
      <c r="T233" s="72"/>
      <c r="U233" s="79"/>
    </row>
    <row r="234" spans="1:21" x14ac:dyDescent="0.25">
      <c r="A234" s="99"/>
      <c r="B234" s="101"/>
      <c r="C234" s="121"/>
      <c r="D234" s="121"/>
      <c r="E234" s="105"/>
      <c r="F234" s="72"/>
      <c r="G234" s="111"/>
      <c r="H234" s="114"/>
      <c r="I234" s="117"/>
      <c r="J234" s="85"/>
      <c r="K234" s="87"/>
      <c r="L234" s="87"/>
      <c r="M234" s="89">
        <f>L234-K234</f>
        <v>0</v>
      </c>
      <c r="N234" s="91">
        <f>N230-T230</f>
        <v>0</v>
      </c>
      <c r="O234" s="84"/>
      <c r="P234" s="66"/>
      <c r="Q234" s="74"/>
      <c r="R234" s="74"/>
      <c r="S234" s="76">
        <f>R234-Q234</f>
        <v>0</v>
      </c>
      <c r="T234" s="72"/>
      <c r="U234" s="79"/>
    </row>
    <row r="235" spans="1:21" ht="16.5" thickBot="1" x14ac:dyDescent="0.3">
      <c r="A235" s="100"/>
      <c r="B235" s="67"/>
      <c r="C235" s="122"/>
      <c r="D235" s="122"/>
      <c r="E235" s="106"/>
      <c r="F235" s="73"/>
      <c r="G235" s="120"/>
      <c r="H235" s="88"/>
      <c r="I235" s="90"/>
      <c r="J235" s="86"/>
      <c r="K235" s="88"/>
      <c r="L235" s="88"/>
      <c r="M235" s="90"/>
      <c r="N235" s="73"/>
      <c r="O235" s="92"/>
      <c r="P235" s="67"/>
      <c r="Q235" s="75"/>
      <c r="R235" s="75"/>
      <c r="S235" s="77"/>
      <c r="T235" s="73"/>
      <c r="U235" s="80"/>
    </row>
    <row r="236" spans="1:21" ht="2.1" customHeight="1" thickBot="1" x14ac:dyDescent="0.3">
      <c r="A236" s="11"/>
      <c r="B236" s="12"/>
      <c r="C236" s="12"/>
      <c r="D236" s="12"/>
      <c r="E236" s="13"/>
      <c r="F236" s="14"/>
      <c r="G236" s="12"/>
      <c r="H236" s="14"/>
      <c r="I236" s="14"/>
      <c r="J236" s="12"/>
      <c r="K236" s="15"/>
      <c r="L236" s="12"/>
      <c r="M236" s="15"/>
      <c r="N236" s="14"/>
      <c r="O236" s="13"/>
      <c r="P236" s="13"/>
      <c r="Q236" s="14"/>
      <c r="R236" s="14"/>
      <c r="S236" s="14"/>
      <c r="T236" s="14"/>
      <c r="U236" s="11"/>
    </row>
    <row r="237" spans="1:21" x14ac:dyDescent="0.25">
      <c r="A237" s="98">
        <v>33</v>
      </c>
      <c r="B237" s="64"/>
      <c r="C237" s="102"/>
      <c r="D237" s="102" t="str">
        <f>IFERROR(VLOOKUP(C237,Телефоны!B:D,2,0),"")</f>
        <v/>
      </c>
      <c r="E237" s="104"/>
      <c r="F237" s="107"/>
      <c r="G237" s="110"/>
      <c r="H237" s="113"/>
      <c r="I237" s="116"/>
      <c r="J237" s="93"/>
      <c r="K237" s="94"/>
      <c r="L237" s="94"/>
      <c r="M237" s="95">
        <f>L237-K237</f>
        <v>0</v>
      </c>
      <c r="N237" s="71">
        <f>MAX(I237:I242)-H237</f>
        <v>0</v>
      </c>
      <c r="O237" s="97"/>
      <c r="P237" s="64"/>
      <c r="Q237" s="94"/>
      <c r="R237" s="94"/>
      <c r="S237" s="95">
        <f>R237-Q237</f>
        <v>0</v>
      </c>
      <c r="T237" s="71">
        <f>S237+S239+S241</f>
        <v>0</v>
      </c>
      <c r="U237" s="78">
        <v>33</v>
      </c>
    </row>
    <row r="238" spans="1:21" x14ac:dyDescent="0.25">
      <c r="A238" s="99"/>
      <c r="B238" s="101"/>
      <c r="C238" s="103"/>
      <c r="D238" s="103"/>
      <c r="E238" s="105"/>
      <c r="F238" s="108"/>
      <c r="G238" s="111"/>
      <c r="H238" s="114"/>
      <c r="I238" s="117"/>
      <c r="J238" s="81"/>
      <c r="K238" s="74"/>
      <c r="L238" s="74"/>
      <c r="M238" s="76"/>
      <c r="N238" s="96"/>
      <c r="O238" s="84"/>
      <c r="P238" s="65"/>
      <c r="Q238" s="74"/>
      <c r="R238" s="74"/>
      <c r="S238" s="76"/>
      <c r="T238" s="72"/>
      <c r="U238" s="79"/>
    </row>
    <row r="239" spans="1:21" x14ac:dyDescent="0.25">
      <c r="A239" s="99"/>
      <c r="B239" s="101"/>
      <c r="C239" s="103"/>
      <c r="D239" s="19" t="str">
        <f>IFERROR(VLOOKUP(C237,Телефоны!B:D,3,0),"")</f>
        <v/>
      </c>
      <c r="E239" s="105"/>
      <c r="F239" s="109"/>
      <c r="G239" s="112"/>
      <c r="H239" s="115"/>
      <c r="I239" s="118"/>
      <c r="J239" s="81"/>
      <c r="K239" s="74"/>
      <c r="L239" s="74"/>
      <c r="M239" s="76">
        <f>L239-K239</f>
        <v>0</v>
      </c>
      <c r="N239" s="82" t="s">
        <v>47</v>
      </c>
      <c r="O239" s="84"/>
      <c r="P239" s="66"/>
      <c r="Q239" s="74"/>
      <c r="R239" s="74"/>
      <c r="S239" s="76">
        <f>R239-Q239</f>
        <v>0</v>
      </c>
      <c r="T239" s="72"/>
      <c r="U239" s="79"/>
    </row>
    <row r="240" spans="1:21" x14ac:dyDescent="0.25">
      <c r="A240" s="99"/>
      <c r="B240" s="101"/>
      <c r="C240" s="103"/>
      <c r="D240" s="19" t="str">
        <f>IFERROR(VLOOKUP(C237,Телефоны!B:E,4,0),"")</f>
        <v/>
      </c>
      <c r="E240" s="105"/>
      <c r="F240" s="91"/>
      <c r="G240" s="119"/>
      <c r="H240" s="87"/>
      <c r="I240" s="89"/>
      <c r="J240" s="81"/>
      <c r="K240" s="74"/>
      <c r="L240" s="74"/>
      <c r="M240" s="76"/>
      <c r="N240" s="83"/>
      <c r="O240" s="84"/>
      <c r="P240" s="65"/>
      <c r="Q240" s="74"/>
      <c r="R240" s="74"/>
      <c r="S240" s="76"/>
      <c r="T240" s="72"/>
      <c r="U240" s="79"/>
    </row>
    <row r="241" spans="1:21" x14ac:dyDescent="0.25">
      <c r="A241" s="99"/>
      <c r="B241" s="101"/>
      <c r="C241" s="121"/>
      <c r="D241" s="121"/>
      <c r="E241" s="105"/>
      <c r="F241" s="72"/>
      <c r="G241" s="111"/>
      <c r="H241" s="114"/>
      <c r="I241" s="117"/>
      <c r="J241" s="85"/>
      <c r="K241" s="87"/>
      <c r="L241" s="87"/>
      <c r="M241" s="89">
        <f>L241-K241</f>
        <v>0</v>
      </c>
      <c r="N241" s="91">
        <f>N237-T237</f>
        <v>0</v>
      </c>
      <c r="O241" s="84"/>
      <c r="P241" s="66"/>
      <c r="Q241" s="74"/>
      <c r="R241" s="74"/>
      <c r="S241" s="76">
        <f>R241-Q241</f>
        <v>0</v>
      </c>
      <c r="T241" s="72"/>
      <c r="U241" s="79"/>
    </row>
    <row r="242" spans="1:21" ht="16.5" thickBot="1" x14ac:dyDescent="0.3">
      <c r="A242" s="100"/>
      <c r="B242" s="67"/>
      <c r="C242" s="122"/>
      <c r="D242" s="122"/>
      <c r="E242" s="106"/>
      <c r="F242" s="73"/>
      <c r="G242" s="120"/>
      <c r="H242" s="88"/>
      <c r="I242" s="90"/>
      <c r="J242" s="86"/>
      <c r="K242" s="88"/>
      <c r="L242" s="88"/>
      <c r="M242" s="90"/>
      <c r="N242" s="73"/>
      <c r="O242" s="92"/>
      <c r="P242" s="67"/>
      <c r="Q242" s="75"/>
      <c r="R242" s="75"/>
      <c r="S242" s="77"/>
      <c r="T242" s="73"/>
      <c r="U242" s="80"/>
    </row>
    <row r="243" spans="1:21" ht="2.1" customHeight="1" thickBot="1" x14ac:dyDescent="0.3">
      <c r="A243" s="11"/>
      <c r="B243" s="12"/>
      <c r="C243" s="12"/>
      <c r="D243" s="12"/>
      <c r="E243" s="13"/>
      <c r="F243" s="14"/>
      <c r="G243" s="12"/>
      <c r="H243" s="14"/>
      <c r="I243" s="14"/>
      <c r="J243" s="12"/>
      <c r="K243" s="15"/>
      <c r="L243" s="12"/>
      <c r="M243" s="15"/>
      <c r="N243" s="14"/>
      <c r="O243" s="13"/>
      <c r="P243" s="13"/>
      <c r="Q243" s="14"/>
      <c r="R243" s="14"/>
      <c r="S243" s="14"/>
      <c r="T243" s="14"/>
      <c r="U243" s="11"/>
    </row>
    <row r="244" spans="1:21" x14ac:dyDescent="0.25">
      <c r="A244" s="98">
        <v>34</v>
      </c>
      <c r="B244" s="64"/>
      <c r="C244" s="102"/>
      <c r="D244" s="102" t="str">
        <f>IFERROR(VLOOKUP(C244,Телефоны!B:D,2,0),"")</f>
        <v/>
      </c>
      <c r="E244" s="104"/>
      <c r="F244" s="107"/>
      <c r="G244" s="110"/>
      <c r="H244" s="113"/>
      <c r="I244" s="116"/>
      <c r="J244" s="93"/>
      <c r="K244" s="94"/>
      <c r="L244" s="94"/>
      <c r="M244" s="95">
        <f>L244-K244</f>
        <v>0</v>
      </c>
      <c r="N244" s="71">
        <f>MAX(I244:I249)-H244</f>
        <v>0</v>
      </c>
      <c r="O244" s="97"/>
      <c r="P244" s="64"/>
      <c r="Q244" s="94"/>
      <c r="R244" s="94"/>
      <c r="S244" s="95">
        <f>R244-Q244</f>
        <v>0</v>
      </c>
      <c r="T244" s="71">
        <f>S244+S246+S248</f>
        <v>0</v>
      </c>
      <c r="U244" s="78">
        <v>34</v>
      </c>
    </row>
    <row r="245" spans="1:21" x14ac:dyDescent="0.25">
      <c r="A245" s="99"/>
      <c r="B245" s="101"/>
      <c r="C245" s="103"/>
      <c r="D245" s="103"/>
      <c r="E245" s="105"/>
      <c r="F245" s="108"/>
      <c r="G245" s="111"/>
      <c r="H245" s="114"/>
      <c r="I245" s="117"/>
      <c r="J245" s="81"/>
      <c r="K245" s="74"/>
      <c r="L245" s="74"/>
      <c r="M245" s="76"/>
      <c r="N245" s="96"/>
      <c r="O245" s="84"/>
      <c r="P245" s="65"/>
      <c r="Q245" s="74"/>
      <c r="R245" s="74"/>
      <c r="S245" s="76"/>
      <c r="T245" s="72"/>
      <c r="U245" s="79"/>
    </row>
    <row r="246" spans="1:21" x14ac:dyDescent="0.25">
      <c r="A246" s="99"/>
      <c r="B246" s="101"/>
      <c r="C246" s="103"/>
      <c r="D246" s="19" t="str">
        <f>IFERROR(VLOOKUP(C244,Телефоны!B:D,3,0),"")</f>
        <v/>
      </c>
      <c r="E246" s="105"/>
      <c r="F246" s="109"/>
      <c r="G246" s="112"/>
      <c r="H246" s="115"/>
      <c r="I246" s="118"/>
      <c r="J246" s="81"/>
      <c r="K246" s="74"/>
      <c r="L246" s="74"/>
      <c r="M246" s="76">
        <f>L246-K246</f>
        <v>0</v>
      </c>
      <c r="N246" s="82" t="s">
        <v>47</v>
      </c>
      <c r="O246" s="84"/>
      <c r="P246" s="66"/>
      <c r="Q246" s="74"/>
      <c r="R246" s="74"/>
      <c r="S246" s="76">
        <f>R246-Q246</f>
        <v>0</v>
      </c>
      <c r="T246" s="72"/>
      <c r="U246" s="79"/>
    </row>
    <row r="247" spans="1:21" x14ac:dyDescent="0.25">
      <c r="A247" s="99"/>
      <c r="B247" s="101"/>
      <c r="C247" s="103"/>
      <c r="D247" s="19" t="str">
        <f>IFERROR(VLOOKUP(C244,Телефоны!B:E,4,0),"")</f>
        <v/>
      </c>
      <c r="E247" s="105"/>
      <c r="F247" s="91"/>
      <c r="G247" s="119"/>
      <c r="H247" s="87"/>
      <c r="I247" s="89"/>
      <c r="J247" s="81"/>
      <c r="K247" s="74"/>
      <c r="L247" s="74"/>
      <c r="M247" s="76"/>
      <c r="N247" s="83"/>
      <c r="O247" s="84"/>
      <c r="P247" s="65"/>
      <c r="Q247" s="74"/>
      <c r="R247" s="74"/>
      <c r="S247" s="76"/>
      <c r="T247" s="72"/>
      <c r="U247" s="79"/>
    </row>
    <row r="248" spans="1:21" x14ac:dyDescent="0.25">
      <c r="A248" s="99"/>
      <c r="B248" s="101"/>
      <c r="C248" s="121"/>
      <c r="D248" s="121"/>
      <c r="E248" s="105"/>
      <c r="F248" s="72"/>
      <c r="G248" s="111"/>
      <c r="H248" s="114"/>
      <c r="I248" s="117"/>
      <c r="J248" s="85"/>
      <c r="K248" s="87"/>
      <c r="L248" s="87"/>
      <c r="M248" s="89">
        <f>L248-K248</f>
        <v>0</v>
      </c>
      <c r="N248" s="91">
        <f>N244-T244</f>
        <v>0</v>
      </c>
      <c r="O248" s="84"/>
      <c r="P248" s="66"/>
      <c r="Q248" s="74"/>
      <c r="R248" s="74"/>
      <c r="S248" s="76">
        <f>R248-Q248</f>
        <v>0</v>
      </c>
      <c r="T248" s="72"/>
      <c r="U248" s="79"/>
    </row>
    <row r="249" spans="1:21" ht="16.5" thickBot="1" x14ac:dyDescent="0.3">
      <c r="A249" s="100"/>
      <c r="B249" s="67"/>
      <c r="C249" s="122"/>
      <c r="D249" s="122"/>
      <c r="E249" s="106"/>
      <c r="F249" s="73"/>
      <c r="G249" s="120"/>
      <c r="H249" s="88"/>
      <c r="I249" s="90"/>
      <c r="J249" s="86"/>
      <c r="K249" s="88"/>
      <c r="L249" s="88"/>
      <c r="M249" s="90"/>
      <c r="N249" s="73"/>
      <c r="O249" s="92"/>
      <c r="P249" s="67"/>
      <c r="Q249" s="75"/>
      <c r="R249" s="75"/>
      <c r="S249" s="77"/>
      <c r="T249" s="73"/>
      <c r="U249" s="80"/>
    </row>
    <row r="250" spans="1:21" ht="2.1" customHeight="1" thickBot="1" x14ac:dyDescent="0.3">
      <c r="A250" s="11"/>
      <c r="B250" s="12"/>
      <c r="C250" s="12"/>
      <c r="D250" s="12"/>
      <c r="E250" s="13"/>
      <c r="F250" s="14"/>
      <c r="G250" s="12"/>
      <c r="H250" s="14"/>
      <c r="I250" s="14"/>
      <c r="J250" s="12"/>
      <c r="K250" s="15"/>
      <c r="L250" s="12"/>
      <c r="M250" s="15"/>
      <c r="N250" s="14"/>
      <c r="O250" s="13"/>
      <c r="P250" s="13"/>
      <c r="Q250" s="14"/>
      <c r="R250" s="14"/>
      <c r="S250" s="14"/>
      <c r="T250" s="14"/>
      <c r="U250" s="11"/>
    </row>
    <row r="251" spans="1:21" x14ac:dyDescent="0.25">
      <c r="A251" s="98">
        <v>35</v>
      </c>
      <c r="B251" s="64"/>
      <c r="C251" s="102"/>
      <c r="D251" s="102" t="str">
        <f>IFERROR(VLOOKUP(C251,Телефоны!B:D,2,0),"")</f>
        <v/>
      </c>
      <c r="E251" s="104"/>
      <c r="F251" s="107"/>
      <c r="G251" s="110"/>
      <c r="H251" s="113"/>
      <c r="I251" s="116"/>
      <c r="J251" s="93"/>
      <c r="K251" s="94"/>
      <c r="L251" s="94"/>
      <c r="M251" s="95">
        <f>L251-K251</f>
        <v>0</v>
      </c>
      <c r="N251" s="71">
        <f>MAX(I251:I256)-H251</f>
        <v>0</v>
      </c>
      <c r="O251" s="97"/>
      <c r="P251" s="64"/>
      <c r="Q251" s="94"/>
      <c r="R251" s="94"/>
      <c r="S251" s="95">
        <f>R251-Q251</f>
        <v>0</v>
      </c>
      <c r="T251" s="71">
        <f>S251+S253+S255</f>
        <v>0</v>
      </c>
      <c r="U251" s="78">
        <v>35</v>
      </c>
    </row>
    <row r="252" spans="1:21" x14ac:dyDescent="0.25">
      <c r="A252" s="99"/>
      <c r="B252" s="101"/>
      <c r="C252" s="103"/>
      <c r="D252" s="103"/>
      <c r="E252" s="105"/>
      <c r="F252" s="108"/>
      <c r="G252" s="111"/>
      <c r="H252" s="114"/>
      <c r="I252" s="117"/>
      <c r="J252" s="81"/>
      <c r="K252" s="74"/>
      <c r="L252" s="74"/>
      <c r="M252" s="76"/>
      <c r="N252" s="96"/>
      <c r="O252" s="84"/>
      <c r="P252" s="65"/>
      <c r="Q252" s="74"/>
      <c r="R252" s="74"/>
      <c r="S252" s="76"/>
      <c r="T252" s="72"/>
      <c r="U252" s="79"/>
    </row>
    <row r="253" spans="1:21" x14ac:dyDescent="0.25">
      <c r="A253" s="99"/>
      <c r="B253" s="101"/>
      <c r="C253" s="103"/>
      <c r="D253" s="19" t="str">
        <f>IFERROR(VLOOKUP(C251,Телефоны!B:D,3,0),"")</f>
        <v/>
      </c>
      <c r="E253" s="105"/>
      <c r="F253" s="109"/>
      <c r="G253" s="112"/>
      <c r="H253" s="115"/>
      <c r="I253" s="118"/>
      <c r="J253" s="81"/>
      <c r="K253" s="74"/>
      <c r="L253" s="74"/>
      <c r="M253" s="76">
        <f>L253-K253</f>
        <v>0</v>
      </c>
      <c r="N253" s="82" t="s">
        <v>47</v>
      </c>
      <c r="O253" s="84"/>
      <c r="P253" s="66"/>
      <c r="Q253" s="74"/>
      <c r="R253" s="74"/>
      <c r="S253" s="76">
        <f>R253-Q253</f>
        <v>0</v>
      </c>
      <c r="T253" s="72"/>
      <c r="U253" s="79"/>
    </row>
    <row r="254" spans="1:21" x14ac:dyDescent="0.25">
      <c r="A254" s="99"/>
      <c r="B254" s="101"/>
      <c r="C254" s="103"/>
      <c r="D254" s="19" t="str">
        <f>IFERROR(VLOOKUP(C251,Телефоны!B:E,4,0),"")</f>
        <v/>
      </c>
      <c r="E254" s="105"/>
      <c r="F254" s="91"/>
      <c r="G254" s="119"/>
      <c r="H254" s="87"/>
      <c r="I254" s="89"/>
      <c r="J254" s="81"/>
      <c r="K254" s="74"/>
      <c r="L254" s="74"/>
      <c r="M254" s="76"/>
      <c r="N254" s="83"/>
      <c r="O254" s="84"/>
      <c r="P254" s="65"/>
      <c r="Q254" s="74"/>
      <c r="R254" s="74"/>
      <c r="S254" s="76"/>
      <c r="T254" s="72"/>
      <c r="U254" s="79"/>
    </row>
    <row r="255" spans="1:21" x14ac:dyDescent="0.25">
      <c r="A255" s="99"/>
      <c r="B255" s="101"/>
      <c r="C255" s="121"/>
      <c r="D255" s="121"/>
      <c r="E255" s="105"/>
      <c r="F255" s="72"/>
      <c r="G255" s="111"/>
      <c r="H255" s="114"/>
      <c r="I255" s="117"/>
      <c r="J255" s="85"/>
      <c r="K255" s="87"/>
      <c r="L255" s="87"/>
      <c r="M255" s="89">
        <f>L255-K255</f>
        <v>0</v>
      </c>
      <c r="N255" s="91">
        <f>N251-T251</f>
        <v>0</v>
      </c>
      <c r="O255" s="84"/>
      <c r="P255" s="66"/>
      <c r="Q255" s="74"/>
      <c r="R255" s="74"/>
      <c r="S255" s="76">
        <f>R255-Q255</f>
        <v>0</v>
      </c>
      <c r="T255" s="72"/>
      <c r="U255" s="79"/>
    </row>
    <row r="256" spans="1:21" ht="16.5" thickBot="1" x14ac:dyDescent="0.3">
      <c r="A256" s="100"/>
      <c r="B256" s="67"/>
      <c r="C256" s="122"/>
      <c r="D256" s="122"/>
      <c r="E256" s="106"/>
      <c r="F256" s="73"/>
      <c r="G256" s="120"/>
      <c r="H256" s="88"/>
      <c r="I256" s="90"/>
      <c r="J256" s="86"/>
      <c r="K256" s="88"/>
      <c r="L256" s="88"/>
      <c r="M256" s="90"/>
      <c r="N256" s="73"/>
      <c r="O256" s="92"/>
      <c r="P256" s="67"/>
      <c r="Q256" s="75"/>
      <c r="R256" s="75"/>
      <c r="S256" s="77"/>
      <c r="T256" s="73"/>
      <c r="U256" s="80"/>
    </row>
    <row r="257" spans="1:21" ht="2.1" customHeight="1" thickBot="1" x14ac:dyDescent="0.3">
      <c r="A257" s="11"/>
      <c r="B257" s="12"/>
      <c r="C257" s="12"/>
      <c r="D257" s="12"/>
      <c r="E257" s="13"/>
      <c r="F257" s="14"/>
      <c r="G257" s="12"/>
      <c r="H257" s="14"/>
      <c r="I257" s="14"/>
      <c r="J257" s="12"/>
      <c r="K257" s="15"/>
      <c r="L257" s="12"/>
      <c r="M257" s="15"/>
      <c r="N257" s="14"/>
      <c r="O257" s="13"/>
      <c r="P257" s="13"/>
      <c r="Q257" s="14"/>
      <c r="R257" s="14"/>
      <c r="S257" s="14"/>
      <c r="T257" s="14"/>
      <c r="U257" s="11"/>
    </row>
    <row r="258" spans="1:21" x14ac:dyDescent="0.25">
      <c r="A258" s="98">
        <v>36</v>
      </c>
      <c r="B258" s="64"/>
      <c r="C258" s="102"/>
      <c r="D258" s="102" t="str">
        <f>IFERROR(VLOOKUP(C258,Телефоны!B:D,2,0),"")</f>
        <v/>
      </c>
      <c r="E258" s="104"/>
      <c r="F258" s="107"/>
      <c r="G258" s="110"/>
      <c r="H258" s="113"/>
      <c r="I258" s="116"/>
      <c r="J258" s="93"/>
      <c r="K258" s="94"/>
      <c r="L258" s="94"/>
      <c r="M258" s="95">
        <f>L258-K258</f>
        <v>0</v>
      </c>
      <c r="N258" s="71">
        <f>MAX(I258:I263)-H258</f>
        <v>0</v>
      </c>
      <c r="O258" s="97"/>
      <c r="P258" s="64"/>
      <c r="Q258" s="94"/>
      <c r="R258" s="94"/>
      <c r="S258" s="95">
        <f>R258-Q258</f>
        <v>0</v>
      </c>
      <c r="T258" s="71">
        <f>S258+S260+S262</f>
        <v>0</v>
      </c>
      <c r="U258" s="78">
        <v>36</v>
      </c>
    </row>
    <row r="259" spans="1:21" x14ac:dyDescent="0.25">
      <c r="A259" s="99"/>
      <c r="B259" s="101"/>
      <c r="C259" s="103"/>
      <c r="D259" s="103"/>
      <c r="E259" s="105"/>
      <c r="F259" s="108"/>
      <c r="G259" s="111"/>
      <c r="H259" s="114"/>
      <c r="I259" s="117"/>
      <c r="J259" s="81"/>
      <c r="K259" s="74"/>
      <c r="L259" s="74"/>
      <c r="M259" s="76"/>
      <c r="N259" s="96"/>
      <c r="O259" s="84"/>
      <c r="P259" s="65"/>
      <c r="Q259" s="74"/>
      <c r="R259" s="74"/>
      <c r="S259" s="76"/>
      <c r="T259" s="72"/>
      <c r="U259" s="79"/>
    </row>
    <row r="260" spans="1:21" x14ac:dyDescent="0.25">
      <c r="A260" s="99"/>
      <c r="B260" s="101"/>
      <c r="C260" s="103"/>
      <c r="D260" s="19" t="str">
        <f>IFERROR(VLOOKUP(C258,Телефоны!B:D,3,0),"")</f>
        <v/>
      </c>
      <c r="E260" s="105"/>
      <c r="F260" s="109"/>
      <c r="G260" s="112"/>
      <c r="H260" s="115"/>
      <c r="I260" s="118"/>
      <c r="J260" s="81"/>
      <c r="K260" s="74"/>
      <c r="L260" s="74"/>
      <c r="M260" s="76">
        <f>L260-K260</f>
        <v>0</v>
      </c>
      <c r="N260" s="82" t="s">
        <v>47</v>
      </c>
      <c r="O260" s="84"/>
      <c r="P260" s="66"/>
      <c r="Q260" s="74"/>
      <c r="R260" s="74"/>
      <c r="S260" s="76">
        <f>R260-Q260</f>
        <v>0</v>
      </c>
      <c r="T260" s="72"/>
      <c r="U260" s="79"/>
    </row>
    <row r="261" spans="1:21" x14ac:dyDescent="0.25">
      <c r="A261" s="99"/>
      <c r="B261" s="101"/>
      <c r="C261" s="103"/>
      <c r="D261" s="19" t="str">
        <f>IFERROR(VLOOKUP(C258,Телефоны!B:E,4,0),"")</f>
        <v/>
      </c>
      <c r="E261" s="105"/>
      <c r="F261" s="91"/>
      <c r="G261" s="119"/>
      <c r="H261" s="87"/>
      <c r="I261" s="89"/>
      <c r="J261" s="81"/>
      <c r="K261" s="74"/>
      <c r="L261" s="74"/>
      <c r="M261" s="76"/>
      <c r="N261" s="83"/>
      <c r="O261" s="84"/>
      <c r="P261" s="65"/>
      <c r="Q261" s="74"/>
      <c r="R261" s="74"/>
      <c r="S261" s="76"/>
      <c r="T261" s="72"/>
      <c r="U261" s="79"/>
    </row>
    <row r="262" spans="1:21" x14ac:dyDescent="0.25">
      <c r="A262" s="99"/>
      <c r="B262" s="101"/>
      <c r="C262" s="121"/>
      <c r="D262" s="121"/>
      <c r="E262" s="105"/>
      <c r="F262" s="72"/>
      <c r="G262" s="111"/>
      <c r="H262" s="114"/>
      <c r="I262" s="117"/>
      <c r="J262" s="85"/>
      <c r="K262" s="87"/>
      <c r="L262" s="87"/>
      <c r="M262" s="89">
        <f>L262-K262</f>
        <v>0</v>
      </c>
      <c r="N262" s="91">
        <f>N258-T258</f>
        <v>0</v>
      </c>
      <c r="O262" s="84"/>
      <c r="P262" s="66"/>
      <c r="Q262" s="74"/>
      <c r="R262" s="74"/>
      <c r="S262" s="76">
        <f>R262-Q262</f>
        <v>0</v>
      </c>
      <c r="T262" s="72"/>
      <c r="U262" s="79"/>
    </row>
    <row r="263" spans="1:21" ht="16.5" thickBot="1" x14ac:dyDescent="0.3">
      <c r="A263" s="100"/>
      <c r="B263" s="67"/>
      <c r="C263" s="122"/>
      <c r="D263" s="122"/>
      <c r="E263" s="106"/>
      <c r="F263" s="73"/>
      <c r="G263" s="120"/>
      <c r="H263" s="88"/>
      <c r="I263" s="90"/>
      <c r="J263" s="86"/>
      <c r="K263" s="88"/>
      <c r="L263" s="88"/>
      <c r="M263" s="90"/>
      <c r="N263" s="73"/>
      <c r="O263" s="92"/>
      <c r="P263" s="67"/>
      <c r="Q263" s="75"/>
      <c r="R263" s="75"/>
      <c r="S263" s="77"/>
      <c r="T263" s="73"/>
      <c r="U263" s="80"/>
    </row>
    <row r="264" spans="1:21" ht="2.1" customHeight="1" thickBot="1" x14ac:dyDescent="0.3">
      <c r="A264" s="11"/>
      <c r="B264" s="12"/>
      <c r="C264" s="12"/>
      <c r="D264" s="12"/>
      <c r="E264" s="13"/>
      <c r="F264" s="14"/>
      <c r="G264" s="12"/>
      <c r="H264" s="14"/>
      <c r="I264" s="14"/>
      <c r="J264" s="12"/>
      <c r="K264" s="15"/>
      <c r="L264" s="12"/>
      <c r="M264" s="15"/>
      <c r="N264" s="14"/>
      <c r="O264" s="13"/>
      <c r="P264" s="13"/>
      <c r="Q264" s="14"/>
      <c r="R264" s="14"/>
      <c r="S264" s="14"/>
      <c r="T264" s="14"/>
      <c r="U264" s="11"/>
    </row>
    <row r="265" spans="1:21" x14ac:dyDescent="0.25">
      <c r="A265" s="98">
        <v>37</v>
      </c>
      <c r="B265" s="64"/>
      <c r="C265" s="102"/>
      <c r="D265" s="102" t="str">
        <f>IFERROR(VLOOKUP(C265,Телефоны!B:D,2,0),"")</f>
        <v/>
      </c>
      <c r="E265" s="104"/>
      <c r="F265" s="107"/>
      <c r="G265" s="110"/>
      <c r="H265" s="113"/>
      <c r="I265" s="116"/>
      <c r="J265" s="93"/>
      <c r="K265" s="94"/>
      <c r="L265" s="94"/>
      <c r="M265" s="95">
        <f>L265-K265</f>
        <v>0</v>
      </c>
      <c r="N265" s="71">
        <f>MAX(I265:I270)-H265</f>
        <v>0</v>
      </c>
      <c r="O265" s="97"/>
      <c r="P265" s="64"/>
      <c r="Q265" s="94"/>
      <c r="R265" s="94"/>
      <c r="S265" s="95">
        <f>R265-Q265</f>
        <v>0</v>
      </c>
      <c r="T265" s="71">
        <f>S265+S267+S269</f>
        <v>0</v>
      </c>
      <c r="U265" s="78">
        <v>37</v>
      </c>
    </row>
    <row r="266" spans="1:21" x14ac:dyDescent="0.25">
      <c r="A266" s="99"/>
      <c r="B266" s="101"/>
      <c r="C266" s="103"/>
      <c r="D266" s="103"/>
      <c r="E266" s="105"/>
      <c r="F266" s="108"/>
      <c r="G266" s="111"/>
      <c r="H266" s="114"/>
      <c r="I266" s="117"/>
      <c r="J266" s="81"/>
      <c r="K266" s="74"/>
      <c r="L266" s="74"/>
      <c r="M266" s="76"/>
      <c r="N266" s="96"/>
      <c r="O266" s="84"/>
      <c r="P266" s="65"/>
      <c r="Q266" s="74"/>
      <c r="R266" s="74"/>
      <c r="S266" s="76"/>
      <c r="T266" s="72"/>
      <c r="U266" s="79"/>
    </row>
    <row r="267" spans="1:21" x14ac:dyDescent="0.25">
      <c r="A267" s="99"/>
      <c r="B267" s="101"/>
      <c r="C267" s="103"/>
      <c r="D267" s="19" t="str">
        <f>IFERROR(VLOOKUP(C265,Телефоны!B:D,3,0),"")</f>
        <v/>
      </c>
      <c r="E267" s="105"/>
      <c r="F267" s="109"/>
      <c r="G267" s="112"/>
      <c r="H267" s="115"/>
      <c r="I267" s="118"/>
      <c r="J267" s="81"/>
      <c r="K267" s="74"/>
      <c r="L267" s="74"/>
      <c r="M267" s="76">
        <f>L267-K267</f>
        <v>0</v>
      </c>
      <c r="N267" s="82" t="s">
        <v>47</v>
      </c>
      <c r="O267" s="84"/>
      <c r="P267" s="66"/>
      <c r="Q267" s="74"/>
      <c r="R267" s="74"/>
      <c r="S267" s="76">
        <f>R267-Q267</f>
        <v>0</v>
      </c>
      <c r="T267" s="72"/>
      <c r="U267" s="79"/>
    </row>
    <row r="268" spans="1:21" x14ac:dyDescent="0.25">
      <c r="A268" s="99"/>
      <c r="B268" s="101"/>
      <c r="C268" s="103"/>
      <c r="D268" s="19" t="str">
        <f>IFERROR(VLOOKUP(C265,Телефоны!B:E,4,0),"")</f>
        <v/>
      </c>
      <c r="E268" s="105"/>
      <c r="F268" s="91"/>
      <c r="G268" s="119"/>
      <c r="H268" s="87"/>
      <c r="I268" s="89"/>
      <c r="J268" s="81"/>
      <c r="K268" s="74"/>
      <c r="L268" s="74"/>
      <c r="M268" s="76"/>
      <c r="N268" s="83"/>
      <c r="O268" s="84"/>
      <c r="P268" s="65"/>
      <c r="Q268" s="74"/>
      <c r="R268" s="74"/>
      <c r="S268" s="76"/>
      <c r="T268" s="72"/>
      <c r="U268" s="79"/>
    </row>
    <row r="269" spans="1:21" x14ac:dyDescent="0.25">
      <c r="A269" s="99"/>
      <c r="B269" s="101"/>
      <c r="C269" s="121"/>
      <c r="D269" s="121"/>
      <c r="E269" s="105"/>
      <c r="F269" s="72"/>
      <c r="G269" s="111"/>
      <c r="H269" s="114"/>
      <c r="I269" s="117"/>
      <c r="J269" s="85"/>
      <c r="K269" s="87"/>
      <c r="L269" s="87"/>
      <c r="M269" s="89">
        <f>L269-K269</f>
        <v>0</v>
      </c>
      <c r="N269" s="91">
        <f>N265-T265</f>
        <v>0</v>
      </c>
      <c r="O269" s="84"/>
      <c r="P269" s="66"/>
      <c r="Q269" s="74"/>
      <c r="R269" s="74"/>
      <c r="S269" s="76">
        <f>R269-Q269</f>
        <v>0</v>
      </c>
      <c r="T269" s="72"/>
      <c r="U269" s="79"/>
    </row>
    <row r="270" spans="1:21" ht="16.5" thickBot="1" x14ac:dyDescent="0.3">
      <c r="A270" s="100"/>
      <c r="B270" s="67"/>
      <c r="C270" s="122"/>
      <c r="D270" s="122"/>
      <c r="E270" s="106"/>
      <c r="F270" s="73"/>
      <c r="G270" s="120"/>
      <c r="H270" s="88"/>
      <c r="I270" s="90"/>
      <c r="J270" s="86"/>
      <c r="K270" s="88"/>
      <c r="L270" s="88"/>
      <c r="M270" s="90"/>
      <c r="N270" s="73"/>
      <c r="O270" s="92"/>
      <c r="P270" s="67"/>
      <c r="Q270" s="75"/>
      <c r="R270" s="75"/>
      <c r="S270" s="77"/>
      <c r="T270" s="73"/>
      <c r="U270" s="80"/>
    </row>
    <row r="271" spans="1:21" ht="2.1" customHeight="1" thickBot="1" x14ac:dyDescent="0.3">
      <c r="A271" s="11"/>
      <c r="B271" s="12"/>
      <c r="C271" s="12"/>
      <c r="D271" s="12"/>
      <c r="E271" s="13"/>
      <c r="F271" s="14"/>
      <c r="G271" s="12"/>
      <c r="H271" s="14"/>
      <c r="I271" s="14"/>
      <c r="J271" s="12"/>
      <c r="K271" s="15"/>
      <c r="L271" s="12"/>
      <c r="M271" s="15"/>
      <c r="N271" s="14"/>
      <c r="O271" s="13"/>
      <c r="P271" s="13"/>
      <c r="Q271" s="14"/>
      <c r="R271" s="14"/>
      <c r="S271" s="14"/>
      <c r="T271" s="14"/>
      <c r="U271" s="11"/>
    </row>
    <row r="272" spans="1:21" x14ac:dyDescent="0.25">
      <c r="A272" s="98">
        <v>38</v>
      </c>
      <c r="B272" s="64"/>
      <c r="C272" s="102"/>
      <c r="D272" s="102" t="str">
        <f>IFERROR(VLOOKUP(C272,Телефоны!B:D,2,0),"")</f>
        <v/>
      </c>
      <c r="E272" s="104"/>
      <c r="F272" s="107"/>
      <c r="G272" s="110"/>
      <c r="H272" s="113"/>
      <c r="I272" s="116"/>
      <c r="J272" s="93"/>
      <c r="K272" s="94"/>
      <c r="L272" s="94"/>
      <c r="M272" s="95">
        <f>L272-K272</f>
        <v>0</v>
      </c>
      <c r="N272" s="71">
        <f>MAX(I272:I277)-H272</f>
        <v>0</v>
      </c>
      <c r="O272" s="97"/>
      <c r="P272" s="64"/>
      <c r="Q272" s="94"/>
      <c r="R272" s="94"/>
      <c r="S272" s="95">
        <f>R272-Q272</f>
        <v>0</v>
      </c>
      <c r="T272" s="71">
        <f>S272+S274+S276</f>
        <v>0</v>
      </c>
      <c r="U272" s="78">
        <v>38</v>
      </c>
    </row>
    <row r="273" spans="1:21" x14ac:dyDescent="0.25">
      <c r="A273" s="99"/>
      <c r="B273" s="101"/>
      <c r="C273" s="103"/>
      <c r="D273" s="103"/>
      <c r="E273" s="105"/>
      <c r="F273" s="108"/>
      <c r="G273" s="111"/>
      <c r="H273" s="114"/>
      <c r="I273" s="117"/>
      <c r="J273" s="81"/>
      <c r="K273" s="74"/>
      <c r="L273" s="74"/>
      <c r="M273" s="76"/>
      <c r="N273" s="96"/>
      <c r="O273" s="84"/>
      <c r="P273" s="65"/>
      <c r="Q273" s="74"/>
      <c r="R273" s="74"/>
      <c r="S273" s="76"/>
      <c r="T273" s="72"/>
      <c r="U273" s="79"/>
    </row>
    <row r="274" spans="1:21" x14ac:dyDescent="0.25">
      <c r="A274" s="99"/>
      <c r="B274" s="101"/>
      <c r="C274" s="103"/>
      <c r="D274" s="19" t="str">
        <f>IFERROR(VLOOKUP(C272,Телефоны!B:D,3,0),"")</f>
        <v/>
      </c>
      <c r="E274" s="105"/>
      <c r="F274" s="109"/>
      <c r="G274" s="112"/>
      <c r="H274" s="115"/>
      <c r="I274" s="118"/>
      <c r="J274" s="81"/>
      <c r="K274" s="74"/>
      <c r="L274" s="74"/>
      <c r="M274" s="76">
        <f>L274-K274</f>
        <v>0</v>
      </c>
      <c r="N274" s="82" t="s">
        <v>47</v>
      </c>
      <c r="O274" s="84"/>
      <c r="P274" s="66"/>
      <c r="Q274" s="74"/>
      <c r="R274" s="74"/>
      <c r="S274" s="76">
        <f>R274-Q274</f>
        <v>0</v>
      </c>
      <c r="T274" s="72"/>
      <c r="U274" s="79"/>
    </row>
    <row r="275" spans="1:21" x14ac:dyDescent="0.25">
      <c r="A275" s="99"/>
      <c r="B275" s="101"/>
      <c r="C275" s="103"/>
      <c r="D275" s="19" t="str">
        <f>IFERROR(VLOOKUP(C272,Телефоны!B:E,4,0),"")</f>
        <v/>
      </c>
      <c r="E275" s="105"/>
      <c r="F275" s="91"/>
      <c r="G275" s="119"/>
      <c r="H275" s="87"/>
      <c r="I275" s="89"/>
      <c r="J275" s="81"/>
      <c r="K275" s="74"/>
      <c r="L275" s="74"/>
      <c r="M275" s="76"/>
      <c r="N275" s="83"/>
      <c r="O275" s="84"/>
      <c r="P275" s="65"/>
      <c r="Q275" s="74"/>
      <c r="R275" s="74"/>
      <c r="S275" s="76"/>
      <c r="T275" s="72"/>
      <c r="U275" s="79"/>
    </row>
    <row r="276" spans="1:21" x14ac:dyDescent="0.25">
      <c r="A276" s="99"/>
      <c r="B276" s="101"/>
      <c r="C276" s="121"/>
      <c r="D276" s="121"/>
      <c r="E276" s="105"/>
      <c r="F276" s="72"/>
      <c r="G276" s="111"/>
      <c r="H276" s="114"/>
      <c r="I276" s="117"/>
      <c r="J276" s="85"/>
      <c r="K276" s="87"/>
      <c r="L276" s="87"/>
      <c r="M276" s="89">
        <f>L276-K276</f>
        <v>0</v>
      </c>
      <c r="N276" s="91">
        <f>N272-T272</f>
        <v>0</v>
      </c>
      <c r="O276" s="84"/>
      <c r="P276" s="66"/>
      <c r="Q276" s="74"/>
      <c r="R276" s="74"/>
      <c r="S276" s="76">
        <f>R276-Q276</f>
        <v>0</v>
      </c>
      <c r="T276" s="72"/>
      <c r="U276" s="79"/>
    </row>
    <row r="277" spans="1:21" ht="16.5" thickBot="1" x14ac:dyDescent="0.3">
      <c r="A277" s="100"/>
      <c r="B277" s="67"/>
      <c r="C277" s="122"/>
      <c r="D277" s="122"/>
      <c r="E277" s="106"/>
      <c r="F277" s="73"/>
      <c r="G277" s="120"/>
      <c r="H277" s="88"/>
      <c r="I277" s="90"/>
      <c r="J277" s="86"/>
      <c r="K277" s="88"/>
      <c r="L277" s="88"/>
      <c r="M277" s="90"/>
      <c r="N277" s="73"/>
      <c r="O277" s="92"/>
      <c r="P277" s="67"/>
      <c r="Q277" s="75"/>
      <c r="R277" s="75"/>
      <c r="S277" s="77"/>
      <c r="T277" s="73"/>
      <c r="U277" s="80"/>
    </row>
    <row r="278" spans="1:21" ht="2.1" customHeight="1" thickBot="1" x14ac:dyDescent="0.3">
      <c r="A278" s="11"/>
      <c r="B278" s="12"/>
      <c r="C278" s="12"/>
      <c r="D278" s="12"/>
      <c r="E278" s="13"/>
      <c r="F278" s="14"/>
      <c r="G278" s="12"/>
      <c r="H278" s="14"/>
      <c r="I278" s="14"/>
      <c r="J278" s="12"/>
      <c r="K278" s="15"/>
      <c r="L278" s="12"/>
      <c r="M278" s="15"/>
      <c r="N278" s="14"/>
      <c r="O278" s="13"/>
      <c r="P278" s="13"/>
      <c r="Q278" s="14"/>
      <c r="R278" s="14"/>
      <c r="S278" s="14"/>
      <c r="T278" s="14"/>
      <c r="U278" s="11"/>
    </row>
    <row r="279" spans="1:21" x14ac:dyDescent="0.25">
      <c r="A279" s="98">
        <v>39</v>
      </c>
      <c r="B279" s="64"/>
      <c r="C279" s="102"/>
      <c r="D279" s="102" t="str">
        <f>IFERROR(VLOOKUP(C279,Телефоны!B:D,2,0),"")</f>
        <v/>
      </c>
      <c r="E279" s="104"/>
      <c r="F279" s="107"/>
      <c r="G279" s="110"/>
      <c r="H279" s="113"/>
      <c r="I279" s="116"/>
      <c r="J279" s="93"/>
      <c r="K279" s="94"/>
      <c r="L279" s="94"/>
      <c r="M279" s="95">
        <f>L279-K279</f>
        <v>0</v>
      </c>
      <c r="N279" s="71">
        <f>MAX(I279:I284)-H279</f>
        <v>0</v>
      </c>
      <c r="O279" s="97"/>
      <c r="P279" s="64"/>
      <c r="Q279" s="94"/>
      <c r="R279" s="94"/>
      <c r="S279" s="95">
        <f>R279-Q279</f>
        <v>0</v>
      </c>
      <c r="T279" s="71">
        <f>S279+S281+S283</f>
        <v>0</v>
      </c>
      <c r="U279" s="78">
        <v>39</v>
      </c>
    </row>
    <row r="280" spans="1:21" x14ac:dyDescent="0.25">
      <c r="A280" s="99"/>
      <c r="B280" s="101"/>
      <c r="C280" s="103"/>
      <c r="D280" s="103"/>
      <c r="E280" s="105"/>
      <c r="F280" s="108"/>
      <c r="G280" s="111"/>
      <c r="H280" s="114"/>
      <c r="I280" s="117"/>
      <c r="J280" s="81"/>
      <c r="K280" s="74"/>
      <c r="L280" s="74"/>
      <c r="M280" s="76"/>
      <c r="N280" s="96"/>
      <c r="O280" s="84"/>
      <c r="P280" s="65"/>
      <c r="Q280" s="74"/>
      <c r="R280" s="74"/>
      <c r="S280" s="76"/>
      <c r="T280" s="72"/>
      <c r="U280" s="79"/>
    </row>
    <row r="281" spans="1:21" x14ac:dyDescent="0.25">
      <c r="A281" s="99"/>
      <c r="B281" s="101"/>
      <c r="C281" s="103"/>
      <c r="D281" s="19" t="str">
        <f>IFERROR(VLOOKUP(C279,Телефоны!B:D,3,0),"")</f>
        <v/>
      </c>
      <c r="E281" s="105"/>
      <c r="F281" s="109"/>
      <c r="G281" s="112"/>
      <c r="H281" s="115"/>
      <c r="I281" s="118"/>
      <c r="J281" s="81"/>
      <c r="K281" s="74"/>
      <c r="L281" s="74"/>
      <c r="M281" s="76">
        <f>L281-K281</f>
        <v>0</v>
      </c>
      <c r="N281" s="82" t="s">
        <v>47</v>
      </c>
      <c r="O281" s="84"/>
      <c r="P281" s="66"/>
      <c r="Q281" s="74"/>
      <c r="R281" s="74"/>
      <c r="S281" s="76">
        <f>R281-Q281</f>
        <v>0</v>
      </c>
      <c r="T281" s="72"/>
      <c r="U281" s="79"/>
    </row>
    <row r="282" spans="1:21" x14ac:dyDescent="0.25">
      <c r="A282" s="99"/>
      <c r="B282" s="101"/>
      <c r="C282" s="103"/>
      <c r="D282" s="19" t="str">
        <f>IFERROR(VLOOKUP(C279,Телефоны!B:E,4,0),"")</f>
        <v/>
      </c>
      <c r="E282" s="105"/>
      <c r="F282" s="91"/>
      <c r="G282" s="119"/>
      <c r="H282" s="87"/>
      <c r="I282" s="89"/>
      <c r="J282" s="81"/>
      <c r="K282" s="74"/>
      <c r="L282" s="74"/>
      <c r="M282" s="76"/>
      <c r="N282" s="83"/>
      <c r="O282" s="84"/>
      <c r="P282" s="65"/>
      <c r="Q282" s="74"/>
      <c r="R282" s="74"/>
      <c r="S282" s="76"/>
      <c r="T282" s="72"/>
      <c r="U282" s="79"/>
    </row>
    <row r="283" spans="1:21" x14ac:dyDescent="0.25">
      <c r="A283" s="99"/>
      <c r="B283" s="101"/>
      <c r="C283" s="121"/>
      <c r="D283" s="121"/>
      <c r="E283" s="105"/>
      <c r="F283" s="72"/>
      <c r="G283" s="111"/>
      <c r="H283" s="114"/>
      <c r="I283" s="117"/>
      <c r="J283" s="85"/>
      <c r="K283" s="87"/>
      <c r="L283" s="87"/>
      <c r="M283" s="89">
        <f>L283-K283</f>
        <v>0</v>
      </c>
      <c r="N283" s="91">
        <f>N279-T279</f>
        <v>0</v>
      </c>
      <c r="O283" s="84"/>
      <c r="P283" s="66"/>
      <c r="Q283" s="74"/>
      <c r="R283" s="74"/>
      <c r="S283" s="76">
        <f>R283-Q283</f>
        <v>0</v>
      </c>
      <c r="T283" s="72"/>
      <c r="U283" s="79"/>
    </row>
    <row r="284" spans="1:21" ht="16.5" thickBot="1" x14ac:dyDescent="0.3">
      <c r="A284" s="100"/>
      <c r="B284" s="67"/>
      <c r="C284" s="122"/>
      <c r="D284" s="122"/>
      <c r="E284" s="106"/>
      <c r="F284" s="73"/>
      <c r="G284" s="120"/>
      <c r="H284" s="88"/>
      <c r="I284" s="90"/>
      <c r="J284" s="86"/>
      <c r="K284" s="88"/>
      <c r="L284" s="88"/>
      <c r="M284" s="90"/>
      <c r="N284" s="73"/>
      <c r="O284" s="92"/>
      <c r="P284" s="67"/>
      <c r="Q284" s="75"/>
      <c r="R284" s="75"/>
      <c r="S284" s="77"/>
      <c r="T284" s="73"/>
      <c r="U284" s="80"/>
    </row>
    <row r="285" spans="1:21" ht="2.1" customHeight="1" thickBot="1" x14ac:dyDescent="0.3">
      <c r="A285" s="11"/>
      <c r="B285" s="12"/>
      <c r="C285" s="12"/>
      <c r="D285" s="12"/>
      <c r="E285" s="13"/>
      <c r="F285" s="14"/>
      <c r="G285" s="12"/>
      <c r="H285" s="14"/>
      <c r="I285" s="14"/>
      <c r="J285" s="12"/>
      <c r="K285" s="15"/>
      <c r="L285" s="12"/>
      <c r="M285" s="15"/>
      <c r="N285" s="14"/>
      <c r="O285" s="13"/>
      <c r="P285" s="13"/>
      <c r="Q285" s="14"/>
      <c r="R285" s="14"/>
      <c r="S285" s="14"/>
      <c r="T285" s="14"/>
      <c r="U285" s="11"/>
    </row>
    <row r="286" spans="1:21" x14ac:dyDescent="0.25">
      <c r="A286" s="98">
        <v>40</v>
      </c>
      <c r="B286" s="64"/>
      <c r="C286" s="102"/>
      <c r="D286" s="102" t="str">
        <f>IFERROR(VLOOKUP(C286,Телефоны!B:D,2,0),"")</f>
        <v/>
      </c>
      <c r="E286" s="104"/>
      <c r="F286" s="107"/>
      <c r="G286" s="110"/>
      <c r="H286" s="113"/>
      <c r="I286" s="116"/>
      <c r="J286" s="93"/>
      <c r="K286" s="94"/>
      <c r="L286" s="94"/>
      <c r="M286" s="95">
        <f>L286-K286</f>
        <v>0</v>
      </c>
      <c r="N286" s="71">
        <f>MAX(I286:I291)-H286</f>
        <v>0</v>
      </c>
      <c r="O286" s="97"/>
      <c r="P286" s="64"/>
      <c r="Q286" s="94"/>
      <c r="R286" s="94"/>
      <c r="S286" s="95">
        <f>R286-Q286</f>
        <v>0</v>
      </c>
      <c r="T286" s="71">
        <f>S286+S288+S290</f>
        <v>0</v>
      </c>
      <c r="U286" s="78">
        <v>40</v>
      </c>
    </row>
    <row r="287" spans="1:21" x14ac:dyDescent="0.25">
      <c r="A287" s="99"/>
      <c r="B287" s="101"/>
      <c r="C287" s="103"/>
      <c r="D287" s="103"/>
      <c r="E287" s="105"/>
      <c r="F287" s="108"/>
      <c r="G287" s="111"/>
      <c r="H287" s="114"/>
      <c r="I287" s="117"/>
      <c r="J287" s="81"/>
      <c r="K287" s="74"/>
      <c r="L287" s="74"/>
      <c r="M287" s="76"/>
      <c r="N287" s="96"/>
      <c r="O287" s="84"/>
      <c r="P287" s="65"/>
      <c r="Q287" s="74"/>
      <c r="R287" s="74"/>
      <c r="S287" s="76"/>
      <c r="T287" s="72"/>
      <c r="U287" s="79"/>
    </row>
    <row r="288" spans="1:21" x14ac:dyDescent="0.25">
      <c r="A288" s="99"/>
      <c r="B288" s="101"/>
      <c r="C288" s="103"/>
      <c r="D288" s="19" t="str">
        <f>IFERROR(VLOOKUP(C286,Телефоны!B:D,3,0),"")</f>
        <v/>
      </c>
      <c r="E288" s="105"/>
      <c r="F288" s="109"/>
      <c r="G288" s="112"/>
      <c r="H288" s="115"/>
      <c r="I288" s="118"/>
      <c r="J288" s="81"/>
      <c r="K288" s="74"/>
      <c r="L288" s="74"/>
      <c r="M288" s="76">
        <f>L288-K288</f>
        <v>0</v>
      </c>
      <c r="N288" s="82" t="s">
        <v>47</v>
      </c>
      <c r="O288" s="84"/>
      <c r="P288" s="66"/>
      <c r="Q288" s="74"/>
      <c r="R288" s="74"/>
      <c r="S288" s="76">
        <f>R288-Q288</f>
        <v>0</v>
      </c>
      <c r="T288" s="72"/>
      <c r="U288" s="79"/>
    </row>
    <row r="289" spans="1:21" x14ac:dyDescent="0.25">
      <c r="A289" s="99"/>
      <c r="B289" s="101"/>
      <c r="C289" s="103"/>
      <c r="D289" s="19" t="str">
        <f>IFERROR(VLOOKUP(C286,Телефоны!B:E,4,0),"")</f>
        <v/>
      </c>
      <c r="E289" s="105"/>
      <c r="F289" s="91"/>
      <c r="G289" s="119"/>
      <c r="H289" s="87"/>
      <c r="I289" s="89"/>
      <c r="J289" s="81"/>
      <c r="K289" s="74"/>
      <c r="L289" s="74"/>
      <c r="M289" s="76"/>
      <c r="N289" s="83"/>
      <c r="O289" s="84"/>
      <c r="P289" s="65"/>
      <c r="Q289" s="74"/>
      <c r="R289" s="74"/>
      <c r="S289" s="76"/>
      <c r="T289" s="72"/>
      <c r="U289" s="79"/>
    </row>
    <row r="290" spans="1:21" x14ac:dyDescent="0.25">
      <c r="A290" s="99"/>
      <c r="B290" s="101"/>
      <c r="C290" s="121"/>
      <c r="D290" s="121"/>
      <c r="E290" s="105"/>
      <c r="F290" s="72"/>
      <c r="G290" s="111"/>
      <c r="H290" s="114"/>
      <c r="I290" s="117"/>
      <c r="J290" s="85"/>
      <c r="K290" s="87"/>
      <c r="L290" s="87"/>
      <c r="M290" s="89">
        <f>L290-K290</f>
        <v>0</v>
      </c>
      <c r="N290" s="91">
        <f>N286-T286</f>
        <v>0</v>
      </c>
      <c r="O290" s="84"/>
      <c r="P290" s="66"/>
      <c r="Q290" s="74"/>
      <c r="R290" s="74"/>
      <c r="S290" s="76">
        <f>R290-Q290</f>
        <v>0</v>
      </c>
      <c r="T290" s="72"/>
      <c r="U290" s="79"/>
    </row>
    <row r="291" spans="1:21" ht="16.5" thickBot="1" x14ac:dyDescent="0.3">
      <c r="A291" s="100"/>
      <c r="B291" s="67"/>
      <c r="C291" s="122"/>
      <c r="D291" s="122"/>
      <c r="E291" s="106"/>
      <c r="F291" s="73"/>
      <c r="G291" s="120"/>
      <c r="H291" s="88"/>
      <c r="I291" s="90"/>
      <c r="J291" s="86"/>
      <c r="K291" s="88"/>
      <c r="L291" s="88"/>
      <c r="M291" s="90"/>
      <c r="N291" s="73"/>
      <c r="O291" s="92"/>
      <c r="P291" s="67"/>
      <c r="Q291" s="75"/>
      <c r="R291" s="75"/>
      <c r="S291" s="77"/>
      <c r="T291" s="73"/>
      <c r="U291" s="80"/>
    </row>
    <row r="292" spans="1:21" ht="2.1" customHeight="1" thickBot="1" x14ac:dyDescent="0.3">
      <c r="A292" s="11"/>
      <c r="B292" s="12"/>
      <c r="C292" s="12"/>
      <c r="D292" s="12"/>
      <c r="E292" s="13"/>
      <c r="F292" s="14"/>
      <c r="G292" s="12"/>
      <c r="H292" s="14"/>
      <c r="I292" s="14"/>
      <c r="J292" s="12"/>
      <c r="K292" s="15"/>
      <c r="L292" s="12"/>
      <c r="M292" s="15"/>
      <c r="N292" s="14"/>
      <c r="O292" s="13"/>
      <c r="P292" s="13"/>
      <c r="Q292" s="14"/>
      <c r="R292" s="14"/>
      <c r="S292" s="14"/>
      <c r="T292" s="14"/>
      <c r="U292" s="11"/>
    </row>
    <row r="293" spans="1:21" x14ac:dyDescent="0.25">
      <c r="A293" s="98">
        <v>41</v>
      </c>
      <c r="B293" s="64"/>
      <c r="C293" s="102"/>
      <c r="D293" s="102" t="str">
        <f>IFERROR(VLOOKUP(C293,Телефоны!B:D,2,0),"")</f>
        <v/>
      </c>
      <c r="E293" s="104"/>
      <c r="F293" s="107"/>
      <c r="G293" s="110"/>
      <c r="H293" s="113"/>
      <c r="I293" s="116"/>
      <c r="J293" s="93"/>
      <c r="K293" s="94"/>
      <c r="L293" s="94"/>
      <c r="M293" s="95">
        <f>L293-K293</f>
        <v>0</v>
      </c>
      <c r="N293" s="71">
        <f>MAX(I293:I298)-H293</f>
        <v>0</v>
      </c>
      <c r="O293" s="97"/>
      <c r="P293" s="64"/>
      <c r="Q293" s="94"/>
      <c r="R293" s="94"/>
      <c r="S293" s="95">
        <f>R293-Q293</f>
        <v>0</v>
      </c>
      <c r="T293" s="71">
        <f>S293+S295+S297</f>
        <v>0</v>
      </c>
      <c r="U293" s="78">
        <v>41</v>
      </c>
    </row>
    <row r="294" spans="1:21" x14ac:dyDescent="0.25">
      <c r="A294" s="99"/>
      <c r="B294" s="101"/>
      <c r="C294" s="103"/>
      <c r="D294" s="103"/>
      <c r="E294" s="105"/>
      <c r="F294" s="108"/>
      <c r="G294" s="111"/>
      <c r="H294" s="114"/>
      <c r="I294" s="117"/>
      <c r="J294" s="81"/>
      <c r="K294" s="74"/>
      <c r="L294" s="74"/>
      <c r="M294" s="76"/>
      <c r="N294" s="96"/>
      <c r="O294" s="84"/>
      <c r="P294" s="65"/>
      <c r="Q294" s="74"/>
      <c r="R294" s="74"/>
      <c r="S294" s="76"/>
      <c r="T294" s="72"/>
      <c r="U294" s="79"/>
    </row>
    <row r="295" spans="1:21" x14ac:dyDescent="0.25">
      <c r="A295" s="99"/>
      <c r="B295" s="101"/>
      <c r="C295" s="103"/>
      <c r="D295" s="19" t="str">
        <f>IFERROR(VLOOKUP(C293,Телефоны!B:D,3,0),"")</f>
        <v/>
      </c>
      <c r="E295" s="105"/>
      <c r="F295" s="109"/>
      <c r="G295" s="112"/>
      <c r="H295" s="115"/>
      <c r="I295" s="118"/>
      <c r="J295" s="81"/>
      <c r="K295" s="74"/>
      <c r="L295" s="74"/>
      <c r="M295" s="76">
        <f>L295-K295</f>
        <v>0</v>
      </c>
      <c r="N295" s="82" t="s">
        <v>47</v>
      </c>
      <c r="O295" s="84"/>
      <c r="P295" s="66"/>
      <c r="Q295" s="74"/>
      <c r="R295" s="74"/>
      <c r="S295" s="76">
        <f>R295-Q295</f>
        <v>0</v>
      </c>
      <c r="T295" s="72"/>
      <c r="U295" s="79"/>
    </row>
    <row r="296" spans="1:21" x14ac:dyDescent="0.25">
      <c r="A296" s="99"/>
      <c r="B296" s="101"/>
      <c r="C296" s="103"/>
      <c r="D296" s="19" t="str">
        <f>IFERROR(VLOOKUP(C293,Телефоны!B:E,4,0),"")</f>
        <v/>
      </c>
      <c r="E296" s="105"/>
      <c r="F296" s="91"/>
      <c r="G296" s="119"/>
      <c r="H296" s="87"/>
      <c r="I296" s="89"/>
      <c r="J296" s="81"/>
      <c r="K296" s="74"/>
      <c r="L296" s="74"/>
      <c r="M296" s="76"/>
      <c r="N296" s="83"/>
      <c r="O296" s="84"/>
      <c r="P296" s="65"/>
      <c r="Q296" s="74"/>
      <c r="R296" s="74"/>
      <c r="S296" s="76"/>
      <c r="T296" s="72"/>
      <c r="U296" s="79"/>
    </row>
    <row r="297" spans="1:21" x14ac:dyDescent="0.25">
      <c r="A297" s="99"/>
      <c r="B297" s="101"/>
      <c r="C297" s="121"/>
      <c r="D297" s="121"/>
      <c r="E297" s="105"/>
      <c r="F297" s="72"/>
      <c r="G297" s="111"/>
      <c r="H297" s="114"/>
      <c r="I297" s="117"/>
      <c r="J297" s="85"/>
      <c r="K297" s="87"/>
      <c r="L297" s="87"/>
      <c r="M297" s="89">
        <f>L297-K297</f>
        <v>0</v>
      </c>
      <c r="N297" s="91">
        <f>N293-T293</f>
        <v>0</v>
      </c>
      <c r="O297" s="84"/>
      <c r="P297" s="66"/>
      <c r="Q297" s="74"/>
      <c r="R297" s="74"/>
      <c r="S297" s="76">
        <f>R297-Q297</f>
        <v>0</v>
      </c>
      <c r="T297" s="72"/>
      <c r="U297" s="79"/>
    </row>
    <row r="298" spans="1:21" ht="16.5" thickBot="1" x14ac:dyDescent="0.3">
      <c r="A298" s="100"/>
      <c r="B298" s="67"/>
      <c r="C298" s="122"/>
      <c r="D298" s="122"/>
      <c r="E298" s="106"/>
      <c r="F298" s="73"/>
      <c r="G298" s="120"/>
      <c r="H298" s="88"/>
      <c r="I298" s="90"/>
      <c r="J298" s="86"/>
      <c r="K298" s="88"/>
      <c r="L298" s="88"/>
      <c r="M298" s="90"/>
      <c r="N298" s="73"/>
      <c r="O298" s="92"/>
      <c r="P298" s="67"/>
      <c r="Q298" s="75"/>
      <c r="R298" s="75"/>
      <c r="S298" s="77"/>
      <c r="T298" s="73"/>
      <c r="U298" s="80"/>
    </row>
    <row r="299" spans="1:21" ht="2.1" customHeight="1" thickBot="1" x14ac:dyDescent="0.3">
      <c r="A299" s="11"/>
      <c r="B299" s="12"/>
      <c r="C299" s="12"/>
      <c r="D299" s="12"/>
      <c r="E299" s="13"/>
      <c r="F299" s="14"/>
      <c r="G299" s="12"/>
      <c r="H299" s="14"/>
      <c r="I299" s="14"/>
      <c r="J299" s="12"/>
      <c r="K299" s="15"/>
      <c r="L299" s="12"/>
      <c r="M299" s="15"/>
      <c r="N299" s="14"/>
      <c r="O299" s="13"/>
      <c r="P299" s="13"/>
      <c r="Q299" s="14"/>
      <c r="R299" s="14"/>
      <c r="S299" s="14"/>
      <c r="T299" s="14"/>
      <c r="U299" s="11"/>
    </row>
    <row r="300" spans="1:21" x14ac:dyDescent="0.25">
      <c r="A300" s="98">
        <v>42</v>
      </c>
      <c r="B300" s="64"/>
      <c r="C300" s="102"/>
      <c r="D300" s="102" t="str">
        <f>IFERROR(VLOOKUP(C300,Телефоны!B:D,2,0),"")</f>
        <v/>
      </c>
      <c r="E300" s="104"/>
      <c r="F300" s="107"/>
      <c r="G300" s="110"/>
      <c r="H300" s="113"/>
      <c r="I300" s="116"/>
      <c r="J300" s="93"/>
      <c r="K300" s="94"/>
      <c r="L300" s="94"/>
      <c r="M300" s="95">
        <f>L300-K300</f>
        <v>0</v>
      </c>
      <c r="N300" s="71">
        <f>MAX(I300:I305)-H300</f>
        <v>0</v>
      </c>
      <c r="O300" s="97"/>
      <c r="P300" s="64"/>
      <c r="Q300" s="94"/>
      <c r="R300" s="94"/>
      <c r="S300" s="95">
        <f>R300-Q300</f>
        <v>0</v>
      </c>
      <c r="T300" s="71">
        <f>S300+S302+S304</f>
        <v>0</v>
      </c>
      <c r="U300" s="78">
        <v>42</v>
      </c>
    </row>
    <row r="301" spans="1:21" x14ac:dyDescent="0.25">
      <c r="A301" s="99"/>
      <c r="B301" s="101"/>
      <c r="C301" s="103"/>
      <c r="D301" s="103"/>
      <c r="E301" s="105"/>
      <c r="F301" s="108"/>
      <c r="G301" s="111"/>
      <c r="H301" s="114"/>
      <c r="I301" s="117"/>
      <c r="J301" s="81"/>
      <c r="K301" s="74"/>
      <c r="L301" s="74"/>
      <c r="M301" s="76"/>
      <c r="N301" s="96"/>
      <c r="O301" s="84"/>
      <c r="P301" s="65"/>
      <c r="Q301" s="74"/>
      <c r="R301" s="74"/>
      <c r="S301" s="76"/>
      <c r="T301" s="72"/>
      <c r="U301" s="79"/>
    </row>
    <row r="302" spans="1:21" x14ac:dyDescent="0.25">
      <c r="A302" s="99"/>
      <c r="B302" s="101"/>
      <c r="C302" s="103"/>
      <c r="D302" s="19" t="str">
        <f>IFERROR(VLOOKUP(C300,Телефоны!B:D,3,0),"")</f>
        <v/>
      </c>
      <c r="E302" s="105"/>
      <c r="F302" s="109"/>
      <c r="G302" s="112"/>
      <c r="H302" s="115"/>
      <c r="I302" s="118"/>
      <c r="J302" s="81"/>
      <c r="K302" s="74"/>
      <c r="L302" s="74"/>
      <c r="M302" s="76">
        <f>L302-K302</f>
        <v>0</v>
      </c>
      <c r="N302" s="82" t="s">
        <v>47</v>
      </c>
      <c r="O302" s="84"/>
      <c r="P302" s="66"/>
      <c r="Q302" s="74"/>
      <c r="R302" s="74"/>
      <c r="S302" s="76">
        <f>R302-Q302</f>
        <v>0</v>
      </c>
      <c r="T302" s="72"/>
      <c r="U302" s="79"/>
    </row>
    <row r="303" spans="1:21" x14ac:dyDescent="0.25">
      <c r="A303" s="99"/>
      <c r="B303" s="101"/>
      <c r="C303" s="103"/>
      <c r="D303" s="19" t="str">
        <f>IFERROR(VLOOKUP(C300,Телефоны!B:E,4,0),"")</f>
        <v/>
      </c>
      <c r="E303" s="105"/>
      <c r="F303" s="91"/>
      <c r="G303" s="119"/>
      <c r="H303" s="87"/>
      <c r="I303" s="89"/>
      <c r="J303" s="81"/>
      <c r="K303" s="74"/>
      <c r="L303" s="74"/>
      <c r="M303" s="76"/>
      <c r="N303" s="83"/>
      <c r="O303" s="84"/>
      <c r="P303" s="65"/>
      <c r="Q303" s="74"/>
      <c r="R303" s="74"/>
      <c r="S303" s="76"/>
      <c r="T303" s="72"/>
      <c r="U303" s="79"/>
    </row>
    <row r="304" spans="1:21" x14ac:dyDescent="0.25">
      <c r="A304" s="99"/>
      <c r="B304" s="101"/>
      <c r="C304" s="121"/>
      <c r="D304" s="121"/>
      <c r="E304" s="105"/>
      <c r="F304" s="72"/>
      <c r="G304" s="111"/>
      <c r="H304" s="114"/>
      <c r="I304" s="117"/>
      <c r="J304" s="85"/>
      <c r="K304" s="87"/>
      <c r="L304" s="87"/>
      <c r="M304" s="89">
        <f>L304-K304</f>
        <v>0</v>
      </c>
      <c r="N304" s="91">
        <f>N300-T300</f>
        <v>0</v>
      </c>
      <c r="O304" s="84"/>
      <c r="P304" s="66"/>
      <c r="Q304" s="74"/>
      <c r="R304" s="74"/>
      <c r="S304" s="76">
        <f>R304-Q304</f>
        <v>0</v>
      </c>
      <c r="T304" s="72"/>
      <c r="U304" s="79"/>
    </row>
    <row r="305" spans="1:21" ht="16.5" thickBot="1" x14ac:dyDescent="0.3">
      <c r="A305" s="100"/>
      <c r="B305" s="67"/>
      <c r="C305" s="122"/>
      <c r="D305" s="122"/>
      <c r="E305" s="106"/>
      <c r="F305" s="73"/>
      <c r="G305" s="120"/>
      <c r="H305" s="88"/>
      <c r="I305" s="90"/>
      <c r="J305" s="86"/>
      <c r="K305" s="88"/>
      <c r="L305" s="88"/>
      <c r="M305" s="90"/>
      <c r="N305" s="73"/>
      <c r="O305" s="92"/>
      <c r="P305" s="67"/>
      <c r="Q305" s="75"/>
      <c r="R305" s="75"/>
      <c r="S305" s="77"/>
      <c r="T305" s="73"/>
      <c r="U305" s="80"/>
    </row>
    <row r="306" spans="1:21" ht="2.1" customHeight="1" thickBot="1" x14ac:dyDescent="0.3">
      <c r="A306" s="11"/>
      <c r="B306" s="12"/>
      <c r="C306" s="12"/>
      <c r="D306" s="12"/>
      <c r="E306" s="13"/>
      <c r="F306" s="14"/>
      <c r="G306" s="12"/>
      <c r="H306" s="14"/>
      <c r="I306" s="14"/>
      <c r="J306" s="12"/>
      <c r="K306" s="15"/>
      <c r="L306" s="12"/>
      <c r="M306" s="15"/>
      <c r="N306" s="14"/>
      <c r="O306" s="13"/>
      <c r="P306" s="13"/>
      <c r="Q306" s="14"/>
      <c r="R306" s="14"/>
      <c r="S306" s="14"/>
      <c r="T306" s="14"/>
      <c r="U306" s="11"/>
    </row>
    <row r="307" spans="1:21" x14ac:dyDescent="0.25">
      <c r="A307" s="98">
        <v>43</v>
      </c>
      <c r="B307" s="64"/>
      <c r="C307" s="102"/>
      <c r="D307" s="102" t="str">
        <f>IFERROR(VLOOKUP(C307,Телефоны!B:D,2,0),"")</f>
        <v/>
      </c>
      <c r="E307" s="104"/>
      <c r="F307" s="107"/>
      <c r="G307" s="110"/>
      <c r="H307" s="113"/>
      <c r="I307" s="116"/>
      <c r="J307" s="93"/>
      <c r="K307" s="94"/>
      <c r="L307" s="94"/>
      <c r="M307" s="95">
        <f>L307-K307</f>
        <v>0</v>
      </c>
      <c r="N307" s="71">
        <f>MAX(I307:I312)-H307</f>
        <v>0</v>
      </c>
      <c r="O307" s="97"/>
      <c r="P307" s="64"/>
      <c r="Q307" s="94"/>
      <c r="R307" s="94"/>
      <c r="S307" s="95">
        <f>R307-Q307</f>
        <v>0</v>
      </c>
      <c r="T307" s="71">
        <f>S307+S309+S311</f>
        <v>0</v>
      </c>
      <c r="U307" s="78">
        <v>43</v>
      </c>
    </row>
    <row r="308" spans="1:21" x14ac:dyDescent="0.25">
      <c r="A308" s="99"/>
      <c r="B308" s="101"/>
      <c r="C308" s="103"/>
      <c r="D308" s="103"/>
      <c r="E308" s="105"/>
      <c r="F308" s="108"/>
      <c r="G308" s="111"/>
      <c r="H308" s="114"/>
      <c r="I308" s="117"/>
      <c r="J308" s="81"/>
      <c r="K308" s="74"/>
      <c r="L308" s="74"/>
      <c r="M308" s="76"/>
      <c r="N308" s="96"/>
      <c r="O308" s="84"/>
      <c r="P308" s="65"/>
      <c r="Q308" s="74"/>
      <c r="R308" s="74"/>
      <c r="S308" s="76"/>
      <c r="T308" s="72"/>
      <c r="U308" s="79"/>
    </row>
    <row r="309" spans="1:21" x14ac:dyDescent="0.25">
      <c r="A309" s="99"/>
      <c r="B309" s="101"/>
      <c r="C309" s="103"/>
      <c r="D309" s="19" t="str">
        <f>IFERROR(VLOOKUP(C307,Телефоны!B:D,3,0),"")</f>
        <v/>
      </c>
      <c r="E309" s="105"/>
      <c r="F309" s="109"/>
      <c r="G309" s="112"/>
      <c r="H309" s="115"/>
      <c r="I309" s="118"/>
      <c r="J309" s="81"/>
      <c r="K309" s="74"/>
      <c r="L309" s="74"/>
      <c r="M309" s="76">
        <f>L309-K309</f>
        <v>0</v>
      </c>
      <c r="N309" s="82" t="s">
        <v>47</v>
      </c>
      <c r="O309" s="84"/>
      <c r="P309" s="66"/>
      <c r="Q309" s="74"/>
      <c r="R309" s="74"/>
      <c r="S309" s="76">
        <f>R309-Q309</f>
        <v>0</v>
      </c>
      <c r="T309" s="72"/>
      <c r="U309" s="79"/>
    </row>
    <row r="310" spans="1:21" x14ac:dyDescent="0.25">
      <c r="A310" s="99"/>
      <c r="B310" s="101"/>
      <c r="C310" s="103"/>
      <c r="D310" s="19" t="str">
        <f>IFERROR(VLOOKUP(C307,Телефоны!B:E,4,0),"")</f>
        <v/>
      </c>
      <c r="E310" s="105"/>
      <c r="F310" s="91"/>
      <c r="G310" s="119"/>
      <c r="H310" s="87"/>
      <c r="I310" s="89"/>
      <c r="J310" s="81"/>
      <c r="K310" s="74"/>
      <c r="L310" s="74"/>
      <c r="M310" s="76"/>
      <c r="N310" s="83"/>
      <c r="O310" s="84"/>
      <c r="P310" s="65"/>
      <c r="Q310" s="74"/>
      <c r="R310" s="74"/>
      <c r="S310" s="76"/>
      <c r="T310" s="72"/>
      <c r="U310" s="79"/>
    </row>
    <row r="311" spans="1:21" x14ac:dyDescent="0.25">
      <c r="A311" s="99"/>
      <c r="B311" s="101"/>
      <c r="C311" s="121"/>
      <c r="D311" s="121"/>
      <c r="E311" s="105"/>
      <c r="F311" s="72"/>
      <c r="G311" s="111"/>
      <c r="H311" s="114"/>
      <c r="I311" s="117"/>
      <c r="J311" s="85"/>
      <c r="K311" s="87"/>
      <c r="L311" s="87"/>
      <c r="M311" s="89">
        <f>L311-K311</f>
        <v>0</v>
      </c>
      <c r="N311" s="91">
        <f>N307-T307</f>
        <v>0</v>
      </c>
      <c r="O311" s="84"/>
      <c r="P311" s="66"/>
      <c r="Q311" s="74"/>
      <c r="R311" s="74"/>
      <c r="S311" s="76">
        <f>R311-Q311</f>
        <v>0</v>
      </c>
      <c r="T311" s="72"/>
      <c r="U311" s="79"/>
    </row>
    <row r="312" spans="1:21" ht="16.5" thickBot="1" x14ac:dyDescent="0.3">
      <c r="A312" s="100"/>
      <c r="B312" s="67"/>
      <c r="C312" s="122"/>
      <c r="D312" s="122"/>
      <c r="E312" s="106"/>
      <c r="F312" s="73"/>
      <c r="G312" s="120"/>
      <c r="H312" s="88"/>
      <c r="I312" s="90"/>
      <c r="J312" s="86"/>
      <c r="K312" s="88"/>
      <c r="L312" s="88"/>
      <c r="M312" s="90"/>
      <c r="N312" s="73"/>
      <c r="O312" s="92"/>
      <c r="P312" s="67"/>
      <c r="Q312" s="75"/>
      <c r="R312" s="75"/>
      <c r="S312" s="77"/>
      <c r="T312" s="73"/>
      <c r="U312" s="80"/>
    </row>
    <row r="313" spans="1:21" ht="2.1" customHeight="1" thickBot="1" x14ac:dyDescent="0.3">
      <c r="A313" s="11"/>
      <c r="B313" s="12"/>
      <c r="C313" s="12"/>
      <c r="D313" s="12"/>
      <c r="E313" s="13"/>
      <c r="F313" s="14"/>
      <c r="G313" s="12"/>
      <c r="H313" s="14"/>
      <c r="I313" s="14"/>
      <c r="J313" s="12"/>
      <c r="K313" s="15"/>
      <c r="L313" s="12"/>
      <c r="M313" s="15"/>
      <c r="N313" s="14"/>
      <c r="O313" s="13"/>
      <c r="P313" s="13"/>
      <c r="Q313" s="14"/>
      <c r="R313" s="14"/>
      <c r="S313" s="14"/>
      <c r="T313" s="14"/>
      <c r="U313" s="11"/>
    </row>
    <row r="314" spans="1:21" x14ac:dyDescent="0.25">
      <c r="A314" s="98">
        <v>44</v>
      </c>
      <c r="B314" s="64"/>
      <c r="C314" s="102"/>
      <c r="D314" s="102" t="str">
        <f>IFERROR(VLOOKUP(C314,Телефоны!B:D,2,0),"")</f>
        <v/>
      </c>
      <c r="E314" s="104"/>
      <c r="F314" s="107"/>
      <c r="G314" s="110"/>
      <c r="H314" s="113"/>
      <c r="I314" s="116"/>
      <c r="J314" s="93"/>
      <c r="K314" s="94"/>
      <c r="L314" s="94"/>
      <c r="M314" s="95">
        <f>L314-K314</f>
        <v>0</v>
      </c>
      <c r="N314" s="71">
        <f>MAX(I314:I319)-H314</f>
        <v>0</v>
      </c>
      <c r="O314" s="97"/>
      <c r="P314" s="64"/>
      <c r="Q314" s="94"/>
      <c r="R314" s="94"/>
      <c r="S314" s="95">
        <f>R314-Q314</f>
        <v>0</v>
      </c>
      <c r="T314" s="71">
        <f>S314+S316+S318</f>
        <v>0</v>
      </c>
      <c r="U314" s="78">
        <v>44</v>
      </c>
    </row>
    <row r="315" spans="1:21" x14ac:dyDescent="0.25">
      <c r="A315" s="99"/>
      <c r="B315" s="101"/>
      <c r="C315" s="103"/>
      <c r="D315" s="103"/>
      <c r="E315" s="105"/>
      <c r="F315" s="108"/>
      <c r="G315" s="111"/>
      <c r="H315" s="114"/>
      <c r="I315" s="117"/>
      <c r="J315" s="81"/>
      <c r="K315" s="74"/>
      <c r="L315" s="74"/>
      <c r="M315" s="76"/>
      <c r="N315" s="96"/>
      <c r="O315" s="84"/>
      <c r="P315" s="65"/>
      <c r="Q315" s="74"/>
      <c r="R315" s="74"/>
      <c r="S315" s="76"/>
      <c r="T315" s="72"/>
      <c r="U315" s="79"/>
    </row>
    <row r="316" spans="1:21" x14ac:dyDescent="0.25">
      <c r="A316" s="99"/>
      <c r="B316" s="101"/>
      <c r="C316" s="103"/>
      <c r="D316" s="19" t="str">
        <f>IFERROR(VLOOKUP(C314,Телефоны!B:D,3,0),"")</f>
        <v/>
      </c>
      <c r="E316" s="105"/>
      <c r="F316" s="109"/>
      <c r="G316" s="112"/>
      <c r="H316" s="115"/>
      <c r="I316" s="118"/>
      <c r="J316" s="81"/>
      <c r="K316" s="74"/>
      <c r="L316" s="74"/>
      <c r="M316" s="76">
        <f>L316-K316</f>
        <v>0</v>
      </c>
      <c r="N316" s="82" t="s">
        <v>47</v>
      </c>
      <c r="O316" s="84"/>
      <c r="P316" s="66"/>
      <c r="Q316" s="74"/>
      <c r="R316" s="74"/>
      <c r="S316" s="76">
        <f>R316-Q316</f>
        <v>0</v>
      </c>
      <c r="T316" s="72"/>
      <c r="U316" s="79"/>
    </row>
    <row r="317" spans="1:21" x14ac:dyDescent="0.25">
      <c r="A317" s="99"/>
      <c r="B317" s="101"/>
      <c r="C317" s="103"/>
      <c r="D317" s="20" t="str">
        <f>IFERROR(VLOOKUP(C314,Телефоны!B:E,4,0),"")</f>
        <v/>
      </c>
      <c r="E317" s="105"/>
      <c r="F317" s="91"/>
      <c r="G317" s="119"/>
      <c r="H317" s="87"/>
      <c r="I317" s="89"/>
      <c r="J317" s="81"/>
      <c r="K317" s="74"/>
      <c r="L317" s="74"/>
      <c r="M317" s="76"/>
      <c r="N317" s="83"/>
      <c r="O317" s="84"/>
      <c r="P317" s="65"/>
      <c r="Q317" s="74"/>
      <c r="R317" s="74"/>
      <c r="S317" s="76"/>
      <c r="T317" s="72"/>
      <c r="U317" s="79"/>
    </row>
    <row r="318" spans="1:21" x14ac:dyDescent="0.25">
      <c r="A318" s="99"/>
      <c r="B318" s="101"/>
      <c r="C318" s="121"/>
      <c r="D318" s="121"/>
      <c r="E318" s="105"/>
      <c r="F318" s="72"/>
      <c r="G318" s="111"/>
      <c r="H318" s="114"/>
      <c r="I318" s="117"/>
      <c r="J318" s="85"/>
      <c r="K318" s="87"/>
      <c r="L318" s="87"/>
      <c r="M318" s="89">
        <f>L318-K318</f>
        <v>0</v>
      </c>
      <c r="N318" s="91">
        <f>N314-T314</f>
        <v>0</v>
      </c>
      <c r="O318" s="84"/>
      <c r="P318" s="66"/>
      <c r="Q318" s="74"/>
      <c r="R318" s="74"/>
      <c r="S318" s="76">
        <f>R318-Q318</f>
        <v>0</v>
      </c>
      <c r="T318" s="72"/>
      <c r="U318" s="79"/>
    </row>
    <row r="319" spans="1:21" ht="16.5" thickBot="1" x14ac:dyDescent="0.3">
      <c r="A319" s="100"/>
      <c r="B319" s="67"/>
      <c r="C319" s="122"/>
      <c r="D319" s="122"/>
      <c r="E319" s="106"/>
      <c r="F319" s="73"/>
      <c r="G319" s="120"/>
      <c r="H319" s="88"/>
      <c r="I319" s="90"/>
      <c r="J319" s="86"/>
      <c r="K319" s="88"/>
      <c r="L319" s="88"/>
      <c r="M319" s="90"/>
      <c r="N319" s="73"/>
      <c r="O319" s="92"/>
      <c r="P319" s="67"/>
      <c r="Q319" s="75"/>
      <c r="R319" s="75"/>
      <c r="S319" s="77"/>
      <c r="T319" s="73"/>
      <c r="U319" s="80"/>
    </row>
    <row r="320" spans="1:21" ht="2.1" customHeight="1" thickBot="1" x14ac:dyDescent="0.3">
      <c r="A320" s="11"/>
      <c r="B320" s="12"/>
      <c r="C320" s="12"/>
      <c r="D320" s="12"/>
      <c r="E320" s="13"/>
      <c r="F320" s="14"/>
      <c r="G320" s="12"/>
      <c r="H320" s="14"/>
      <c r="I320" s="14"/>
      <c r="J320" s="12"/>
      <c r="K320" s="15"/>
      <c r="L320" s="12"/>
      <c r="M320" s="15"/>
      <c r="N320" s="14"/>
      <c r="O320" s="13"/>
      <c r="P320" s="13"/>
      <c r="Q320" s="14"/>
      <c r="R320" s="14"/>
      <c r="S320" s="14"/>
      <c r="T320" s="14"/>
      <c r="U320" s="11"/>
    </row>
    <row r="321" spans="1:21" x14ac:dyDescent="0.25">
      <c r="A321" s="98">
        <v>45</v>
      </c>
      <c r="B321" s="64"/>
      <c r="C321" s="102"/>
      <c r="D321" s="102" t="str">
        <f>IFERROR(VLOOKUP(C321,Телефоны!B:D,2,0),"")</f>
        <v/>
      </c>
      <c r="E321" s="104"/>
      <c r="F321" s="107"/>
      <c r="G321" s="110"/>
      <c r="H321" s="113"/>
      <c r="I321" s="116"/>
      <c r="J321" s="93"/>
      <c r="K321" s="94"/>
      <c r="L321" s="94"/>
      <c r="M321" s="95">
        <f>L321-K321</f>
        <v>0</v>
      </c>
      <c r="N321" s="71">
        <f>MAX(I321:I326)-H321</f>
        <v>0</v>
      </c>
      <c r="O321" s="97"/>
      <c r="P321" s="64"/>
      <c r="Q321" s="94"/>
      <c r="R321" s="94"/>
      <c r="S321" s="95">
        <f>R321-Q321</f>
        <v>0</v>
      </c>
      <c r="T321" s="71">
        <f>S321+S323+S325</f>
        <v>0</v>
      </c>
      <c r="U321" s="78">
        <v>45</v>
      </c>
    </row>
    <row r="322" spans="1:21" x14ac:dyDescent="0.25">
      <c r="A322" s="99"/>
      <c r="B322" s="101"/>
      <c r="C322" s="103"/>
      <c r="D322" s="103"/>
      <c r="E322" s="105"/>
      <c r="F322" s="108"/>
      <c r="G322" s="111"/>
      <c r="H322" s="114"/>
      <c r="I322" s="117"/>
      <c r="J322" s="81"/>
      <c r="K322" s="74"/>
      <c r="L322" s="74"/>
      <c r="M322" s="76"/>
      <c r="N322" s="96"/>
      <c r="O322" s="84"/>
      <c r="P322" s="65"/>
      <c r="Q322" s="74"/>
      <c r="R322" s="74"/>
      <c r="S322" s="76"/>
      <c r="T322" s="72"/>
      <c r="U322" s="79"/>
    </row>
    <row r="323" spans="1:21" x14ac:dyDescent="0.25">
      <c r="A323" s="99"/>
      <c r="B323" s="101"/>
      <c r="C323" s="103"/>
      <c r="D323" s="19" t="str">
        <f>IFERROR(VLOOKUP(C321,Телефоны!B:D,3,0),"")</f>
        <v/>
      </c>
      <c r="E323" s="105"/>
      <c r="F323" s="109"/>
      <c r="G323" s="112"/>
      <c r="H323" s="115"/>
      <c r="I323" s="118"/>
      <c r="J323" s="81"/>
      <c r="K323" s="74"/>
      <c r="L323" s="74"/>
      <c r="M323" s="76">
        <f>L323-K323</f>
        <v>0</v>
      </c>
      <c r="N323" s="82" t="s">
        <v>47</v>
      </c>
      <c r="O323" s="84"/>
      <c r="P323" s="66"/>
      <c r="Q323" s="74"/>
      <c r="R323" s="74"/>
      <c r="S323" s="76">
        <f>R323-Q323</f>
        <v>0</v>
      </c>
      <c r="T323" s="72"/>
      <c r="U323" s="79"/>
    </row>
    <row r="324" spans="1:21" x14ac:dyDescent="0.25">
      <c r="A324" s="99"/>
      <c r="B324" s="101"/>
      <c r="C324" s="103"/>
      <c r="D324" s="20" t="str">
        <f>IFERROR(VLOOKUP(C321,Телефоны!B:E,4,0),"")</f>
        <v/>
      </c>
      <c r="E324" s="105"/>
      <c r="F324" s="91"/>
      <c r="G324" s="119"/>
      <c r="H324" s="87"/>
      <c r="I324" s="89"/>
      <c r="J324" s="81"/>
      <c r="K324" s="74"/>
      <c r="L324" s="74"/>
      <c r="M324" s="76"/>
      <c r="N324" s="83"/>
      <c r="O324" s="84"/>
      <c r="P324" s="65"/>
      <c r="Q324" s="74"/>
      <c r="R324" s="74"/>
      <c r="S324" s="76"/>
      <c r="T324" s="72"/>
      <c r="U324" s="79"/>
    </row>
    <row r="325" spans="1:21" x14ac:dyDescent="0.25">
      <c r="A325" s="99"/>
      <c r="B325" s="101"/>
      <c r="C325" s="121"/>
      <c r="D325" s="121"/>
      <c r="E325" s="105"/>
      <c r="F325" s="72"/>
      <c r="G325" s="111"/>
      <c r="H325" s="114"/>
      <c r="I325" s="117"/>
      <c r="J325" s="85"/>
      <c r="K325" s="87"/>
      <c r="L325" s="87"/>
      <c r="M325" s="89">
        <f>L325-K325</f>
        <v>0</v>
      </c>
      <c r="N325" s="91">
        <f>N321-T321</f>
        <v>0</v>
      </c>
      <c r="O325" s="84"/>
      <c r="P325" s="66"/>
      <c r="Q325" s="74"/>
      <c r="R325" s="74"/>
      <c r="S325" s="76">
        <f>R325-Q325</f>
        <v>0</v>
      </c>
      <c r="T325" s="72"/>
      <c r="U325" s="79"/>
    </row>
    <row r="326" spans="1:21" ht="16.5" thickBot="1" x14ac:dyDescent="0.3">
      <c r="A326" s="100"/>
      <c r="B326" s="67"/>
      <c r="C326" s="122"/>
      <c r="D326" s="122"/>
      <c r="E326" s="106"/>
      <c r="F326" s="73"/>
      <c r="G326" s="120"/>
      <c r="H326" s="88"/>
      <c r="I326" s="90"/>
      <c r="J326" s="86"/>
      <c r="K326" s="88"/>
      <c r="L326" s="88"/>
      <c r="M326" s="90"/>
      <c r="N326" s="73"/>
      <c r="O326" s="92"/>
      <c r="P326" s="67"/>
      <c r="Q326" s="75"/>
      <c r="R326" s="75"/>
      <c r="S326" s="77"/>
      <c r="T326" s="73"/>
      <c r="U326" s="80"/>
    </row>
    <row r="327" spans="1:21" ht="2.1" customHeight="1" x14ac:dyDescent="0.25">
      <c r="A327" s="11"/>
      <c r="B327" s="12"/>
      <c r="C327" s="12"/>
      <c r="D327" s="12"/>
      <c r="E327" s="13"/>
      <c r="F327" s="14"/>
      <c r="G327" s="12"/>
      <c r="H327" s="14"/>
      <c r="I327" s="14"/>
      <c r="J327" s="12"/>
      <c r="K327" s="15"/>
      <c r="L327" s="12"/>
      <c r="M327" s="15"/>
      <c r="N327" s="14"/>
      <c r="O327" s="13"/>
      <c r="P327" s="13"/>
      <c r="Q327" s="14"/>
      <c r="R327" s="14"/>
      <c r="S327" s="14"/>
      <c r="T327" s="14"/>
      <c r="U327" s="11"/>
    </row>
  </sheetData>
  <mergeCells count="2149">
    <mergeCell ref="H13:H15"/>
    <mergeCell ref="K13:K14"/>
    <mergeCell ref="J13:J14"/>
    <mergeCell ref="H16:H18"/>
    <mergeCell ref="I13:I15"/>
    <mergeCell ref="I16:I18"/>
    <mergeCell ref="U7:U11"/>
    <mergeCell ref="U13:U18"/>
    <mergeCell ref="Q13:Q14"/>
    <mergeCell ref="O13:O14"/>
    <mergeCell ref="F7:F11"/>
    <mergeCell ref="G7:G11"/>
    <mergeCell ref="H7:H11"/>
    <mergeCell ref="F5:G5"/>
    <mergeCell ref="F4:G4"/>
    <mergeCell ref="S17:S18"/>
    <mergeCell ref="S9:S11"/>
    <mergeCell ref="O7:T8"/>
    <mergeCell ref="O9:O11"/>
    <mergeCell ref="R9:R11"/>
    <mergeCell ref="Q9:Q11"/>
    <mergeCell ref="J15:J16"/>
    <mergeCell ref="N10:N11"/>
    <mergeCell ref="N7:N9"/>
    <mergeCell ref="N13:N14"/>
    <mergeCell ref="N17:N18"/>
    <mergeCell ref="N15:N16"/>
    <mergeCell ref="T9:T11"/>
    <mergeCell ref="T13:T18"/>
    <mergeCell ref="R13:R14"/>
    <mergeCell ref="R15:R16"/>
    <mergeCell ref="R17:R18"/>
    <mergeCell ref="S13:S14"/>
    <mergeCell ref="S15:S16"/>
    <mergeCell ref="Q17:Q18"/>
    <mergeCell ref="Q15:Q16"/>
    <mergeCell ref="L17:L18"/>
    <mergeCell ref="M17:M18"/>
    <mergeCell ref="O15:O16"/>
    <mergeCell ref="O17:O18"/>
    <mergeCell ref="J17:J18"/>
    <mergeCell ref="M13:M14"/>
    <mergeCell ref="K15:K16"/>
    <mergeCell ref="M15:M16"/>
    <mergeCell ref="L13:L14"/>
    <mergeCell ref="L15:L16"/>
    <mergeCell ref="K17:K18"/>
    <mergeCell ref="A34:A39"/>
    <mergeCell ref="B34:B39"/>
    <mergeCell ref="C34:C37"/>
    <mergeCell ref="D13:D14"/>
    <mergeCell ref="E13:E18"/>
    <mergeCell ref="C17:C18"/>
    <mergeCell ref="D17:D18"/>
    <mergeCell ref="C13:C16"/>
    <mergeCell ref="A13:A18"/>
    <mergeCell ref="F13:F15"/>
    <mergeCell ref="F16:F18"/>
    <mergeCell ref="G13:G15"/>
    <mergeCell ref="G16:G18"/>
    <mergeCell ref="N20:N21"/>
    <mergeCell ref="O20:O21"/>
    <mergeCell ref="Q20:Q21"/>
    <mergeCell ref="B13:B18"/>
    <mergeCell ref="A1:A2"/>
    <mergeCell ref="B1:B2"/>
    <mergeCell ref="C1:D2"/>
    <mergeCell ref="A3:A4"/>
    <mergeCell ref="B3:B4"/>
    <mergeCell ref="C3:D4"/>
    <mergeCell ref="K10:K11"/>
    <mergeCell ref="L10:L11"/>
    <mergeCell ref="M10:M11"/>
    <mergeCell ref="J7:M9"/>
    <mergeCell ref="A7:A11"/>
    <mergeCell ref="E7:E11"/>
    <mergeCell ref="B7:D11"/>
    <mergeCell ref="I7:I11"/>
    <mergeCell ref="J10:J11"/>
    <mergeCell ref="F1:G1"/>
    <mergeCell ref="I2:I5"/>
    <mergeCell ref="F3:G3"/>
    <mergeCell ref="F2:G2"/>
    <mergeCell ref="S45:S46"/>
    <mergeCell ref="J41:J42"/>
    <mergeCell ref="K41:K42"/>
    <mergeCell ref="L41:L42"/>
    <mergeCell ref="M41:M42"/>
    <mergeCell ref="N41:N42"/>
    <mergeCell ref="O41:O42"/>
    <mergeCell ref="Q41:Q42"/>
    <mergeCell ref="R41:R42"/>
    <mergeCell ref="S41:S42"/>
    <mergeCell ref="A41:A46"/>
    <mergeCell ref="C41:C44"/>
    <mergeCell ref="D41:D42"/>
    <mergeCell ref="E41:E46"/>
    <mergeCell ref="F41:F43"/>
    <mergeCell ref="G41:G43"/>
    <mergeCell ref="H41:H43"/>
    <mergeCell ref="I41:I43"/>
    <mergeCell ref="F44:F46"/>
    <mergeCell ref="G44:G46"/>
    <mergeCell ref="H44:H46"/>
    <mergeCell ref="I44:I46"/>
    <mergeCell ref="C45:C46"/>
    <mergeCell ref="D45:D46"/>
    <mergeCell ref="B41:B46"/>
    <mergeCell ref="A20:A25"/>
    <mergeCell ref="B20:B25"/>
    <mergeCell ref="C20:C23"/>
    <mergeCell ref="D20:D21"/>
    <mergeCell ref="E20:E25"/>
    <mergeCell ref="F20:F22"/>
    <mergeCell ref="G20:G22"/>
    <mergeCell ref="F23:F25"/>
    <mergeCell ref="G23:G25"/>
    <mergeCell ref="T41:T46"/>
    <mergeCell ref="U41:U46"/>
    <mergeCell ref="J43:J44"/>
    <mergeCell ref="K43:K44"/>
    <mergeCell ref="L43:L44"/>
    <mergeCell ref="M43:M44"/>
    <mergeCell ref="N43:N44"/>
    <mergeCell ref="O43:O44"/>
    <mergeCell ref="Q43:Q44"/>
    <mergeCell ref="R43:R44"/>
    <mergeCell ref="S43:S44"/>
    <mergeCell ref="J45:J46"/>
    <mergeCell ref="K45:K46"/>
    <mergeCell ref="L45:L46"/>
    <mergeCell ref="M45:M46"/>
    <mergeCell ref="N45:N46"/>
    <mergeCell ref="O45:O46"/>
    <mergeCell ref="Q45:Q46"/>
    <mergeCell ref="R45:R46"/>
    <mergeCell ref="H23:H25"/>
    <mergeCell ref="I23:I25"/>
    <mergeCell ref="C24:C25"/>
    <mergeCell ref="D24:D25"/>
    <mergeCell ref="R20:R21"/>
    <mergeCell ref="S20:S21"/>
    <mergeCell ref="T20:T25"/>
    <mergeCell ref="U20:U25"/>
    <mergeCell ref="J22:J23"/>
    <mergeCell ref="K22:K23"/>
    <mergeCell ref="L22:L23"/>
    <mergeCell ref="M22:M23"/>
    <mergeCell ref="N22:N23"/>
    <mergeCell ref="O22:O23"/>
    <mergeCell ref="Q22:Q23"/>
    <mergeCell ref="R22:R23"/>
    <mergeCell ref="S22:S23"/>
    <mergeCell ref="O24:O25"/>
    <mergeCell ref="Q24:Q25"/>
    <mergeCell ref="R24:R25"/>
    <mergeCell ref="S24:S25"/>
    <mergeCell ref="H20:H22"/>
    <mergeCell ref="I20:I22"/>
    <mergeCell ref="J20:J21"/>
    <mergeCell ref="K20:K21"/>
    <mergeCell ref="L20:L21"/>
    <mergeCell ref="M20:M21"/>
    <mergeCell ref="M27:M28"/>
    <mergeCell ref="N27:N28"/>
    <mergeCell ref="O27:O28"/>
    <mergeCell ref="Q27:Q28"/>
    <mergeCell ref="R27:R28"/>
    <mergeCell ref="S27:S28"/>
    <mergeCell ref="A27:A32"/>
    <mergeCell ref="B27:B32"/>
    <mergeCell ref="C27:C30"/>
    <mergeCell ref="D27:D28"/>
    <mergeCell ref="E27:E32"/>
    <mergeCell ref="F27:F29"/>
    <mergeCell ref="G27:G29"/>
    <mergeCell ref="H27:H29"/>
    <mergeCell ref="I27:I29"/>
    <mergeCell ref="F30:F32"/>
    <mergeCell ref="G30:G32"/>
    <mergeCell ref="H30:H32"/>
    <mergeCell ref="I30:I32"/>
    <mergeCell ref="C31:C32"/>
    <mergeCell ref="D31:D32"/>
    <mergeCell ref="J24:J25"/>
    <mergeCell ref="K24:K25"/>
    <mergeCell ref="L24:L25"/>
    <mergeCell ref="M24:M25"/>
    <mergeCell ref="N24:N25"/>
    <mergeCell ref="H34:H36"/>
    <mergeCell ref="I34:I36"/>
    <mergeCell ref="J34:J35"/>
    <mergeCell ref="K34:K35"/>
    <mergeCell ref="L34:L35"/>
    <mergeCell ref="F37:F39"/>
    <mergeCell ref="G37:G39"/>
    <mergeCell ref="H37:H39"/>
    <mergeCell ref="I37:I39"/>
    <mergeCell ref="T27:T32"/>
    <mergeCell ref="U27:U32"/>
    <mergeCell ref="J29:J30"/>
    <mergeCell ref="K29:K30"/>
    <mergeCell ref="L29:L30"/>
    <mergeCell ref="M29:M30"/>
    <mergeCell ref="N29:N30"/>
    <mergeCell ref="O29:O30"/>
    <mergeCell ref="Q29:Q30"/>
    <mergeCell ref="R29:R30"/>
    <mergeCell ref="S29:S30"/>
    <mergeCell ref="J31:J32"/>
    <mergeCell ref="K31:K32"/>
    <mergeCell ref="L31:L32"/>
    <mergeCell ref="M31:M32"/>
    <mergeCell ref="N31:N32"/>
    <mergeCell ref="O31:O32"/>
    <mergeCell ref="Q31:Q32"/>
    <mergeCell ref="R31:R32"/>
    <mergeCell ref="S31:S32"/>
    <mergeCell ref="J27:J28"/>
    <mergeCell ref="K27:K28"/>
    <mergeCell ref="L27:L28"/>
    <mergeCell ref="C38:C39"/>
    <mergeCell ref="D38:D39"/>
    <mergeCell ref="J38:J39"/>
    <mergeCell ref="K38:K39"/>
    <mergeCell ref="L38:L39"/>
    <mergeCell ref="M38:M39"/>
    <mergeCell ref="N38:N39"/>
    <mergeCell ref="O38:O39"/>
    <mergeCell ref="Q38:Q39"/>
    <mergeCell ref="M34:M35"/>
    <mergeCell ref="N34:N35"/>
    <mergeCell ref="O34:O35"/>
    <mergeCell ref="Q34:Q35"/>
    <mergeCell ref="R34:R35"/>
    <mergeCell ref="S34:S35"/>
    <mergeCell ref="T34:T39"/>
    <mergeCell ref="U34:U39"/>
    <mergeCell ref="J36:J37"/>
    <mergeCell ref="K36:K37"/>
    <mergeCell ref="L36:L37"/>
    <mergeCell ref="M36:M37"/>
    <mergeCell ref="N36:N37"/>
    <mergeCell ref="O36:O37"/>
    <mergeCell ref="Q36:Q37"/>
    <mergeCell ref="R36:R37"/>
    <mergeCell ref="S36:S37"/>
    <mergeCell ref="R38:R39"/>
    <mergeCell ref="S38:S39"/>
    <mergeCell ref="D34:D35"/>
    <mergeCell ref="E34:E39"/>
    <mergeCell ref="F34:F36"/>
    <mergeCell ref="G34:G36"/>
    <mergeCell ref="J48:J49"/>
    <mergeCell ref="K48:K49"/>
    <mergeCell ref="L48:L49"/>
    <mergeCell ref="M48:M49"/>
    <mergeCell ref="N48:N49"/>
    <mergeCell ref="O48:O49"/>
    <mergeCell ref="Q48:Q49"/>
    <mergeCell ref="R48:R49"/>
    <mergeCell ref="S48:S49"/>
    <mergeCell ref="A48:A53"/>
    <mergeCell ref="B48:B53"/>
    <mergeCell ref="C48:C51"/>
    <mergeCell ref="D48:D49"/>
    <mergeCell ref="E48:E53"/>
    <mergeCell ref="F48:F50"/>
    <mergeCell ref="G48:G50"/>
    <mergeCell ref="H48:H50"/>
    <mergeCell ref="I48:I50"/>
    <mergeCell ref="F51:F53"/>
    <mergeCell ref="G51:G53"/>
    <mergeCell ref="H51:H53"/>
    <mergeCell ref="I51:I53"/>
    <mergeCell ref="C52:C53"/>
    <mergeCell ref="D52:D53"/>
    <mergeCell ref="P48:P49"/>
    <mergeCell ref="P50:P51"/>
    <mergeCell ref="P52:P53"/>
    <mergeCell ref="Q55:Q56"/>
    <mergeCell ref="R55:R56"/>
    <mergeCell ref="S55:S56"/>
    <mergeCell ref="A55:A60"/>
    <mergeCell ref="B55:B60"/>
    <mergeCell ref="C55:C58"/>
    <mergeCell ref="D55:D56"/>
    <mergeCell ref="E55:E60"/>
    <mergeCell ref="F55:F57"/>
    <mergeCell ref="G55:G57"/>
    <mergeCell ref="H55:H57"/>
    <mergeCell ref="I55:I57"/>
    <mergeCell ref="T48:T53"/>
    <mergeCell ref="U48:U53"/>
    <mergeCell ref="J50:J51"/>
    <mergeCell ref="K50:K51"/>
    <mergeCell ref="L50:L51"/>
    <mergeCell ref="M50:M51"/>
    <mergeCell ref="N50:N51"/>
    <mergeCell ref="O50:O51"/>
    <mergeCell ref="Q50:Q51"/>
    <mergeCell ref="R50:R51"/>
    <mergeCell ref="S50:S51"/>
    <mergeCell ref="J52:J53"/>
    <mergeCell ref="K52:K53"/>
    <mergeCell ref="L52:L53"/>
    <mergeCell ref="M52:M53"/>
    <mergeCell ref="N52:N53"/>
    <mergeCell ref="O52:O53"/>
    <mergeCell ref="Q52:Q53"/>
    <mergeCell ref="R52:R53"/>
    <mergeCell ref="S52:S53"/>
    <mergeCell ref="F58:F60"/>
    <mergeCell ref="G58:G60"/>
    <mergeCell ref="H58:H60"/>
    <mergeCell ref="I58:I60"/>
    <mergeCell ref="C59:C60"/>
    <mergeCell ref="D59:D60"/>
    <mergeCell ref="J59:J60"/>
    <mergeCell ref="K59:K60"/>
    <mergeCell ref="L59:L60"/>
    <mergeCell ref="T55:T60"/>
    <mergeCell ref="U55:U60"/>
    <mergeCell ref="J57:J58"/>
    <mergeCell ref="K57:K58"/>
    <mergeCell ref="L57:L58"/>
    <mergeCell ref="M57:M58"/>
    <mergeCell ref="N57:N58"/>
    <mergeCell ref="O57:O58"/>
    <mergeCell ref="Q57:Q58"/>
    <mergeCell ref="R57:R58"/>
    <mergeCell ref="S57:S58"/>
    <mergeCell ref="M59:M60"/>
    <mergeCell ref="N59:N60"/>
    <mergeCell ref="O59:O60"/>
    <mergeCell ref="Q59:Q60"/>
    <mergeCell ref="R59:R60"/>
    <mergeCell ref="S59:S60"/>
    <mergeCell ref="J55:J56"/>
    <mergeCell ref="K55:K56"/>
    <mergeCell ref="L55:L56"/>
    <mergeCell ref="M55:M56"/>
    <mergeCell ref="N55:N56"/>
    <mergeCell ref="O55:O56"/>
    <mergeCell ref="Q66:Q67"/>
    <mergeCell ref="R66:R67"/>
    <mergeCell ref="S66:S67"/>
    <mergeCell ref="J62:J63"/>
    <mergeCell ref="K62:K63"/>
    <mergeCell ref="L62:L63"/>
    <mergeCell ref="M62:M63"/>
    <mergeCell ref="N62:N63"/>
    <mergeCell ref="O62:O63"/>
    <mergeCell ref="Q62:Q63"/>
    <mergeCell ref="R62:R63"/>
    <mergeCell ref="S62:S63"/>
    <mergeCell ref="A62:A67"/>
    <mergeCell ref="B62:B67"/>
    <mergeCell ref="C62:C65"/>
    <mergeCell ref="D62:D63"/>
    <mergeCell ref="E62:E67"/>
    <mergeCell ref="F62:F64"/>
    <mergeCell ref="G62:G64"/>
    <mergeCell ref="H62:H64"/>
    <mergeCell ref="I62:I64"/>
    <mergeCell ref="F65:F67"/>
    <mergeCell ref="G65:G67"/>
    <mergeCell ref="H65:H67"/>
    <mergeCell ref="I65:I67"/>
    <mergeCell ref="C66:C67"/>
    <mergeCell ref="D66:D67"/>
    <mergeCell ref="A69:A74"/>
    <mergeCell ref="B69:B74"/>
    <mergeCell ref="C69:C72"/>
    <mergeCell ref="D69:D70"/>
    <mergeCell ref="E69:E74"/>
    <mergeCell ref="F69:F71"/>
    <mergeCell ref="G69:G71"/>
    <mergeCell ref="H69:H71"/>
    <mergeCell ref="I69:I71"/>
    <mergeCell ref="F72:F74"/>
    <mergeCell ref="G72:G74"/>
    <mergeCell ref="H72:H74"/>
    <mergeCell ref="I72:I74"/>
    <mergeCell ref="C73:C74"/>
    <mergeCell ref="D73:D74"/>
    <mergeCell ref="T62:T67"/>
    <mergeCell ref="U62:U67"/>
    <mergeCell ref="J64:J65"/>
    <mergeCell ref="K64:K65"/>
    <mergeCell ref="L64:L65"/>
    <mergeCell ref="M64:M65"/>
    <mergeCell ref="N64:N65"/>
    <mergeCell ref="O64:O65"/>
    <mergeCell ref="Q64:Q65"/>
    <mergeCell ref="R64:R65"/>
    <mergeCell ref="S64:S65"/>
    <mergeCell ref="J66:J67"/>
    <mergeCell ref="K66:K67"/>
    <mergeCell ref="L66:L67"/>
    <mergeCell ref="M66:M67"/>
    <mergeCell ref="N66:N67"/>
    <mergeCell ref="O66:O67"/>
    <mergeCell ref="T69:T74"/>
    <mergeCell ref="U69:U74"/>
    <mergeCell ref="J71:J72"/>
    <mergeCell ref="K71:K72"/>
    <mergeCell ref="L71:L72"/>
    <mergeCell ref="M71:M72"/>
    <mergeCell ref="N71:N72"/>
    <mergeCell ref="O71:O72"/>
    <mergeCell ref="Q71:Q72"/>
    <mergeCell ref="R71:R72"/>
    <mergeCell ref="S71:S72"/>
    <mergeCell ref="J73:J74"/>
    <mergeCell ref="K73:K74"/>
    <mergeCell ref="L73:L74"/>
    <mergeCell ref="M73:M74"/>
    <mergeCell ref="N73:N74"/>
    <mergeCell ref="O73:O74"/>
    <mergeCell ref="Q73:Q74"/>
    <mergeCell ref="R73:R74"/>
    <mergeCell ref="S73:S74"/>
    <mergeCell ref="J69:J70"/>
    <mergeCell ref="K69:K70"/>
    <mergeCell ref="L69:L70"/>
    <mergeCell ref="M69:M70"/>
    <mergeCell ref="N69:N70"/>
    <mergeCell ref="O69:O70"/>
    <mergeCell ref="Q69:Q70"/>
    <mergeCell ref="R69:R70"/>
    <mergeCell ref="S69:S70"/>
    <mergeCell ref="Q80:Q81"/>
    <mergeCell ref="R80:R81"/>
    <mergeCell ref="S80:S81"/>
    <mergeCell ref="J76:J77"/>
    <mergeCell ref="K76:K77"/>
    <mergeCell ref="L76:L77"/>
    <mergeCell ref="M76:M77"/>
    <mergeCell ref="N76:N77"/>
    <mergeCell ref="O76:O77"/>
    <mergeCell ref="Q76:Q77"/>
    <mergeCell ref="R76:R77"/>
    <mergeCell ref="S76:S77"/>
    <mergeCell ref="A76:A81"/>
    <mergeCell ref="B76:B81"/>
    <mergeCell ref="C76:C79"/>
    <mergeCell ref="D76:D77"/>
    <mergeCell ref="E76:E81"/>
    <mergeCell ref="F76:F78"/>
    <mergeCell ref="G76:G78"/>
    <mergeCell ref="H76:H78"/>
    <mergeCell ref="I76:I78"/>
    <mergeCell ref="F79:F81"/>
    <mergeCell ref="G79:G81"/>
    <mergeCell ref="H79:H81"/>
    <mergeCell ref="I79:I81"/>
    <mergeCell ref="C80:C81"/>
    <mergeCell ref="D80:D81"/>
    <mergeCell ref="A83:A88"/>
    <mergeCell ref="B83:B88"/>
    <mergeCell ref="C83:C86"/>
    <mergeCell ref="D83:D84"/>
    <mergeCell ref="E83:E88"/>
    <mergeCell ref="F83:F85"/>
    <mergeCell ref="G83:G85"/>
    <mergeCell ref="H83:H85"/>
    <mergeCell ref="I83:I85"/>
    <mergeCell ref="F86:F88"/>
    <mergeCell ref="G86:G88"/>
    <mergeCell ref="H86:H88"/>
    <mergeCell ref="I86:I88"/>
    <mergeCell ref="C87:C88"/>
    <mergeCell ref="D87:D88"/>
    <mergeCell ref="T76:T81"/>
    <mergeCell ref="U76:U81"/>
    <mergeCell ref="J78:J79"/>
    <mergeCell ref="K78:K79"/>
    <mergeCell ref="L78:L79"/>
    <mergeCell ref="M78:M79"/>
    <mergeCell ref="N78:N79"/>
    <mergeCell ref="O78:O79"/>
    <mergeCell ref="Q78:Q79"/>
    <mergeCell ref="R78:R79"/>
    <mergeCell ref="S78:S79"/>
    <mergeCell ref="J80:J81"/>
    <mergeCell ref="K80:K81"/>
    <mergeCell ref="L80:L81"/>
    <mergeCell ref="M80:M81"/>
    <mergeCell ref="N80:N81"/>
    <mergeCell ref="O80:O81"/>
    <mergeCell ref="T83:T88"/>
    <mergeCell ref="U83:U88"/>
    <mergeCell ref="J85:J86"/>
    <mergeCell ref="K85:K86"/>
    <mergeCell ref="L85:L86"/>
    <mergeCell ref="M85:M86"/>
    <mergeCell ref="N85:N86"/>
    <mergeCell ref="O85:O86"/>
    <mergeCell ref="Q85:Q86"/>
    <mergeCell ref="R85:R86"/>
    <mergeCell ref="S85:S86"/>
    <mergeCell ref="J87:J88"/>
    <mergeCell ref="K87:K88"/>
    <mergeCell ref="L87:L88"/>
    <mergeCell ref="M87:M88"/>
    <mergeCell ref="N87:N88"/>
    <mergeCell ref="O87:O88"/>
    <mergeCell ref="Q87:Q88"/>
    <mergeCell ref="R87:R88"/>
    <mergeCell ref="S87:S88"/>
    <mergeCell ref="J83:J84"/>
    <mergeCell ref="K83:K84"/>
    <mergeCell ref="L83:L84"/>
    <mergeCell ref="M83:M84"/>
    <mergeCell ref="N83:N84"/>
    <mergeCell ref="O83:O84"/>
    <mergeCell ref="Q83:Q84"/>
    <mergeCell ref="R83:R84"/>
    <mergeCell ref="S83:S84"/>
    <mergeCell ref="Q94:Q95"/>
    <mergeCell ref="R94:R95"/>
    <mergeCell ref="S94:S95"/>
    <mergeCell ref="J90:J91"/>
    <mergeCell ref="K90:K91"/>
    <mergeCell ref="L90:L91"/>
    <mergeCell ref="M90:M91"/>
    <mergeCell ref="N90:N91"/>
    <mergeCell ref="O90:O91"/>
    <mergeCell ref="Q90:Q91"/>
    <mergeCell ref="R90:R91"/>
    <mergeCell ref="S90:S91"/>
    <mergeCell ref="A90:A95"/>
    <mergeCell ref="B90:B95"/>
    <mergeCell ref="C90:C93"/>
    <mergeCell ref="D90:D91"/>
    <mergeCell ref="E90:E95"/>
    <mergeCell ref="F90:F92"/>
    <mergeCell ref="G90:G92"/>
    <mergeCell ref="H90:H92"/>
    <mergeCell ref="I90:I92"/>
    <mergeCell ref="F93:F95"/>
    <mergeCell ref="G93:G95"/>
    <mergeCell ref="H93:H95"/>
    <mergeCell ref="I93:I95"/>
    <mergeCell ref="C94:C95"/>
    <mergeCell ref="D94:D95"/>
    <mergeCell ref="P94:P95"/>
    <mergeCell ref="A97:A102"/>
    <mergeCell ref="B97:B102"/>
    <mergeCell ref="C97:C100"/>
    <mergeCell ref="D97:D98"/>
    <mergeCell ref="E97:E102"/>
    <mergeCell ref="F97:F99"/>
    <mergeCell ref="G97:G99"/>
    <mergeCell ref="H97:H99"/>
    <mergeCell ref="I97:I99"/>
    <mergeCell ref="F100:F102"/>
    <mergeCell ref="G100:G102"/>
    <mergeCell ref="H100:H102"/>
    <mergeCell ref="I100:I102"/>
    <mergeCell ref="C101:C102"/>
    <mergeCell ref="D101:D102"/>
    <mergeCell ref="T90:T95"/>
    <mergeCell ref="U90:U95"/>
    <mergeCell ref="J92:J93"/>
    <mergeCell ref="K92:K93"/>
    <mergeCell ref="L92:L93"/>
    <mergeCell ref="M92:M93"/>
    <mergeCell ref="N92:N93"/>
    <mergeCell ref="O92:O93"/>
    <mergeCell ref="Q92:Q93"/>
    <mergeCell ref="R92:R93"/>
    <mergeCell ref="S92:S93"/>
    <mergeCell ref="J94:J95"/>
    <mergeCell ref="K94:K95"/>
    <mergeCell ref="L94:L95"/>
    <mergeCell ref="M94:M95"/>
    <mergeCell ref="N94:N95"/>
    <mergeCell ref="O94:O95"/>
    <mergeCell ref="T97:T102"/>
    <mergeCell ref="U97:U102"/>
    <mergeCell ref="J99:J100"/>
    <mergeCell ref="K99:K100"/>
    <mergeCell ref="L99:L100"/>
    <mergeCell ref="M99:M100"/>
    <mergeCell ref="N99:N100"/>
    <mergeCell ref="O99:O100"/>
    <mergeCell ref="Q99:Q100"/>
    <mergeCell ref="R99:R100"/>
    <mergeCell ref="S99:S100"/>
    <mergeCell ref="J101:J102"/>
    <mergeCell ref="K101:K102"/>
    <mergeCell ref="L101:L102"/>
    <mergeCell ref="M101:M102"/>
    <mergeCell ref="N101:N102"/>
    <mergeCell ref="O101:O102"/>
    <mergeCell ref="Q101:Q102"/>
    <mergeCell ref="R101:R102"/>
    <mergeCell ref="S101:S102"/>
    <mergeCell ref="J97:J98"/>
    <mergeCell ref="K97:K98"/>
    <mergeCell ref="L97:L98"/>
    <mergeCell ref="M97:M98"/>
    <mergeCell ref="N97:N98"/>
    <mergeCell ref="O97:O98"/>
    <mergeCell ref="Q97:Q98"/>
    <mergeCell ref="R97:R98"/>
    <mergeCell ref="S97:S98"/>
    <mergeCell ref="P97:P98"/>
    <mergeCell ref="P99:P100"/>
    <mergeCell ref="P101:P102"/>
    <mergeCell ref="Q108:Q109"/>
    <mergeCell ref="R108:R109"/>
    <mergeCell ref="S108:S109"/>
    <mergeCell ref="J104:J105"/>
    <mergeCell ref="K104:K105"/>
    <mergeCell ref="L104:L105"/>
    <mergeCell ref="M104:M105"/>
    <mergeCell ref="N104:N105"/>
    <mergeCell ref="O104:O105"/>
    <mergeCell ref="Q104:Q105"/>
    <mergeCell ref="R104:R105"/>
    <mergeCell ref="S104:S105"/>
    <mergeCell ref="A104:A109"/>
    <mergeCell ref="B104:B109"/>
    <mergeCell ref="C104:C107"/>
    <mergeCell ref="D104:D105"/>
    <mergeCell ref="E104:E109"/>
    <mergeCell ref="F104:F106"/>
    <mergeCell ref="G104:G106"/>
    <mergeCell ref="H104:H106"/>
    <mergeCell ref="I104:I106"/>
    <mergeCell ref="F107:F109"/>
    <mergeCell ref="G107:G109"/>
    <mergeCell ref="H107:H109"/>
    <mergeCell ref="I107:I109"/>
    <mergeCell ref="C108:C109"/>
    <mergeCell ref="D108:D109"/>
    <mergeCell ref="P104:P105"/>
    <mergeCell ref="P106:P107"/>
    <mergeCell ref="P108:P109"/>
    <mergeCell ref="A111:A116"/>
    <mergeCell ref="B111:B116"/>
    <mergeCell ref="C111:C114"/>
    <mergeCell ref="D111:D112"/>
    <mergeCell ref="E111:E116"/>
    <mergeCell ref="F111:F113"/>
    <mergeCell ref="G111:G113"/>
    <mergeCell ref="H111:H113"/>
    <mergeCell ref="I111:I113"/>
    <mergeCell ref="F114:F116"/>
    <mergeCell ref="G114:G116"/>
    <mergeCell ref="H114:H116"/>
    <mergeCell ref="I114:I116"/>
    <mergeCell ref="C115:C116"/>
    <mergeCell ref="D115:D116"/>
    <mergeCell ref="T104:T109"/>
    <mergeCell ref="U104:U109"/>
    <mergeCell ref="J106:J107"/>
    <mergeCell ref="K106:K107"/>
    <mergeCell ref="L106:L107"/>
    <mergeCell ref="M106:M107"/>
    <mergeCell ref="N106:N107"/>
    <mergeCell ref="O106:O107"/>
    <mergeCell ref="Q106:Q107"/>
    <mergeCell ref="R106:R107"/>
    <mergeCell ref="S106:S107"/>
    <mergeCell ref="J108:J109"/>
    <mergeCell ref="K108:K109"/>
    <mergeCell ref="L108:L109"/>
    <mergeCell ref="M108:M109"/>
    <mergeCell ref="N108:N109"/>
    <mergeCell ref="O108:O109"/>
    <mergeCell ref="T111:T116"/>
    <mergeCell ref="U111:U116"/>
    <mergeCell ref="J113:J114"/>
    <mergeCell ref="K113:K114"/>
    <mergeCell ref="L113:L114"/>
    <mergeCell ref="M113:M114"/>
    <mergeCell ref="N113:N114"/>
    <mergeCell ref="O113:O114"/>
    <mergeCell ref="Q113:Q114"/>
    <mergeCell ref="R113:R114"/>
    <mergeCell ref="S113:S114"/>
    <mergeCell ref="J115:J116"/>
    <mergeCell ref="K115:K116"/>
    <mergeCell ref="L115:L116"/>
    <mergeCell ref="M115:M116"/>
    <mergeCell ref="N115:N116"/>
    <mergeCell ref="O115:O116"/>
    <mergeCell ref="Q115:Q116"/>
    <mergeCell ref="R115:R116"/>
    <mergeCell ref="S115:S116"/>
    <mergeCell ref="J111:J112"/>
    <mergeCell ref="K111:K112"/>
    <mergeCell ref="L111:L112"/>
    <mergeCell ref="M111:M112"/>
    <mergeCell ref="N111:N112"/>
    <mergeCell ref="O111:O112"/>
    <mergeCell ref="Q111:Q112"/>
    <mergeCell ref="R111:R112"/>
    <mergeCell ref="S111:S112"/>
    <mergeCell ref="P111:P112"/>
    <mergeCell ref="P113:P114"/>
    <mergeCell ref="P115:P116"/>
    <mergeCell ref="Q122:Q123"/>
    <mergeCell ref="R122:R123"/>
    <mergeCell ref="S122:S123"/>
    <mergeCell ref="J118:J119"/>
    <mergeCell ref="K118:K119"/>
    <mergeCell ref="L118:L119"/>
    <mergeCell ref="M118:M119"/>
    <mergeCell ref="N118:N119"/>
    <mergeCell ref="O118:O119"/>
    <mergeCell ref="Q118:Q119"/>
    <mergeCell ref="R118:R119"/>
    <mergeCell ref="S118:S119"/>
    <mergeCell ref="A118:A123"/>
    <mergeCell ref="B118:B123"/>
    <mergeCell ref="C118:C121"/>
    <mergeCell ref="D118:D119"/>
    <mergeCell ref="E118:E123"/>
    <mergeCell ref="F118:F120"/>
    <mergeCell ref="G118:G120"/>
    <mergeCell ref="H118:H120"/>
    <mergeCell ref="I118:I120"/>
    <mergeCell ref="F121:F123"/>
    <mergeCell ref="G121:G123"/>
    <mergeCell ref="H121:H123"/>
    <mergeCell ref="I121:I123"/>
    <mergeCell ref="C122:C123"/>
    <mergeCell ref="D122:D123"/>
    <mergeCell ref="P118:P119"/>
    <mergeCell ref="P120:P121"/>
    <mergeCell ref="P122:P123"/>
    <mergeCell ref="A125:A130"/>
    <mergeCell ref="B125:B130"/>
    <mergeCell ref="C125:C128"/>
    <mergeCell ref="D125:D126"/>
    <mergeCell ref="E125:E130"/>
    <mergeCell ref="F125:F127"/>
    <mergeCell ref="G125:G127"/>
    <mergeCell ref="H125:H127"/>
    <mergeCell ref="I125:I127"/>
    <mergeCell ref="F128:F130"/>
    <mergeCell ref="G128:G130"/>
    <mergeCell ref="H128:H130"/>
    <mergeCell ref="I128:I130"/>
    <mergeCell ref="C129:C130"/>
    <mergeCell ref="D129:D130"/>
    <mergeCell ref="T118:T123"/>
    <mergeCell ref="U118:U123"/>
    <mergeCell ref="J120:J121"/>
    <mergeCell ref="K120:K121"/>
    <mergeCell ref="L120:L121"/>
    <mergeCell ref="M120:M121"/>
    <mergeCell ref="N120:N121"/>
    <mergeCell ref="O120:O121"/>
    <mergeCell ref="Q120:Q121"/>
    <mergeCell ref="R120:R121"/>
    <mergeCell ref="S120:S121"/>
    <mergeCell ref="J122:J123"/>
    <mergeCell ref="K122:K123"/>
    <mergeCell ref="L122:L123"/>
    <mergeCell ref="M122:M123"/>
    <mergeCell ref="N122:N123"/>
    <mergeCell ref="O122:O123"/>
    <mergeCell ref="T125:T130"/>
    <mergeCell ref="U125:U130"/>
    <mergeCell ref="J127:J128"/>
    <mergeCell ref="K127:K128"/>
    <mergeCell ref="L127:L128"/>
    <mergeCell ref="M127:M128"/>
    <mergeCell ref="N127:N128"/>
    <mergeCell ref="O127:O128"/>
    <mergeCell ref="Q127:Q128"/>
    <mergeCell ref="R127:R128"/>
    <mergeCell ref="S127:S128"/>
    <mergeCell ref="J129:J130"/>
    <mergeCell ref="K129:K130"/>
    <mergeCell ref="L129:L130"/>
    <mergeCell ref="M129:M130"/>
    <mergeCell ref="N129:N130"/>
    <mergeCell ref="O129:O130"/>
    <mergeCell ref="Q129:Q130"/>
    <mergeCell ref="R129:R130"/>
    <mergeCell ref="S129:S130"/>
    <mergeCell ref="J125:J126"/>
    <mergeCell ref="K125:K126"/>
    <mergeCell ref="L125:L126"/>
    <mergeCell ref="M125:M126"/>
    <mergeCell ref="N125:N126"/>
    <mergeCell ref="O125:O126"/>
    <mergeCell ref="Q125:Q126"/>
    <mergeCell ref="R125:R126"/>
    <mergeCell ref="S125:S126"/>
    <mergeCell ref="P125:P126"/>
    <mergeCell ref="P127:P128"/>
    <mergeCell ref="P129:P130"/>
    <mergeCell ref="Q136:Q137"/>
    <mergeCell ref="R136:R137"/>
    <mergeCell ref="S136:S137"/>
    <mergeCell ref="J132:J133"/>
    <mergeCell ref="K132:K133"/>
    <mergeCell ref="L132:L133"/>
    <mergeCell ref="M132:M133"/>
    <mergeCell ref="N132:N133"/>
    <mergeCell ref="O132:O133"/>
    <mergeCell ref="Q132:Q133"/>
    <mergeCell ref="R132:R133"/>
    <mergeCell ref="S132:S133"/>
    <mergeCell ref="A132:A137"/>
    <mergeCell ref="B132:B137"/>
    <mergeCell ref="C132:C135"/>
    <mergeCell ref="D132:D133"/>
    <mergeCell ref="E132:E137"/>
    <mergeCell ref="F132:F134"/>
    <mergeCell ref="G132:G134"/>
    <mergeCell ref="H132:H134"/>
    <mergeCell ref="I132:I134"/>
    <mergeCell ref="F135:F137"/>
    <mergeCell ref="G135:G137"/>
    <mergeCell ref="H135:H137"/>
    <mergeCell ref="I135:I137"/>
    <mergeCell ref="C136:C137"/>
    <mergeCell ref="D136:D137"/>
    <mergeCell ref="P132:P133"/>
    <mergeCell ref="P134:P135"/>
    <mergeCell ref="P136:P137"/>
    <mergeCell ref="A139:A144"/>
    <mergeCell ref="B139:B144"/>
    <mergeCell ref="C139:C142"/>
    <mergeCell ref="D139:D140"/>
    <mergeCell ref="E139:E144"/>
    <mergeCell ref="F139:F141"/>
    <mergeCell ref="G139:G141"/>
    <mergeCell ref="H139:H141"/>
    <mergeCell ref="I139:I141"/>
    <mergeCell ref="F142:F144"/>
    <mergeCell ref="G142:G144"/>
    <mergeCell ref="H142:H144"/>
    <mergeCell ref="I142:I144"/>
    <mergeCell ref="C143:C144"/>
    <mergeCell ref="D143:D144"/>
    <mergeCell ref="T132:T137"/>
    <mergeCell ref="U132:U137"/>
    <mergeCell ref="J134:J135"/>
    <mergeCell ref="K134:K135"/>
    <mergeCell ref="L134:L135"/>
    <mergeCell ref="M134:M135"/>
    <mergeCell ref="N134:N135"/>
    <mergeCell ref="O134:O135"/>
    <mergeCell ref="Q134:Q135"/>
    <mergeCell ref="R134:R135"/>
    <mergeCell ref="S134:S135"/>
    <mergeCell ref="J136:J137"/>
    <mergeCell ref="K136:K137"/>
    <mergeCell ref="L136:L137"/>
    <mergeCell ref="M136:M137"/>
    <mergeCell ref="N136:N137"/>
    <mergeCell ref="O136:O137"/>
    <mergeCell ref="T139:T144"/>
    <mergeCell ref="U139:U144"/>
    <mergeCell ref="J141:J142"/>
    <mergeCell ref="K141:K142"/>
    <mergeCell ref="L141:L142"/>
    <mergeCell ref="M141:M142"/>
    <mergeCell ref="N141:N142"/>
    <mergeCell ref="O141:O142"/>
    <mergeCell ref="Q141:Q142"/>
    <mergeCell ref="R141:R142"/>
    <mergeCell ref="S141:S142"/>
    <mergeCell ref="J143:J144"/>
    <mergeCell ref="K143:K144"/>
    <mergeCell ref="L143:L144"/>
    <mergeCell ref="M143:M144"/>
    <mergeCell ref="N143:N144"/>
    <mergeCell ref="O143:O144"/>
    <mergeCell ref="Q143:Q144"/>
    <mergeCell ref="R143:R144"/>
    <mergeCell ref="S143:S144"/>
    <mergeCell ref="J139:J140"/>
    <mergeCell ref="K139:K140"/>
    <mergeCell ref="L139:L140"/>
    <mergeCell ref="M139:M140"/>
    <mergeCell ref="N139:N140"/>
    <mergeCell ref="O139:O140"/>
    <mergeCell ref="Q139:Q140"/>
    <mergeCell ref="R139:R140"/>
    <mergeCell ref="S139:S140"/>
    <mergeCell ref="P139:P140"/>
    <mergeCell ref="P141:P142"/>
    <mergeCell ref="P143:P144"/>
    <mergeCell ref="Q150:Q151"/>
    <mergeCell ref="R150:R151"/>
    <mergeCell ref="S150:S151"/>
    <mergeCell ref="J146:J147"/>
    <mergeCell ref="K146:K147"/>
    <mergeCell ref="L146:L147"/>
    <mergeCell ref="M146:M147"/>
    <mergeCell ref="N146:N147"/>
    <mergeCell ref="O146:O147"/>
    <mergeCell ref="Q146:Q147"/>
    <mergeCell ref="R146:R147"/>
    <mergeCell ref="S146:S147"/>
    <mergeCell ref="A146:A151"/>
    <mergeCell ref="B146:B151"/>
    <mergeCell ref="C146:C149"/>
    <mergeCell ref="D146:D147"/>
    <mergeCell ref="E146:E151"/>
    <mergeCell ref="F146:F148"/>
    <mergeCell ref="G146:G148"/>
    <mergeCell ref="H146:H148"/>
    <mergeCell ref="I146:I148"/>
    <mergeCell ref="F149:F151"/>
    <mergeCell ref="G149:G151"/>
    <mergeCell ref="H149:H151"/>
    <mergeCell ref="I149:I151"/>
    <mergeCell ref="C150:C151"/>
    <mergeCell ref="D150:D151"/>
    <mergeCell ref="P146:P147"/>
    <mergeCell ref="P148:P149"/>
    <mergeCell ref="P150:P151"/>
    <mergeCell ref="A153:A158"/>
    <mergeCell ref="B153:B158"/>
    <mergeCell ref="C153:C156"/>
    <mergeCell ref="D153:D154"/>
    <mergeCell ref="E153:E158"/>
    <mergeCell ref="F153:F155"/>
    <mergeCell ref="G153:G155"/>
    <mergeCell ref="H153:H155"/>
    <mergeCell ref="I153:I155"/>
    <mergeCell ref="F156:F158"/>
    <mergeCell ref="G156:G158"/>
    <mergeCell ref="H156:H158"/>
    <mergeCell ref="I156:I158"/>
    <mergeCell ref="C157:C158"/>
    <mergeCell ref="D157:D158"/>
    <mergeCell ref="T146:T151"/>
    <mergeCell ref="U146:U151"/>
    <mergeCell ref="J148:J149"/>
    <mergeCell ref="K148:K149"/>
    <mergeCell ref="L148:L149"/>
    <mergeCell ref="M148:M149"/>
    <mergeCell ref="N148:N149"/>
    <mergeCell ref="O148:O149"/>
    <mergeCell ref="Q148:Q149"/>
    <mergeCell ref="R148:R149"/>
    <mergeCell ref="S148:S149"/>
    <mergeCell ref="J150:J151"/>
    <mergeCell ref="K150:K151"/>
    <mergeCell ref="L150:L151"/>
    <mergeCell ref="M150:M151"/>
    <mergeCell ref="N150:N151"/>
    <mergeCell ref="O150:O151"/>
    <mergeCell ref="T153:T158"/>
    <mergeCell ref="U153:U158"/>
    <mergeCell ref="J155:J156"/>
    <mergeCell ref="K155:K156"/>
    <mergeCell ref="L155:L156"/>
    <mergeCell ref="M155:M156"/>
    <mergeCell ref="N155:N156"/>
    <mergeCell ref="O155:O156"/>
    <mergeCell ref="Q155:Q156"/>
    <mergeCell ref="R155:R156"/>
    <mergeCell ref="S155:S156"/>
    <mergeCell ref="J157:J158"/>
    <mergeCell ref="K157:K158"/>
    <mergeCell ref="L157:L158"/>
    <mergeCell ref="M157:M158"/>
    <mergeCell ref="N157:N158"/>
    <mergeCell ref="O157:O158"/>
    <mergeCell ref="Q157:Q158"/>
    <mergeCell ref="R157:R158"/>
    <mergeCell ref="S157:S158"/>
    <mergeCell ref="J153:J154"/>
    <mergeCell ref="K153:K154"/>
    <mergeCell ref="L153:L154"/>
    <mergeCell ref="M153:M154"/>
    <mergeCell ref="N153:N154"/>
    <mergeCell ref="O153:O154"/>
    <mergeCell ref="Q153:Q154"/>
    <mergeCell ref="R153:R154"/>
    <mergeCell ref="S153:S154"/>
    <mergeCell ref="P153:P154"/>
    <mergeCell ref="P155:P156"/>
    <mergeCell ref="P157:P158"/>
    <mergeCell ref="Q164:Q165"/>
    <mergeCell ref="R164:R165"/>
    <mergeCell ref="S164:S165"/>
    <mergeCell ref="J160:J161"/>
    <mergeCell ref="K160:K161"/>
    <mergeCell ref="L160:L161"/>
    <mergeCell ref="M160:M161"/>
    <mergeCell ref="N160:N161"/>
    <mergeCell ref="O160:O161"/>
    <mergeCell ref="Q160:Q161"/>
    <mergeCell ref="R160:R161"/>
    <mergeCell ref="S160:S161"/>
    <mergeCell ref="A160:A165"/>
    <mergeCell ref="B160:B165"/>
    <mergeCell ref="C160:C163"/>
    <mergeCell ref="D160:D161"/>
    <mergeCell ref="E160:E165"/>
    <mergeCell ref="F160:F162"/>
    <mergeCell ref="G160:G162"/>
    <mergeCell ref="H160:H162"/>
    <mergeCell ref="I160:I162"/>
    <mergeCell ref="F163:F165"/>
    <mergeCell ref="G163:G165"/>
    <mergeCell ref="H163:H165"/>
    <mergeCell ref="I163:I165"/>
    <mergeCell ref="C164:C165"/>
    <mergeCell ref="D164:D165"/>
    <mergeCell ref="P160:P161"/>
    <mergeCell ref="P162:P163"/>
    <mergeCell ref="P164:P165"/>
    <mergeCell ref="A167:A172"/>
    <mergeCell ref="B167:B172"/>
    <mergeCell ref="C167:C170"/>
    <mergeCell ref="D167:D168"/>
    <mergeCell ref="E167:E172"/>
    <mergeCell ref="F167:F169"/>
    <mergeCell ref="G167:G169"/>
    <mergeCell ref="H167:H169"/>
    <mergeCell ref="I167:I169"/>
    <mergeCell ref="F170:F172"/>
    <mergeCell ref="G170:G172"/>
    <mergeCell ref="H170:H172"/>
    <mergeCell ref="I170:I172"/>
    <mergeCell ref="C171:C172"/>
    <mergeCell ref="D171:D172"/>
    <mergeCell ref="T160:T165"/>
    <mergeCell ref="U160:U165"/>
    <mergeCell ref="J162:J163"/>
    <mergeCell ref="K162:K163"/>
    <mergeCell ref="L162:L163"/>
    <mergeCell ref="M162:M163"/>
    <mergeCell ref="N162:N163"/>
    <mergeCell ref="O162:O163"/>
    <mergeCell ref="Q162:Q163"/>
    <mergeCell ref="R162:R163"/>
    <mergeCell ref="S162:S163"/>
    <mergeCell ref="J164:J165"/>
    <mergeCell ref="K164:K165"/>
    <mergeCell ref="L164:L165"/>
    <mergeCell ref="M164:M165"/>
    <mergeCell ref="N164:N165"/>
    <mergeCell ref="O164:O165"/>
    <mergeCell ref="T167:T172"/>
    <mergeCell ref="U167:U172"/>
    <mergeCell ref="J169:J170"/>
    <mergeCell ref="K169:K170"/>
    <mergeCell ref="L169:L170"/>
    <mergeCell ref="M169:M170"/>
    <mergeCell ref="N169:N170"/>
    <mergeCell ref="O169:O170"/>
    <mergeCell ref="Q169:Q170"/>
    <mergeCell ref="R169:R170"/>
    <mergeCell ref="S169:S170"/>
    <mergeCell ref="J171:J172"/>
    <mergeCell ref="K171:K172"/>
    <mergeCell ref="L171:L172"/>
    <mergeCell ref="M171:M172"/>
    <mergeCell ref="N171:N172"/>
    <mergeCell ref="O171:O172"/>
    <mergeCell ref="Q171:Q172"/>
    <mergeCell ref="R171:R172"/>
    <mergeCell ref="S171:S172"/>
    <mergeCell ref="J167:J168"/>
    <mergeCell ref="K167:K168"/>
    <mergeCell ref="L167:L168"/>
    <mergeCell ref="M167:M168"/>
    <mergeCell ref="N167:N168"/>
    <mergeCell ref="O167:O168"/>
    <mergeCell ref="Q167:Q168"/>
    <mergeCell ref="R167:R168"/>
    <mergeCell ref="S167:S168"/>
    <mergeCell ref="P167:P168"/>
    <mergeCell ref="P169:P170"/>
    <mergeCell ref="P171:P172"/>
    <mergeCell ref="Q178:Q179"/>
    <mergeCell ref="R178:R179"/>
    <mergeCell ref="S178:S179"/>
    <mergeCell ref="J174:J175"/>
    <mergeCell ref="K174:K175"/>
    <mergeCell ref="L174:L175"/>
    <mergeCell ref="M174:M175"/>
    <mergeCell ref="N174:N175"/>
    <mergeCell ref="O174:O175"/>
    <mergeCell ref="Q174:Q175"/>
    <mergeCell ref="R174:R175"/>
    <mergeCell ref="S174:S175"/>
    <mergeCell ref="A174:A179"/>
    <mergeCell ref="B174:B179"/>
    <mergeCell ref="C174:C177"/>
    <mergeCell ref="D174:D175"/>
    <mergeCell ref="E174:E179"/>
    <mergeCell ref="F174:F176"/>
    <mergeCell ref="G174:G176"/>
    <mergeCell ref="H174:H176"/>
    <mergeCell ref="I174:I176"/>
    <mergeCell ref="F177:F179"/>
    <mergeCell ref="G177:G179"/>
    <mergeCell ref="H177:H179"/>
    <mergeCell ref="I177:I179"/>
    <mergeCell ref="C178:C179"/>
    <mergeCell ref="D178:D179"/>
    <mergeCell ref="P174:P175"/>
    <mergeCell ref="P176:P177"/>
    <mergeCell ref="P178:P179"/>
    <mergeCell ref="A181:A186"/>
    <mergeCell ref="B181:B186"/>
    <mergeCell ref="C181:C184"/>
    <mergeCell ref="D181:D182"/>
    <mergeCell ref="E181:E186"/>
    <mergeCell ref="F181:F183"/>
    <mergeCell ref="G181:G183"/>
    <mergeCell ref="H181:H183"/>
    <mergeCell ref="I181:I183"/>
    <mergeCell ref="F184:F186"/>
    <mergeCell ref="G184:G186"/>
    <mergeCell ref="H184:H186"/>
    <mergeCell ref="I184:I186"/>
    <mergeCell ref="C185:C186"/>
    <mergeCell ref="D185:D186"/>
    <mergeCell ref="T174:T179"/>
    <mergeCell ref="U174:U179"/>
    <mergeCell ref="J176:J177"/>
    <mergeCell ref="K176:K177"/>
    <mergeCell ref="L176:L177"/>
    <mergeCell ref="M176:M177"/>
    <mergeCell ref="N176:N177"/>
    <mergeCell ref="O176:O177"/>
    <mergeCell ref="Q176:Q177"/>
    <mergeCell ref="R176:R177"/>
    <mergeCell ref="S176:S177"/>
    <mergeCell ref="J178:J179"/>
    <mergeCell ref="K178:K179"/>
    <mergeCell ref="L178:L179"/>
    <mergeCell ref="M178:M179"/>
    <mergeCell ref="N178:N179"/>
    <mergeCell ref="O178:O179"/>
    <mergeCell ref="T181:T186"/>
    <mergeCell ref="U181:U186"/>
    <mergeCell ref="J183:J184"/>
    <mergeCell ref="K183:K184"/>
    <mergeCell ref="L183:L184"/>
    <mergeCell ref="M183:M184"/>
    <mergeCell ref="N183:N184"/>
    <mergeCell ref="O183:O184"/>
    <mergeCell ref="Q183:Q184"/>
    <mergeCell ref="R183:R184"/>
    <mergeCell ref="S183:S184"/>
    <mergeCell ref="J185:J186"/>
    <mergeCell ref="K185:K186"/>
    <mergeCell ref="L185:L186"/>
    <mergeCell ref="M185:M186"/>
    <mergeCell ref="N185:N186"/>
    <mergeCell ref="O185:O186"/>
    <mergeCell ref="Q185:Q186"/>
    <mergeCell ref="R185:R186"/>
    <mergeCell ref="S185:S186"/>
    <mergeCell ref="J181:J182"/>
    <mergeCell ref="K181:K182"/>
    <mergeCell ref="L181:L182"/>
    <mergeCell ref="M181:M182"/>
    <mergeCell ref="N181:N182"/>
    <mergeCell ref="O181:O182"/>
    <mergeCell ref="Q181:Q182"/>
    <mergeCell ref="R181:R182"/>
    <mergeCell ref="S181:S182"/>
    <mergeCell ref="P183:P184"/>
    <mergeCell ref="P181:P182"/>
    <mergeCell ref="P185:P186"/>
    <mergeCell ref="Q192:Q193"/>
    <mergeCell ref="R192:R193"/>
    <mergeCell ref="S192:S193"/>
    <mergeCell ref="J188:J189"/>
    <mergeCell ref="K188:K189"/>
    <mergeCell ref="L188:L189"/>
    <mergeCell ref="M188:M189"/>
    <mergeCell ref="N188:N189"/>
    <mergeCell ref="O188:O189"/>
    <mergeCell ref="Q188:Q189"/>
    <mergeCell ref="R188:R189"/>
    <mergeCell ref="S188:S189"/>
    <mergeCell ref="A188:A193"/>
    <mergeCell ref="B188:B193"/>
    <mergeCell ref="C188:C191"/>
    <mergeCell ref="D188:D189"/>
    <mergeCell ref="E188:E193"/>
    <mergeCell ref="F188:F190"/>
    <mergeCell ref="G188:G190"/>
    <mergeCell ref="H188:H190"/>
    <mergeCell ref="I188:I190"/>
    <mergeCell ref="F191:F193"/>
    <mergeCell ref="G191:G193"/>
    <mergeCell ref="H191:H193"/>
    <mergeCell ref="I191:I193"/>
    <mergeCell ref="C192:C193"/>
    <mergeCell ref="D192:D193"/>
    <mergeCell ref="P188:P189"/>
    <mergeCell ref="P190:P191"/>
    <mergeCell ref="P192:P193"/>
    <mergeCell ref="A195:A200"/>
    <mergeCell ref="B195:B200"/>
    <mergeCell ref="C195:C198"/>
    <mergeCell ref="D195:D196"/>
    <mergeCell ref="E195:E200"/>
    <mergeCell ref="F195:F197"/>
    <mergeCell ref="G195:G197"/>
    <mergeCell ref="H195:H197"/>
    <mergeCell ref="I195:I197"/>
    <mergeCell ref="F198:F200"/>
    <mergeCell ref="G198:G200"/>
    <mergeCell ref="H198:H200"/>
    <mergeCell ref="I198:I200"/>
    <mergeCell ref="C199:C200"/>
    <mergeCell ref="D199:D200"/>
    <mergeCell ref="T188:T193"/>
    <mergeCell ref="U188:U193"/>
    <mergeCell ref="J190:J191"/>
    <mergeCell ref="K190:K191"/>
    <mergeCell ref="L190:L191"/>
    <mergeCell ref="M190:M191"/>
    <mergeCell ref="N190:N191"/>
    <mergeCell ref="O190:O191"/>
    <mergeCell ref="Q190:Q191"/>
    <mergeCell ref="R190:R191"/>
    <mergeCell ref="S190:S191"/>
    <mergeCell ref="J192:J193"/>
    <mergeCell ref="K192:K193"/>
    <mergeCell ref="L192:L193"/>
    <mergeCell ref="M192:M193"/>
    <mergeCell ref="N192:N193"/>
    <mergeCell ref="O192:O193"/>
    <mergeCell ref="T195:T200"/>
    <mergeCell ref="U195:U200"/>
    <mergeCell ref="J197:J198"/>
    <mergeCell ref="K197:K198"/>
    <mergeCell ref="L197:L198"/>
    <mergeCell ref="M197:M198"/>
    <mergeCell ref="N197:N198"/>
    <mergeCell ref="O197:O198"/>
    <mergeCell ref="Q197:Q198"/>
    <mergeCell ref="R197:R198"/>
    <mergeCell ref="S197:S198"/>
    <mergeCell ref="J199:J200"/>
    <mergeCell ref="K199:K200"/>
    <mergeCell ref="L199:L200"/>
    <mergeCell ref="M199:M200"/>
    <mergeCell ref="N199:N200"/>
    <mergeCell ref="O199:O200"/>
    <mergeCell ref="Q199:Q200"/>
    <mergeCell ref="R199:R200"/>
    <mergeCell ref="S199:S200"/>
    <mergeCell ref="J195:J196"/>
    <mergeCell ref="K195:K196"/>
    <mergeCell ref="L195:L196"/>
    <mergeCell ref="M195:M196"/>
    <mergeCell ref="N195:N196"/>
    <mergeCell ref="O195:O196"/>
    <mergeCell ref="Q195:Q196"/>
    <mergeCell ref="R195:R196"/>
    <mergeCell ref="S195:S196"/>
    <mergeCell ref="P195:P196"/>
    <mergeCell ref="P197:P198"/>
    <mergeCell ref="P199:P200"/>
    <mergeCell ref="Q206:Q207"/>
    <mergeCell ref="R206:R207"/>
    <mergeCell ref="S206:S207"/>
    <mergeCell ref="J202:J203"/>
    <mergeCell ref="K202:K203"/>
    <mergeCell ref="L202:L203"/>
    <mergeCell ref="M202:M203"/>
    <mergeCell ref="N202:N203"/>
    <mergeCell ref="O202:O203"/>
    <mergeCell ref="Q202:Q203"/>
    <mergeCell ref="R202:R203"/>
    <mergeCell ref="S202:S203"/>
    <mergeCell ref="A202:A207"/>
    <mergeCell ref="B202:B207"/>
    <mergeCell ref="C202:C205"/>
    <mergeCell ref="D202:D203"/>
    <mergeCell ref="E202:E207"/>
    <mergeCell ref="F202:F204"/>
    <mergeCell ref="G202:G204"/>
    <mergeCell ref="H202:H204"/>
    <mergeCell ref="I202:I204"/>
    <mergeCell ref="F205:F207"/>
    <mergeCell ref="G205:G207"/>
    <mergeCell ref="H205:H207"/>
    <mergeCell ref="I205:I207"/>
    <mergeCell ref="C206:C207"/>
    <mergeCell ref="D206:D207"/>
    <mergeCell ref="P202:P203"/>
    <mergeCell ref="P204:P205"/>
    <mergeCell ref="P206:P207"/>
    <mergeCell ref="A209:A214"/>
    <mergeCell ref="B209:B214"/>
    <mergeCell ref="C209:C212"/>
    <mergeCell ref="D209:D210"/>
    <mergeCell ref="E209:E214"/>
    <mergeCell ref="F209:F211"/>
    <mergeCell ref="G209:G211"/>
    <mergeCell ref="H209:H211"/>
    <mergeCell ref="I209:I211"/>
    <mergeCell ref="F212:F214"/>
    <mergeCell ref="G212:G214"/>
    <mergeCell ref="H212:H214"/>
    <mergeCell ref="I212:I214"/>
    <mergeCell ref="C213:C214"/>
    <mergeCell ref="D213:D214"/>
    <mergeCell ref="T202:T207"/>
    <mergeCell ref="U202:U207"/>
    <mergeCell ref="J204:J205"/>
    <mergeCell ref="K204:K205"/>
    <mergeCell ref="L204:L205"/>
    <mergeCell ref="M204:M205"/>
    <mergeCell ref="N204:N205"/>
    <mergeCell ref="O204:O205"/>
    <mergeCell ref="Q204:Q205"/>
    <mergeCell ref="R204:R205"/>
    <mergeCell ref="S204:S205"/>
    <mergeCell ref="J206:J207"/>
    <mergeCell ref="K206:K207"/>
    <mergeCell ref="L206:L207"/>
    <mergeCell ref="M206:M207"/>
    <mergeCell ref="N206:N207"/>
    <mergeCell ref="O206:O207"/>
    <mergeCell ref="T209:T214"/>
    <mergeCell ref="U209:U214"/>
    <mergeCell ref="J211:J212"/>
    <mergeCell ref="K211:K212"/>
    <mergeCell ref="L211:L212"/>
    <mergeCell ref="M211:M212"/>
    <mergeCell ref="N211:N212"/>
    <mergeCell ref="O211:O212"/>
    <mergeCell ref="Q211:Q212"/>
    <mergeCell ref="R211:R212"/>
    <mergeCell ref="S211:S212"/>
    <mergeCell ref="J213:J214"/>
    <mergeCell ref="K213:K214"/>
    <mergeCell ref="L213:L214"/>
    <mergeCell ref="M213:M214"/>
    <mergeCell ref="N213:N214"/>
    <mergeCell ref="O213:O214"/>
    <mergeCell ref="Q213:Q214"/>
    <mergeCell ref="R213:R214"/>
    <mergeCell ref="S213:S214"/>
    <mergeCell ref="J209:J210"/>
    <mergeCell ref="K209:K210"/>
    <mergeCell ref="L209:L210"/>
    <mergeCell ref="M209:M210"/>
    <mergeCell ref="N209:N210"/>
    <mergeCell ref="O209:O210"/>
    <mergeCell ref="Q209:Q210"/>
    <mergeCell ref="R209:R210"/>
    <mergeCell ref="S209:S210"/>
    <mergeCell ref="P209:P210"/>
    <mergeCell ref="P211:P212"/>
    <mergeCell ref="P213:P214"/>
    <mergeCell ref="Q220:Q221"/>
    <mergeCell ref="R220:R221"/>
    <mergeCell ref="S220:S221"/>
    <mergeCell ref="J216:J217"/>
    <mergeCell ref="K216:K217"/>
    <mergeCell ref="L216:L217"/>
    <mergeCell ref="M216:M217"/>
    <mergeCell ref="N216:N217"/>
    <mergeCell ref="O216:O217"/>
    <mergeCell ref="Q216:Q217"/>
    <mergeCell ref="R216:R217"/>
    <mergeCell ref="S216:S217"/>
    <mergeCell ref="A216:A221"/>
    <mergeCell ref="B216:B221"/>
    <mergeCell ref="C216:C219"/>
    <mergeCell ref="D216:D217"/>
    <mergeCell ref="E216:E221"/>
    <mergeCell ref="F216:F218"/>
    <mergeCell ref="G216:G218"/>
    <mergeCell ref="H216:H218"/>
    <mergeCell ref="I216:I218"/>
    <mergeCell ref="F219:F221"/>
    <mergeCell ref="G219:G221"/>
    <mergeCell ref="H219:H221"/>
    <mergeCell ref="I219:I221"/>
    <mergeCell ref="C220:C221"/>
    <mergeCell ref="D220:D221"/>
    <mergeCell ref="P216:P217"/>
    <mergeCell ref="P218:P219"/>
    <mergeCell ref="P220:P221"/>
    <mergeCell ref="A223:A228"/>
    <mergeCell ref="B223:B228"/>
    <mergeCell ref="C223:C226"/>
    <mergeCell ref="D223:D224"/>
    <mergeCell ref="E223:E228"/>
    <mergeCell ref="F223:F225"/>
    <mergeCell ref="G223:G225"/>
    <mergeCell ref="H223:H225"/>
    <mergeCell ref="I223:I225"/>
    <mergeCell ref="F226:F228"/>
    <mergeCell ref="G226:G228"/>
    <mergeCell ref="H226:H228"/>
    <mergeCell ref="I226:I228"/>
    <mergeCell ref="C227:C228"/>
    <mergeCell ref="D227:D228"/>
    <mergeCell ref="T216:T221"/>
    <mergeCell ref="U216:U221"/>
    <mergeCell ref="J218:J219"/>
    <mergeCell ref="K218:K219"/>
    <mergeCell ref="L218:L219"/>
    <mergeCell ref="M218:M219"/>
    <mergeCell ref="N218:N219"/>
    <mergeCell ref="O218:O219"/>
    <mergeCell ref="Q218:Q219"/>
    <mergeCell ref="R218:R219"/>
    <mergeCell ref="S218:S219"/>
    <mergeCell ref="J220:J221"/>
    <mergeCell ref="K220:K221"/>
    <mergeCell ref="L220:L221"/>
    <mergeCell ref="M220:M221"/>
    <mergeCell ref="N220:N221"/>
    <mergeCell ref="O220:O221"/>
    <mergeCell ref="T223:T228"/>
    <mergeCell ref="U223:U228"/>
    <mergeCell ref="J225:J226"/>
    <mergeCell ref="K225:K226"/>
    <mergeCell ref="L225:L226"/>
    <mergeCell ref="M225:M226"/>
    <mergeCell ref="N225:N226"/>
    <mergeCell ref="O225:O226"/>
    <mergeCell ref="Q225:Q226"/>
    <mergeCell ref="R225:R226"/>
    <mergeCell ref="S225:S226"/>
    <mergeCell ref="J227:J228"/>
    <mergeCell ref="K227:K228"/>
    <mergeCell ref="L227:L228"/>
    <mergeCell ref="M227:M228"/>
    <mergeCell ref="N227:N228"/>
    <mergeCell ref="O227:O228"/>
    <mergeCell ref="Q227:Q228"/>
    <mergeCell ref="R227:R228"/>
    <mergeCell ref="S227:S228"/>
    <mergeCell ref="J223:J224"/>
    <mergeCell ref="K223:K224"/>
    <mergeCell ref="L223:L224"/>
    <mergeCell ref="M223:M224"/>
    <mergeCell ref="N223:N224"/>
    <mergeCell ref="O223:O224"/>
    <mergeCell ref="Q223:Q224"/>
    <mergeCell ref="R223:R224"/>
    <mergeCell ref="S223:S224"/>
    <mergeCell ref="P223:P224"/>
    <mergeCell ref="P225:P226"/>
    <mergeCell ref="P227:P228"/>
    <mergeCell ref="Q234:Q235"/>
    <mergeCell ref="R234:R235"/>
    <mergeCell ref="S234:S235"/>
    <mergeCell ref="J230:J231"/>
    <mergeCell ref="K230:K231"/>
    <mergeCell ref="L230:L231"/>
    <mergeCell ref="M230:M231"/>
    <mergeCell ref="N230:N231"/>
    <mergeCell ref="O230:O231"/>
    <mergeCell ref="Q230:Q231"/>
    <mergeCell ref="R230:R231"/>
    <mergeCell ref="S230:S231"/>
    <mergeCell ref="A230:A235"/>
    <mergeCell ref="B230:B235"/>
    <mergeCell ref="C230:C233"/>
    <mergeCell ref="D230:D231"/>
    <mergeCell ref="E230:E235"/>
    <mergeCell ref="F230:F232"/>
    <mergeCell ref="G230:G232"/>
    <mergeCell ref="H230:H232"/>
    <mergeCell ref="I230:I232"/>
    <mergeCell ref="F233:F235"/>
    <mergeCell ref="G233:G235"/>
    <mergeCell ref="H233:H235"/>
    <mergeCell ref="I233:I235"/>
    <mergeCell ref="C234:C235"/>
    <mergeCell ref="D234:D235"/>
    <mergeCell ref="P230:P231"/>
    <mergeCell ref="P232:P233"/>
    <mergeCell ref="P234:P235"/>
    <mergeCell ref="A237:A242"/>
    <mergeCell ref="B237:B242"/>
    <mergeCell ref="C237:C240"/>
    <mergeCell ref="D237:D238"/>
    <mergeCell ref="E237:E242"/>
    <mergeCell ref="F237:F239"/>
    <mergeCell ref="G237:G239"/>
    <mergeCell ref="H237:H239"/>
    <mergeCell ref="I237:I239"/>
    <mergeCell ref="F240:F242"/>
    <mergeCell ref="G240:G242"/>
    <mergeCell ref="H240:H242"/>
    <mergeCell ref="I240:I242"/>
    <mergeCell ref="C241:C242"/>
    <mergeCell ref="D241:D242"/>
    <mergeCell ref="T230:T235"/>
    <mergeCell ref="U230:U235"/>
    <mergeCell ref="J232:J233"/>
    <mergeCell ref="K232:K233"/>
    <mergeCell ref="L232:L233"/>
    <mergeCell ref="M232:M233"/>
    <mergeCell ref="N232:N233"/>
    <mergeCell ref="O232:O233"/>
    <mergeCell ref="Q232:Q233"/>
    <mergeCell ref="R232:R233"/>
    <mergeCell ref="S232:S233"/>
    <mergeCell ref="J234:J235"/>
    <mergeCell ref="K234:K235"/>
    <mergeCell ref="L234:L235"/>
    <mergeCell ref="M234:M235"/>
    <mergeCell ref="N234:N235"/>
    <mergeCell ref="O234:O235"/>
    <mergeCell ref="T237:T242"/>
    <mergeCell ref="U237:U242"/>
    <mergeCell ref="J239:J240"/>
    <mergeCell ref="K239:K240"/>
    <mergeCell ref="L239:L240"/>
    <mergeCell ref="M239:M240"/>
    <mergeCell ref="N239:N240"/>
    <mergeCell ref="O239:O240"/>
    <mergeCell ref="Q239:Q240"/>
    <mergeCell ref="R239:R240"/>
    <mergeCell ref="S239:S240"/>
    <mergeCell ref="J241:J242"/>
    <mergeCell ref="K241:K242"/>
    <mergeCell ref="L241:L242"/>
    <mergeCell ref="M241:M242"/>
    <mergeCell ref="N241:N242"/>
    <mergeCell ref="O241:O242"/>
    <mergeCell ref="Q241:Q242"/>
    <mergeCell ref="R241:R242"/>
    <mergeCell ref="S241:S242"/>
    <mergeCell ref="J237:J238"/>
    <mergeCell ref="K237:K238"/>
    <mergeCell ref="L237:L238"/>
    <mergeCell ref="M237:M238"/>
    <mergeCell ref="N237:N238"/>
    <mergeCell ref="O237:O238"/>
    <mergeCell ref="Q237:Q238"/>
    <mergeCell ref="R237:R238"/>
    <mergeCell ref="S237:S238"/>
    <mergeCell ref="P237:P238"/>
    <mergeCell ref="P239:P240"/>
    <mergeCell ref="P241:P242"/>
    <mergeCell ref="Q248:Q249"/>
    <mergeCell ref="R248:R249"/>
    <mergeCell ref="S248:S249"/>
    <mergeCell ref="J244:J245"/>
    <mergeCell ref="K244:K245"/>
    <mergeCell ref="L244:L245"/>
    <mergeCell ref="M244:M245"/>
    <mergeCell ref="N244:N245"/>
    <mergeCell ref="O244:O245"/>
    <mergeCell ref="Q244:Q245"/>
    <mergeCell ref="R244:R245"/>
    <mergeCell ref="S244:S245"/>
    <mergeCell ref="A244:A249"/>
    <mergeCell ref="B244:B249"/>
    <mergeCell ref="C244:C247"/>
    <mergeCell ref="D244:D245"/>
    <mergeCell ref="E244:E249"/>
    <mergeCell ref="F244:F246"/>
    <mergeCell ref="G244:G246"/>
    <mergeCell ref="H244:H246"/>
    <mergeCell ref="I244:I246"/>
    <mergeCell ref="F247:F249"/>
    <mergeCell ref="G247:G249"/>
    <mergeCell ref="H247:H249"/>
    <mergeCell ref="I247:I249"/>
    <mergeCell ref="C248:C249"/>
    <mergeCell ref="D248:D249"/>
    <mergeCell ref="P244:P245"/>
    <mergeCell ref="P246:P247"/>
    <mergeCell ref="P248:P249"/>
    <mergeCell ref="A251:A256"/>
    <mergeCell ref="B251:B256"/>
    <mergeCell ref="C251:C254"/>
    <mergeCell ref="D251:D252"/>
    <mergeCell ref="E251:E256"/>
    <mergeCell ref="F251:F253"/>
    <mergeCell ref="G251:G253"/>
    <mergeCell ref="H251:H253"/>
    <mergeCell ref="I251:I253"/>
    <mergeCell ref="F254:F256"/>
    <mergeCell ref="G254:G256"/>
    <mergeCell ref="H254:H256"/>
    <mergeCell ref="I254:I256"/>
    <mergeCell ref="C255:C256"/>
    <mergeCell ref="D255:D256"/>
    <mergeCell ref="T244:T249"/>
    <mergeCell ref="U244:U249"/>
    <mergeCell ref="J246:J247"/>
    <mergeCell ref="K246:K247"/>
    <mergeCell ref="L246:L247"/>
    <mergeCell ref="M246:M247"/>
    <mergeCell ref="N246:N247"/>
    <mergeCell ref="O246:O247"/>
    <mergeCell ref="Q246:Q247"/>
    <mergeCell ref="R246:R247"/>
    <mergeCell ref="S246:S247"/>
    <mergeCell ref="J248:J249"/>
    <mergeCell ref="K248:K249"/>
    <mergeCell ref="L248:L249"/>
    <mergeCell ref="M248:M249"/>
    <mergeCell ref="N248:N249"/>
    <mergeCell ref="O248:O249"/>
    <mergeCell ref="T251:T256"/>
    <mergeCell ref="U251:U256"/>
    <mergeCell ref="J253:J254"/>
    <mergeCell ref="K253:K254"/>
    <mergeCell ref="L253:L254"/>
    <mergeCell ref="M253:M254"/>
    <mergeCell ref="N253:N254"/>
    <mergeCell ref="O253:O254"/>
    <mergeCell ref="Q253:Q254"/>
    <mergeCell ref="R253:R254"/>
    <mergeCell ref="S253:S254"/>
    <mergeCell ref="J255:J256"/>
    <mergeCell ref="K255:K256"/>
    <mergeCell ref="L255:L256"/>
    <mergeCell ref="M255:M256"/>
    <mergeCell ref="N255:N256"/>
    <mergeCell ref="O255:O256"/>
    <mergeCell ref="Q255:Q256"/>
    <mergeCell ref="R255:R256"/>
    <mergeCell ref="S255:S256"/>
    <mergeCell ref="J251:J252"/>
    <mergeCell ref="K251:K252"/>
    <mergeCell ref="L251:L252"/>
    <mergeCell ref="M251:M252"/>
    <mergeCell ref="N251:N252"/>
    <mergeCell ref="O251:O252"/>
    <mergeCell ref="Q251:Q252"/>
    <mergeCell ref="R251:R252"/>
    <mergeCell ref="S251:S252"/>
    <mergeCell ref="P251:P252"/>
    <mergeCell ref="P253:P254"/>
    <mergeCell ref="P255:P256"/>
    <mergeCell ref="Q262:Q263"/>
    <mergeCell ref="R262:R263"/>
    <mergeCell ref="S262:S263"/>
    <mergeCell ref="J258:J259"/>
    <mergeCell ref="K258:K259"/>
    <mergeCell ref="L258:L259"/>
    <mergeCell ref="M258:M259"/>
    <mergeCell ref="N258:N259"/>
    <mergeCell ref="O258:O259"/>
    <mergeCell ref="Q258:Q259"/>
    <mergeCell ref="R258:R259"/>
    <mergeCell ref="S258:S259"/>
    <mergeCell ref="A258:A263"/>
    <mergeCell ref="B258:B263"/>
    <mergeCell ref="C258:C261"/>
    <mergeCell ref="D258:D259"/>
    <mergeCell ref="E258:E263"/>
    <mergeCell ref="F258:F260"/>
    <mergeCell ref="G258:G260"/>
    <mergeCell ref="H258:H260"/>
    <mergeCell ref="I258:I260"/>
    <mergeCell ref="F261:F263"/>
    <mergeCell ref="G261:G263"/>
    <mergeCell ref="H261:H263"/>
    <mergeCell ref="I261:I263"/>
    <mergeCell ref="C262:C263"/>
    <mergeCell ref="D262:D263"/>
    <mergeCell ref="P258:P259"/>
    <mergeCell ref="P260:P261"/>
    <mergeCell ref="P262:P263"/>
    <mergeCell ref="A265:A270"/>
    <mergeCell ref="B265:B270"/>
    <mergeCell ref="C265:C268"/>
    <mergeCell ref="D265:D266"/>
    <mergeCell ref="E265:E270"/>
    <mergeCell ref="F265:F267"/>
    <mergeCell ref="G265:G267"/>
    <mergeCell ref="H265:H267"/>
    <mergeCell ref="I265:I267"/>
    <mergeCell ref="F268:F270"/>
    <mergeCell ref="G268:G270"/>
    <mergeCell ref="H268:H270"/>
    <mergeCell ref="I268:I270"/>
    <mergeCell ref="C269:C270"/>
    <mergeCell ref="D269:D270"/>
    <mergeCell ref="T258:T263"/>
    <mergeCell ref="U258:U263"/>
    <mergeCell ref="J260:J261"/>
    <mergeCell ref="K260:K261"/>
    <mergeCell ref="L260:L261"/>
    <mergeCell ref="M260:M261"/>
    <mergeCell ref="N260:N261"/>
    <mergeCell ref="O260:O261"/>
    <mergeCell ref="Q260:Q261"/>
    <mergeCell ref="R260:R261"/>
    <mergeCell ref="S260:S261"/>
    <mergeCell ref="J262:J263"/>
    <mergeCell ref="K262:K263"/>
    <mergeCell ref="L262:L263"/>
    <mergeCell ref="M262:M263"/>
    <mergeCell ref="N262:N263"/>
    <mergeCell ref="O262:O263"/>
    <mergeCell ref="T265:T270"/>
    <mergeCell ref="U265:U270"/>
    <mergeCell ref="J267:J268"/>
    <mergeCell ref="K267:K268"/>
    <mergeCell ref="L267:L268"/>
    <mergeCell ref="M267:M268"/>
    <mergeCell ref="N267:N268"/>
    <mergeCell ref="O267:O268"/>
    <mergeCell ref="Q267:Q268"/>
    <mergeCell ref="R267:R268"/>
    <mergeCell ref="S267:S268"/>
    <mergeCell ref="J269:J270"/>
    <mergeCell ref="K269:K270"/>
    <mergeCell ref="L269:L270"/>
    <mergeCell ref="M269:M270"/>
    <mergeCell ref="N269:N270"/>
    <mergeCell ref="O269:O270"/>
    <mergeCell ref="Q269:Q270"/>
    <mergeCell ref="R269:R270"/>
    <mergeCell ref="S269:S270"/>
    <mergeCell ref="J265:J266"/>
    <mergeCell ref="K265:K266"/>
    <mergeCell ref="L265:L266"/>
    <mergeCell ref="M265:M266"/>
    <mergeCell ref="N265:N266"/>
    <mergeCell ref="O265:O266"/>
    <mergeCell ref="Q265:Q266"/>
    <mergeCell ref="R265:R266"/>
    <mergeCell ref="S265:S266"/>
    <mergeCell ref="P265:P266"/>
    <mergeCell ref="P267:P268"/>
    <mergeCell ref="P269:P270"/>
    <mergeCell ref="J272:J273"/>
    <mergeCell ref="K272:K273"/>
    <mergeCell ref="L272:L273"/>
    <mergeCell ref="M272:M273"/>
    <mergeCell ref="N272:N273"/>
    <mergeCell ref="O272:O273"/>
    <mergeCell ref="Q272:Q273"/>
    <mergeCell ref="R272:R273"/>
    <mergeCell ref="S272:S273"/>
    <mergeCell ref="A272:A277"/>
    <mergeCell ref="B272:B277"/>
    <mergeCell ref="C272:C275"/>
    <mergeCell ref="D272:D273"/>
    <mergeCell ref="E272:E277"/>
    <mergeCell ref="F272:F274"/>
    <mergeCell ref="G272:G274"/>
    <mergeCell ref="H272:H274"/>
    <mergeCell ref="I272:I274"/>
    <mergeCell ref="F275:F277"/>
    <mergeCell ref="G275:G277"/>
    <mergeCell ref="H275:H277"/>
    <mergeCell ref="I275:I277"/>
    <mergeCell ref="C276:C277"/>
    <mergeCell ref="D276:D277"/>
    <mergeCell ref="P272:P273"/>
    <mergeCell ref="P274:P275"/>
    <mergeCell ref="P276:P277"/>
    <mergeCell ref="A279:A284"/>
    <mergeCell ref="B279:B284"/>
    <mergeCell ref="C279:C282"/>
    <mergeCell ref="D279:D280"/>
    <mergeCell ref="E279:E284"/>
    <mergeCell ref="F279:F281"/>
    <mergeCell ref="G279:G281"/>
    <mergeCell ref="H279:H281"/>
    <mergeCell ref="I279:I281"/>
    <mergeCell ref="F282:F284"/>
    <mergeCell ref="G282:G284"/>
    <mergeCell ref="H282:H284"/>
    <mergeCell ref="I282:I284"/>
    <mergeCell ref="C283:C284"/>
    <mergeCell ref="D283:D284"/>
    <mergeCell ref="T272:T277"/>
    <mergeCell ref="U272:U277"/>
    <mergeCell ref="J274:J275"/>
    <mergeCell ref="K274:K275"/>
    <mergeCell ref="L274:L275"/>
    <mergeCell ref="M274:M275"/>
    <mergeCell ref="N274:N275"/>
    <mergeCell ref="O274:O275"/>
    <mergeCell ref="Q274:Q275"/>
    <mergeCell ref="R274:R275"/>
    <mergeCell ref="S274:S275"/>
    <mergeCell ref="J276:J277"/>
    <mergeCell ref="K276:K277"/>
    <mergeCell ref="L276:L277"/>
    <mergeCell ref="M276:M277"/>
    <mergeCell ref="N276:N277"/>
    <mergeCell ref="O276:O277"/>
    <mergeCell ref="U279:U284"/>
    <mergeCell ref="J281:J282"/>
    <mergeCell ref="K281:K282"/>
    <mergeCell ref="L281:L282"/>
    <mergeCell ref="M281:M282"/>
    <mergeCell ref="N281:N282"/>
    <mergeCell ref="O281:O282"/>
    <mergeCell ref="Q281:Q282"/>
    <mergeCell ref="R281:R282"/>
    <mergeCell ref="S281:S282"/>
    <mergeCell ref="J283:J284"/>
    <mergeCell ref="K283:K284"/>
    <mergeCell ref="L283:L284"/>
    <mergeCell ref="M283:M284"/>
    <mergeCell ref="N283:N284"/>
    <mergeCell ref="O283:O284"/>
    <mergeCell ref="Q283:Q284"/>
    <mergeCell ref="R283:R284"/>
    <mergeCell ref="S283:S284"/>
    <mergeCell ref="J279:J280"/>
    <mergeCell ref="K279:K280"/>
    <mergeCell ref="L279:L280"/>
    <mergeCell ref="M279:M280"/>
    <mergeCell ref="N279:N280"/>
    <mergeCell ref="O279:O280"/>
    <mergeCell ref="Q279:Q280"/>
    <mergeCell ref="R279:R280"/>
    <mergeCell ref="S279:S280"/>
    <mergeCell ref="P279:P280"/>
    <mergeCell ref="P281:P282"/>
    <mergeCell ref="P283:P284"/>
    <mergeCell ref="J286:J287"/>
    <mergeCell ref="K286:K287"/>
    <mergeCell ref="L286:L287"/>
    <mergeCell ref="M286:M287"/>
    <mergeCell ref="N286:N287"/>
    <mergeCell ref="O286:O287"/>
    <mergeCell ref="Q286:Q287"/>
    <mergeCell ref="R286:R287"/>
    <mergeCell ref="S286:S287"/>
    <mergeCell ref="A286:A291"/>
    <mergeCell ref="B286:B291"/>
    <mergeCell ref="C286:C289"/>
    <mergeCell ref="D286:D287"/>
    <mergeCell ref="E286:E291"/>
    <mergeCell ref="F286:F288"/>
    <mergeCell ref="G286:G288"/>
    <mergeCell ref="H286:H288"/>
    <mergeCell ref="I286:I288"/>
    <mergeCell ref="F289:F291"/>
    <mergeCell ref="G289:G291"/>
    <mergeCell ref="H289:H291"/>
    <mergeCell ref="I289:I291"/>
    <mergeCell ref="C290:C291"/>
    <mergeCell ref="D290:D291"/>
    <mergeCell ref="P286:P287"/>
    <mergeCell ref="P288:P289"/>
    <mergeCell ref="P290:P291"/>
    <mergeCell ref="A293:A298"/>
    <mergeCell ref="B293:B298"/>
    <mergeCell ref="C293:C296"/>
    <mergeCell ref="D293:D294"/>
    <mergeCell ref="E293:E298"/>
    <mergeCell ref="F293:F295"/>
    <mergeCell ref="G293:G295"/>
    <mergeCell ref="H293:H295"/>
    <mergeCell ref="I293:I295"/>
    <mergeCell ref="F296:F298"/>
    <mergeCell ref="G296:G298"/>
    <mergeCell ref="H296:H298"/>
    <mergeCell ref="I296:I298"/>
    <mergeCell ref="C297:C298"/>
    <mergeCell ref="D297:D298"/>
    <mergeCell ref="T286:T291"/>
    <mergeCell ref="U286:U291"/>
    <mergeCell ref="J288:J289"/>
    <mergeCell ref="K288:K289"/>
    <mergeCell ref="L288:L289"/>
    <mergeCell ref="M288:M289"/>
    <mergeCell ref="N288:N289"/>
    <mergeCell ref="O288:O289"/>
    <mergeCell ref="Q288:Q289"/>
    <mergeCell ref="R288:R289"/>
    <mergeCell ref="S288:S289"/>
    <mergeCell ref="J290:J291"/>
    <mergeCell ref="K290:K291"/>
    <mergeCell ref="L290:L291"/>
    <mergeCell ref="M290:M291"/>
    <mergeCell ref="N290:N291"/>
    <mergeCell ref="O290:O291"/>
    <mergeCell ref="U293:U298"/>
    <mergeCell ref="J295:J296"/>
    <mergeCell ref="K295:K296"/>
    <mergeCell ref="L295:L296"/>
    <mergeCell ref="M295:M296"/>
    <mergeCell ref="N295:N296"/>
    <mergeCell ref="O295:O296"/>
    <mergeCell ref="Q295:Q296"/>
    <mergeCell ref="R295:R296"/>
    <mergeCell ref="S295:S296"/>
    <mergeCell ref="J297:J298"/>
    <mergeCell ref="K297:K298"/>
    <mergeCell ref="L297:L298"/>
    <mergeCell ref="M297:M298"/>
    <mergeCell ref="N297:N298"/>
    <mergeCell ref="O297:O298"/>
    <mergeCell ref="Q297:Q298"/>
    <mergeCell ref="R297:R298"/>
    <mergeCell ref="S297:S298"/>
    <mergeCell ref="J293:J294"/>
    <mergeCell ref="K293:K294"/>
    <mergeCell ref="L293:L294"/>
    <mergeCell ref="M293:M294"/>
    <mergeCell ref="N293:N294"/>
    <mergeCell ref="O293:O294"/>
    <mergeCell ref="Q293:Q294"/>
    <mergeCell ref="R293:R294"/>
    <mergeCell ref="S293:S294"/>
    <mergeCell ref="P293:P294"/>
    <mergeCell ref="P295:P296"/>
    <mergeCell ref="P297:P298"/>
    <mergeCell ref="J300:J301"/>
    <mergeCell ref="K300:K301"/>
    <mergeCell ref="L300:L301"/>
    <mergeCell ref="M300:M301"/>
    <mergeCell ref="N300:N301"/>
    <mergeCell ref="O300:O301"/>
    <mergeCell ref="Q300:Q301"/>
    <mergeCell ref="R300:R301"/>
    <mergeCell ref="S300:S301"/>
    <mergeCell ref="A300:A305"/>
    <mergeCell ref="B300:B305"/>
    <mergeCell ref="C300:C303"/>
    <mergeCell ref="D300:D301"/>
    <mergeCell ref="E300:E305"/>
    <mergeCell ref="F300:F302"/>
    <mergeCell ref="G300:G302"/>
    <mergeCell ref="H300:H302"/>
    <mergeCell ref="I300:I302"/>
    <mergeCell ref="F303:F305"/>
    <mergeCell ref="G303:G305"/>
    <mergeCell ref="H303:H305"/>
    <mergeCell ref="I303:I305"/>
    <mergeCell ref="C304:C305"/>
    <mergeCell ref="D304:D305"/>
    <mergeCell ref="P300:P301"/>
    <mergeCell ref="P302:P303"/>
    <mergeCell ref="P304:P305"/>
    <mergeCell ref="A307:A312"/>
    <mergeCell ref="B307:B312"/>
    <mergeCell ref="C307:C310"/>
    <mergeCell ref="D307:D308"/>
    <mergeCell ref="E307:E312"/>
    <mergeCell ref="F307:F309"/>
    <mergeCell ref="G307:G309"/>
    <mergeCell ref="H307:H309"/>
    <mergeCell ref="I307:I309"/>
    <mergeCell ref="F310:F312"/>
    <mergeCell ref="G310:G312"/>
    <mergeCell ref="H310:H312"/>
    <mergeCell ref="I310:I312"/>
    <mergeCell ref="C311:C312"/>
    <mergeCell ref="D311:D312"/>
    <mergeCell ref="T300:T305"/>
    <mergeCell ref="U300:U305"/>
    <mergeCell ref="J302:J303"/>
    <mergeCell ref="K302:K303"/>
    <mergeCell ref="L302:L303"/>
    <mergeCell ref="M302:M303"/>
    <mergeCell ref="N302:N303"/>
    <mergeCell ref="O302:O303"/>
    <mergeCell ref="Q302:Q303"/>
    <mergeCell ref="R302:R303"/>
    <mergeCell ref="S302:S303"/>
    <mergeCell ref="J304:J305"/>
    <mergeCell ref="K304:K305"/>
    <mergeCell ref="L304:L305"/>
    <mergeCell ref="M304:M305"/>
    <mergeCell ref="N304:N305"/>
    <mergeCell ref="O304:O305"/>
    <mergeCell ref="U307:U312"/>
    <mergeCell ref="J309:J310"/>
    <mergeCell ref="K309:K310"/>
    <mergeCell ref="L309:L310"/>
    <mergeCell ref="M309:M310"/>
    <mergeCell ref="N309:N310"/>
    <mergeCell ref="O309:O310"/>
    <mergeCell ref="Q309:Q310"/>
    <mergeCell ref="R309:R310"/>
    <mergeCell ref="S309:S310"/>
    <mergeCell ref="J311:J312"/>
    <mergeCell ref="K311:K312"/>
    <mergeCell ref="L311:L312"/>
    <mergeCell ref="M311:M312"/>
    <mergeCell ref="N311:N312"/>
    <mergeCell ref="O311:O312"/>
    <mergeCell ref="Q311:Q312"/>
    <mergeCell ref="R311:R312"/>
    <mergeCell ref="S311:S312"/>
    <mergeCell ref="J307:J308"/>
    <mergeCell ref="K307:K308"/>
    <mergeCell ref="L307:L308"/>
    <mergeCell ref="M307:M308"/>
    <mergeCell ref="N307:N308"/>
    <mergeCell ref="O307:O308"/>
    <mergeCell ref="Q307:Q308"/>
    <mergeCell ref="R307:R308"/>
    <mergeCell ref="S307:S308"/>
    <mergeCell ref="P307:P308"/>
    <mergeCell ref="P309:P310"/>
    <mergeCell ref="P311:P312"/>
    <mergeCell ref="J314:J315"/>
    <mergeCell ref="K314:K315"/>
    <mergeCell ref="L314:L315"/>
    <mergeCell ref="M314:M315"/>
    <mergeCell ref="N314:N315"/>
    <mergeCell ref="O314:O315"/>
    <mergeCell ref="Q314:Q315"/>
    <mergeCell ref="R314:R315"/>
    <mergeCell ref="S314:S315"/>
    <mergeCell ref="A314:A319"/>
    <mergeCell ref="B314:B319"/>
    <mergeCell ref="C314:C317"/>
    <mergeCell ref="D314:D315"/>
    <mergeCell ref="E314:E319"/>
    <mergeCell ref="F314:F316"/>
    <mergeCell ref="G314:G316"/>
    <mergeCell ref="H314:H316"/>
    <mergeCell ref="I314:I316"/>
    <mergeCell ref="F317:F319"/>
    <mergeCell ref="G317:G319"/>
    <mergeCell ref="H317:H319"/>
    <mergeCell ref="I317:I319"/>
    <mergeCell ref="C318:C319"/>
    <mergeCell ref="D318:D319"/>
    <mergeCell ref="P314:P315"/>
    <mergeCell ref="P316:P317"/>
    <mergeCell ref="P318:P319"/>
    <mergeCell ref="A321:A326"/>
    <mergeCell ref="B321:B326"/>
    <mergeCell ref="C321:C324"/>
    <mergeCell ref="D321:D322"/>
    <mergeCell ref="E321:E326"/>
    <mergeCell ref="F321:F323"/>
    <mergeCell ref="G321:G323"/>
    <mergeCell ref="H321:H323"/>
    <mergeCell ref="I321:I323"/>
    <mergeCell ref="F324:F326"/>
    <mergeCell ref="G324:G326"/>
    <mergeCell ref="H324:H326"/>
    <mergeCell ref="I324:I326"/>
    <mergeCell ref="C325:C326"/>
    <mergeCell ref="D325:D326"/>
    <mergeCell ref="T314:T319"/>
    <mergeCell ref="U314:U319"/>
    <mergeCell ref="J316:J317"/>
    <mergeCell ref="K316:K317"/>
    <mergeCell ref="L316:L317"/>
    <mergeCell ref="M316:M317"/>
    <mergeCell ref="N316:N317"/>
    <mergeCell ref="O316:O317"/>
    <mergeCell ref="Q316:Q317"/>
    <mergeCell ref="R316:R317"/>
    <mergeCell ref="S316:S317"/>
    <mergeCell ref="J318:J319"/>
    <mergeCell ref="K318:K319"/>
    <mergeCell ref="L318:L319"/>
    <mergeCell ref="M318:M319"/>
    <mergeCell ref="N318:N319"/>
    <mergeCell ref="O318:O319"/>
    <mergeCell ref="U321:U326"/>
    <mergeCell ref="J323:J324"/>
    <mergeCell ref="K323:K324"/>
    <mergeCell ref="L323:L324"/>
    <mergeCell ref="M323:M324"/>
    <mergeCell ref="N323:N324"/>
    <mergeCell ref="O323:O324"/>
    <mergeCell ref="Q323:Q324"/>
    <mergeCell ref="R323:R324"/>
    <mergeCell ref="S323:S324"/>
    <mergeCell ref="J325:J326"/>
    <mergeCell ref="K325:K326"/>
    <mergeCell ref="L325:L326"/>
    <mergeCell ref="M325:M326"/>
    <mergeCell ref="N325:N326"/>
    <mergeCell ref="O325:O326"/>
    <mergeCell ref="Q325:Q326"/>
    <mergeCell ref="R325:R326"/>
    <mergeCell ref="S325:S326"/>
    <mergeCell ref="J321:J322"/>
    <mergeCell ref="K321:K322"/>
    <mergeCell ref="L321:L322"/>
    <mergeCell ref="M321:M322"/>
    <mergeCell ref="N321:N322"/>
    <mergeCell ref="O321:O322"/>
    <mergeCell ref="Q321:Q322"/>
    <mergeCell ref="R321:R322"/>
    <mergeCell ref="S321:S322"/>
    <mergeCell ref="P321:P322"/>
    <mergeCell ref="P323:P324"/>
    <mergeCell ref="P325:P326"/>
    <mergeCell ref="P9:P11"/>
    <mergeCell ref="P13:P14"/>
    <mergeCell ref="P15:P16"/>
    <mergeCell ref="P17:P18"/>
    <mergeCell ref="P20:P21"/>
    <mergeCell ref="P22:P23"/>
    <mergeCell ref="P24:P25"/>
    <mergeCell ref="P27:P28"/>
    <mergeCell ref="P29:P30"/>
    <mergeCell ref="P31:P32"/>
    <mergeCell ref="P34:P35"/>
    <mergeCell ref="P36:P37"/>
    <mergeCell ref="P38:P39"/>
    <mergeCell ref="P41:P42"/>
    <mergeCell ref="P43:P44"/>
    <mergeCell ref="P45:P46"/>
    <mergeCell ref="T321:T326"/>
    <mergeCell ref="Q318:Q319"/>
    <mergeCell ref="R318:R319"/>
    <mergeCell ref="S318:S319"/>
    <mergeCell ref="T307:T312"/>
    <mergeCell ref="Q304:Q305"/>
    <mergeCell ref="R304:R305"/>
    <mergeCell ref="S304:S305"/>
    <mergeCell ref="T293:T298"/>
    <mergeCell ref="Q290:Q291"/>
    <mergeCell ref="R290:R291"/>
    <mergeCell ref="S290:S291"/>
    <mergeCell ref="T279:T284"/>
    <mergeCell ref="Q276:Q277"/>
    <mergeCell ref="R276:R277"/>
    <mergeCell ref="S276:S277"/>
    <mergeCell ref="P55:P56"/>
    <mergeCell ref="P57:P58"/>
    <mergeCell ref="P59:P60"/>
    <mergeCell ref="P62:P63"/>
    <mergeCell ref="P64:P65"/>
    <mergeCell ref="P66:P67"/>
    <mergeCell ref="P69:P70"/>
    <mergeCell ref="P71:P72"/>
    <mergeCell ref="P73:P74"/>
    <mergeCell ref="P76:P77"/>
    <mergeCell ref="P78:P79"/>
    <mergeCell ref="P80:P81"/>
    <mergeCell ref="P83:P84"/>
    <mergeCell ref="P85:P86"/>
    <mergeCell ref="P87:P88"/>
    <mergeCell ref="P90:P91"/>
    <mergeCell ref="P92:P93"/>
  </mergeCells>
  <conditionalFormatting sqref="A13:U13 A15:U15 A14:O14 Q14:U14 A17:U17 A16:O16 Q16:U16 A18:O18 Q18:U18">
    <cfRule type="expression" dxfId="260" priority="51">
      <formula>$F$13="не выполнена"</formula>
    </cfRule>
    <cfRule type="expression" dxfId="259" priority="96">
      <formula>$F$13="приостановлена"</formula>
    </cfRule>
    <cfRule type="expression" dxfId="258" priority="141">
      <formula>$F$13="выполнена"</formula>
    </cfRule>
    <cfRule type="expression" dxfId="257" priority="186">
      <formula>$F$13="в работе"</formula>
    </cfRule>
    <cfRule type="expression" dxfId="256" priority="232">
      <formula>$F$13="в ожидании"</formula>
    </cfRule>
  </conditionalFormatting>
  <conditionalFormatting sqref="A20:U20 A22:U22 A21:O21 Q21:U21 A24:U24 A23:O23 Q23:U23 A25:O25 Q25:U25">
    <cfRule type="expression" dxfId="255" priority="50">
      <formula>$F$20="не выполнена"</formula>
    </cfRule>
    <cfRule type="expression" dxfId="254" priority="95">
      <formula>$F$20="приостановлена"</formula>
    </cfRule>
    <cfRule type="expression" dxfId="253" priority="140">
      <formula>$F$20="выполнена"</formula>
    </cfRule>
    <cfRule type="expression" dxfId="252" priority="185">
      <formula>$F$20="в работе"</formula>
    </cfRule>
    <cfRule type="expression" dxfId="251" priority="231">
      <formula>$F$20="в ожидании"</formula>
    </cfRule>
  </conditionalFormatting>
  <conditionalFormatting sqref="A27:U27 A29:U29 A28:O28 Q28:U28 A31:U31 A30:O30 Q30:U30 A32:O32 Q32:U32">
    <cfRule type="expression" dxfId="250" priority="49">
      <formula>$F$27="не выполнена"</formula>
    </cfRule>
    <cfRule type="expression" dxfId="249" priority="94">
      <formula>$F$27="приостановлена"</formula>
    </cfRule>
    <cfRule type="expression" dxfId="248" priority="139">
      <formula>$F$27="выполнена"</formula>
    </cfRule>
    <cfRule type="expression" dxfId="247" priority="184">
      <formula>$F$27="в работе"</formula>
    </cfRule>
    <cfRule type="expression" dxfId="246" priority="230">
      <formula>$F$27="в ожидании"</formula>
    </cfRule>
  </conditionalFormatting>
  <conditionalFormatting sqref="A34:U34 A36:U36 A35:O35 Q35:U35 A38:U38 A37:O37 Q37:U37 A39:O39 Q39:U39">
    <cfRule type="expression" dxfId="245" priority="48">
      <formula>$F$34="не выполнена"</formula>
    </cfRule>
    <cfRule type="expression" dxfId="244" priority="93">
      <formula>$F$34="приостановлена"</formula>
    </cfRule>
    <cfRule type="expression" dxfId="243" priority="138">
      <formula>$F$34="выполнена"</formula>
    </cfRule>
    <cfRule type="expression" dxfId="242" priority="183">
      <formula>$F$34="в работе"</formula>
    </cfRule>
    <cfRule type="expression" dxfId="241" priority="229">
      <formula>$F$34="в ожидании"</formula>
    </cfRule>
  </conditionalFormatting>
  <conditionalFormatting sqref="A41:U41 A43:U43 A42:O42 Q42:U42 A45:U45 A44:O44 Q44:U44 A46:O46 Q46:U46">
    <cfRule type="expression" dxfId="240" priority="47">
      <formula>$F$41="не выполнена"</formula>
    </cfRule>
    <cfRule type="expression" dxfId="239" priority="92">
      <formula>$F$41="приостановлена"</formula>
    </cfRule>
    <cfRule type="expression" dxfId="238" priority="137">
      <formula>$F$41="выполнена"</formula>
    </cfRule>
    <cfRule type="expression" dxfId="237" priority="182">
      <formula>$F$41="в работе"</formula>
    </cfRule>
    <cfRule type="expression" dxfId="236" priority="228">
      <formula>$F$41="в ожидании"</formula>
    </cfRule>
  </conditionalFormatting>
  <conditionalFormatting sqref="A48:U48 A50:U50 A49:O49 Q49:U49 A52:U52 A51:O51 Q51:U51 A53:O53 Q53:U53">
    <cfRule type="expression" dxfId="235" priority="46">
      <formula>$F$48="не выполнена"</formula>
    </cfRule>
    <cfRule type="expression" dxfId="234" priority="91">
      <formula>$F$48="приостановлена"</formula>
    </cfRule>
    <cfRule type="expression" dxfId="233" priority="136">
      <formula>$F$48="выполнена"</formula>
    </cfRule>
    <cfRule type="expression" dxfId="232" priority="181">
      <formula>$F$48="в работе"</formula>
    </cfRule>
    <cfRule type="expression" dxfId="231" priority="227">
      <formula>$F$48="в ожидании"</formula>
    </cfRule>
  </conditionalFormatting>
  <conditionalFormatting sqref="A55:U55 A57:U57 A56:O56 Q56:U56 A59:U59 A58:O58 Q58:U58 A60:O60 Q60:U60">
    <cfRule type="expression" dxfId="230" priority="45">
      <formula>$F$55="не выполнена"</formula>
    </cfRule>
    <cfRule type="expression" dxfId="229" priority="90">
      <formula>$F$55="приостановлена"</formula>
    </cfRule>
    <cfRule type="expression" dxfId="228" priority="135">
      <formula>$F$55="выполнена"</formula>
    </cfRule>
    <cfRule type="expression" dxfId="227" priority="180">
      <formula>$F$55="в работе"</formula>
    </cfRule>
    <cfRule type="expression" dxfId="226" priority="226">
      <formula>$F$55="в ожидании"</formula>
    </cfRule>
  </conditionalFormatting>
  <conditionalFormatting sqref="A62:U62 A64:U64 A63:O63 Q63:U63 A66:U66 A65:O65 Q65:U65 A67:O67 Q67:U67">
    <cfRule type="expression" dxfId="225" priority="44">
      <formula>$F$62="не выполнена"</formula>
    </cfRule>
    <cfRule type="expression" dxfId="224" priority="89">
      <formula>$F$62="приостановлена"</formula>
    </cfRule>
    <cfRule type="expression" dxfId="223" priority="134">
      <formula>$F$62="выполнена"</formula>
    </cfRule>
    <cfRule type="expression" dxfId="222" priority="179">
      <formula>$F$62="в работе"</formula>
    </cfRule>
    <cfRule type="expression" dxfId="221" priority="225">
      <formula>$F$62="в ожидании"</formula>
    </cfRule>
  </conditionalFormatting>
  <conditionalFormatting sqref="A69:U69 A71:U71 A70:O70 Q70:U70 A73:U73 A72:O72 Q72:U72 A74:O74 Q74:U74">
    <cfRule type="expression" dxfId="220" priority="43">
      <formula>$F$69="не выполнена"</formula>
    </cfRule>
    <cfRule type="expression" dxfId="219" priority="88">
      <formula>$F$69="приостановлена"</formula>
    </cfRule>
    <cfRule type="expression" dxfId="218" priority="133">
      <formula>$F$69="выполнена"</formula>
    </cfRule>
    <cfRule type="expression" dxfId="217" priority="178">
      <formula>$F$69="в работе"</formula>
    </cfRule>
    <cfRule type="expression" dxfId="216" priority="224">
      <formula>$F$69="в ожидании"</formula>
    </cfRule>
  </conditionalFormatting>
  <conditionalFormatting sqref="A76:U76 A78:U78 A77:O77 Q77:U77 A80:U80 A79:O79 Q79:U79 A81:O81 Q81:U81">
    <cfRule type="expression" dxfId="215" priority="42">
      <formula>$F$76="не выполнена"</formula>
    </cfRule>
    <cfRule type="expression" dxfId="214" priority="87">
      <formula>$F$76="приостановлена"</formula>
    </cfRule>
    <cfRule type="expression" dxfId="213" priority="132">
      <formula>$F$76="выполнена"</formula>
    </cfRule>
    <cfRule type="expression" dxfId="212" priority="177">
      <formula>$F$76="в работе"</formula>
    </cfRule>
    <cfRule type="expression" dxfId="211" priority="223">
      <formula>$F$76="в ожидании"</formula>
    </cfRule>
  </conditionalFormatting>
  <conditionalFormatting sqref="A83:U83 A85:U85 A84:O84 Q84:U84 A87:U87 A86:O86 Q86:U86 A88:O88 Q88:U88">
    <cfRule type="expression" dxfId="210" priority="41">
      <formula>$F$83="не выполнена"</formula>
    </cfRule>
    <cfRule type="expression" dxfId="209" priority="86">
      <formula>$F$83="приостановлена"</formula>
    </cfRule>
    <cfRule type="expression" dxfId="208" priority="131">
      <formula>$F$83="выполнена"</formula>
    </cfRule>
    <cfRule type="expression" dxfId="207" priority="176">
      <formula>$F$83="в работе"</formula>
    </cfRule>
    <cfRule type="expression" dxfId="206" priority="222">
      <formula>$F$83="в ожидании"</formula>
    </cfRule>
  </conditionalFormatting>
  <conditionalFormatting sqref="A90:U90 A92:U92 A91:O91 Q91:U91 A94:U94 A93:O93 Q93:U93 A95:O95 Q95:U95">
    <cfRule type="expression" dxfId="205" priority="40">
      <formula>$F$90="не выполнена"</formula>
    </cfRule>
    <cfRule type="expression" dxfId="204" priority="85">
      <formula>$F$90="приостановлена"</formula>
    </cfRule>
    <cfRule type="expression" dxfId="203" priority="130">
      <formula>$F$90="выполнена"</formula>
    </cfRule>
    <cfRule type="expression" dxfId="202" priority="175">
      <formula>$F$90="в работе"</formula>
    </cfRule>
    <cfRule type="expression" dxfId="201" priority="221">
      <formula>$F$90="в ожидании"</formula>
    </cfRule>
  </conditionalFormatting>
  <conditionalFormatting sqref="A97:U97 A99:U99 A98:O98 Q98:U98 A101:U101 A100:O100 Q100:U100 A102:O102 Q102:U102">
    <cfRule type="expression" dxfId="200" priority="39">
      <formula>$F$97="не выполнена"</formula>
    </cfRule>
    <cfRule type="expression" dxfId="199" priority="84">
      <formula>$F$97="приостановлена"</formula>
    </cfRule>
    <cfRule type="expression" dxfId="198" priority="129">
      <formula>$F$97="выполнена"</formula>
    </cfRule>
    <cfRule type="expression" dxfId="197" priority="174">
      <formula>$F$97="в работе"</formula>
    </cfRule>
    <cfRule type="expression" dxfId="196" priority="220">
      <formula>$F$97="в ожидании"</formula>
    </cfRule>
  </conditionalFormatting>
  <conditionalFormatting sqref="A104:U104 A106:U106 A105:O105 Q105:U105 A108:U108 A107:O107 Q107:U107 A109:O109 Q109:U109">
    <cfRule type="expression" dxfId="195" priority="38">
      <formula>$F$104="не выполнена"</formula>
    </cfRule>
    <cfRule type="expression" dxfId="194" priority="83">
      <formula>$F$104="приостановлена"</formula>
    </cfRule>
    <cfRule type="expression" dxfId="193" priority="128">
      <formula>$F$104="выполнена"</formula>
    </cfRule>
    <cfRule type="expression" dxfId="192" priority="173">
      <formula>$F$104="в работе"</formula>
    </cfRule>
    <cfRule type="expression" dxfId="191" priority="219">
      <formula>$F$104="в ожидании"</formula>
    </cfRule>
  </conditionalFormatting>
  <conditionalFormatting sqref="A111:U111 A113:U113 A112:O112 Q112:U112 A115:U115 A114:O114 Q114:U114 A116:O116 Q116:U116">
    <cfRule type="expression" dxfId="190" priority="37">
      <formula>$F$111="не выполнена"</formula>
    </cfRule>
    <cfRule type="expression" dxfId="189" priority="82">
      <formula>$F$111="приостановлена"</formula>
    </cfRule>
    <cfRule type="expression" dxfId="188" priority="127">
      <formula>$F$111="выполнена"</formula>
    </cfRule>
    <cfRule type="expression" dxfId="187" priority="172">
      <formula>$F$111="в работе"</formula>
    </cfRule>
    <cfRule type="expression" dxfId="186" priority="218">
      <formula>$F$111="в ожидании"</formula>
    </cfRule>
  </conditionalFormatting>
  <conditionalFormatting sqref="A118:U118 A120:U120 A119:O119 Q119:U119 A122:U122 A121:O121 Q121:U121 A123:O123 Q123:U123">
    <cfRule type="expression" dxfId="185" priority="36">
      <formula>$F$118="не выполнена"</formula>
    </cfRule>
    <cfRule type="expression" dxfId="184" priority="81">
      <formula>$F$118="приостановлена"</formula>
    </cfRule>
    <cfRule type="expression" dxfId="183" priority="126">
      <formula>$F$118="выполнена"</formula>
    </cfRule>
    <cfRule type="expression" dxfId="182" priority="171">
      <formula>$F$118="в работе"</formula>
    </cfRule>
    <cfRule type="expression" dxfId="181" priority="217">
      <formula>$F$118="в ожидании"</formula>
    </cfRule>
  </conditionalFormatting>
  <conditionalFormatting sqref="A125:U125 A127:U127 A126:O126 Q126:U126 A129:U129 A128:O128 Q128:U128 A130:O130 Q130:U130">
    <cfRule type="expression" dxfId="180" priority="35">
      <formula>$F$125="не выполнена"</formula>
    </cfRule>
    <cfRule type="expression" dxfId="179" priority="80">
      <formula>$F$125="приостановлена"</formula>
    </cfRule>
    <cfRule type="expression" dxfId="178" priority="125">
      <formula>$F$125="выполнена"</formula>
    </cfRule>
    <cfRule type="expression" dxfId="177" priority="170">
      <formula>$F$125="в работе"</formula>
    </cfRule>
    <cfRule type="expression" dxfId="176" priority="216">
      <formula>$F$125="в ожидании"</formula>
    </cfRule>
  </conditionalFormatting>
  <conditionalFormatting sqref="A132:U132 A134:U134 A133:O133 Q133:U133 A136:U136 A135:O135 Q135:U135 A137:O137 Q137:U137">
    <cfRule type="expression" dxfId="175" priority="34">
      <formula>$F$132="не выполнена"</formula>
    </cfRule>
    <cfRule type="expression" dxfId="174" priority="79">
      <formula>$F$132="приостановлена"</formula>
    </cfRule>
    <cfRule type="expression" dxfId="173" priority="124">
      <formula>$F$132="выполнена"</formula>
    </cfRule>
    <cfRule type="expression" dxfId="172" priority="169">
      <formula>$F$132="в работе"</formula>
    </cfRule>
    <cfRule type="expression" dxfId="171" priority="215">
      <formula>$F$132="в ожидании"</formula>
    </cfRule>
  </conditionalFormatting>
  <conditionalFormatting sqref="A139:U139 A141:U141 A140:O140 Q140:U140 A143:U143 A142:O142 Q142:U142 A144:O144 Q144:U144">
    <cfRule type="expression" dxfId="170" priority="33">
      <formula>$F$139="не выполнена"</formula>
    </cfRule>
    <cfRule type="expression" dxfId="169" priority="78">
      <formula>$F$139="приостановлена"</formula>
    </cfRule>
    <cfRule type="expression" dxfId="168" priority="123">
      <formula>$F$139="выполнена"</formula>
    </cfRule>
    <cfRule type="expression" dxfId="167" priority="168">
      <formula>$F$139="в работе"</formula>
    </cfRule>
    <cfRule type="expression" dxfId="166" priority="214">
      <formula>$F$139="в ожидании"</formula>
    </cfRule>
  </conditionalFormatting>
  <conditionalFormatting sqref="A146:U146 A148:U148 A147:O147 Q147:U147 A150:U150 A149:O149 Q149:U149 A151:O151 Q151:U151">
    <cfRule type="expression" dxfId="165" priority="32">
      <formula>$F$146="не выполнена"</formula>
    </cfRule>
    <cfRule type="expression" dxfId="164" priority="77">
      <formula>$F$146="приостановлена"</formula>
    </cfRule>
    <cfRule type="expression" dxfId="163" priority="122">
      <formula>$F$146="выполнена"</formula>
    </cfRule>
    <cfRule type="expression" dxfId="162" priority="167">
      <formula>$F$146="в работе"</formula>
    </cfRule>
    <cfRule type="expression" dxfId="161" priority="213">
      <formula>$F$146="в ожидании"</formula>
    </cfRule>
  </conditionalFormatting>
  <conditionalFormatting sqref="A153:U153 A155:U155 A154:O154 Q154:U154 A157:U157 A156:O156 Q156:U156 A158:O158 Q158:U158">
    <cfRule type="expression" dxfId="160" priority="31">
      <formula>$F$153="не выполнена"</formula>
    </cfRule>
    <cfRule type="expression" dxfId="159" priority="76">
      <formula>$F$153="приостановлена"</formula>
    </cfRule>
    <cfRule type="expression" dxfId="158" priority="121">
      <formula>$F$153="выполнена"</formula>
    </cfRule>
    <cfRule type="expression" dxfId="157" priority="166">
      <formula>$F$153="в работе"</formula>
    </cfRule>
    <cfRule type="expression" dxfId="156" priority="212">
      <formula>$F$153="в ожидании"</formula>
    </cfRule>
  </conditionalFormatting>
  <conditionalFormatting sqref="A160:U160 A162:U162 A161:O161 Q161:U161 A164:U164 A163:O163 Q163:U163 A165:O165 Q165:U165">
    <cfRule type="expression" dxfId="155" priority="30">
      <formula>$F$160="не выполнена"</formula>
    </cfRule>
    <cfRule type="expression" dxfId="154" priority="75">
      <formula>$F$160="приостановлена"</formula>
    </cfRule>
    <cfRule type="expression" dxfId="153" priority="120">
      <formula>$F$160="выполнена"</formula>
    </cfRule>
    <cfRule type="expression" dxfId="152" priority="165">
      <formula>$F$160="в работе"</formula>
    </cfRule>
    <cfRule type="expression" dxfId="151" priority="211">
      <formula>$F$160="в ожидании"</formula>
    </cfRule>
  </conditionalFormatting>
  <conditionalFormatting sqref="A167:U167 A169:U169 A168:O168 Q168:U168 A171:U171 A170:O170 Q170:U170 A172:O172 Q172:U172">
    <cfRule type="expression" dxfId="150" priority="29">
      <formula>$F$167="не выполнена"</formula>
    </cfRule>
    <cfRule type="expression" dxfId="149" priority="74">
      <formula>$F$167="приостановлена"</formula>
    </cfRule>
    <cfRule type="expression" dxfId="148" priority="119">
      <formula>$F$167="выполнена"</formula>
    </cfRule>
    <cfRule type="expression" dxfId="147" priority="164">
      <formula>$F$167="в работе"</formula>
    </cfRule>
    <cfRule type="expression" dxfId="146" priority="210">
      <formula>$F$167="в ожидании"</formula>
    </cfRule>
  </conditionalFormatting>
  <conditionalFormatting sqref="A174:U174 A176:U176 A175:O175 Q175:U175 A178:U178 A177:O177 Q177:U177 A179:O179 Q179:U179">
    <cfRule type="expression" dxfId="145" priority="28">
      <formula>$F$174="не выполнена"</formula>
    </cfRule>
    <cfRule type="expression" dxfId="144" priority="73">
      <formula>$F$174="приостановлена"</formula>
    </cfRule>
    <cfRule type="expression" dxfId="143" priority="118">
      <formula>$F$174="выполнена"</formula>
    </cfRule>
    <cfRule type="expression" dxfId="142" priority="163">
      <formula>$F$174="в работе"</formula>
    </cfRule>
    <cfRule type="expression" dxfId="141" priority="209">
      <formula>$F$174="в ожидании"</formula>
    </cfRule>
  </conditionalFormatting>
  <conditionalFormatting sqref="A181:U181 A185:U185 A184:O184 Q184:U184 A183:U183 A182:O182 Q182:U182 A186:O186 Q186:U186">
    <cfRule type="expression" dxfId="140" priority="27">
      <formula>$F$181="не выполнена"</formula>
    </cfRule>
    <cfRule type="expression" dxfId="139" priority="72">
      <formula>$F$181="приостановлена"</formula>
    </cfRule>
    <cfRule type="expression" dxfId="138" priority="117">
      <formula>$F$181="выполнена"</formula>
    </cfRule>
    <cfRule type="expression" dxfId="137" priority="162">
      <formula>$F$181="в работе"</formula>
    </cfRule>
    <cfRule type="expression" dxfId="136" priority="208">
      <formula>$F$181="в ожидании"</formula>
    </cfRule>
  </conditionalFormatting>
  <conditionalFormatting sqref="A188:U188 A190:U190 A189:O189 Q189:U189 A192:U192 A191:O191 Q191:U191 A193:O193 Q193:U193">
    <cfRule type="expression" dxfId="135" priority="26">
      <formula>$F$188="не выполнена"</formula>
    </cfRule>
    <cfRule type="expression" dxfId="134" priority="71">
      <formula>$F$188="приостановлена"</formula>
    </cfRule>
    <cfRule type="expression" dxfId="133" priority="116">
      <formula>$F$188="выполнена"</formula>
    </cfRule>
    <cfRule type="expression" dxfId="132" priority="161">
      <formula>$F$188="в работе"</formula>
    </cfRule>
    <cfRule type="expression" dxfId="131" priority="207">
      <formula>$F$188="в ожидании"</formula>
    </cfRule>
  </conditionalFormatting>
  <conditionalFormatting sqref="A195:U195 A197:U197 A196:O196 Q196:U196 A199:U199 A198:O198 Q198:U198 A200:O200 Q200:U200">
    <cfRule type="expression" dxfId="130" priority="25">
      <formula>$F$195="не выполнена"</formula>
    </cfRule>
    <cfRule type="expression" dxfId="129" priority="70">
      <formula>$F$195="приостановлена"</formula>
    </cfRule>
    <cfRule type="expression" dxfId="128" priority="115">
      <formula>$F$195="выполнена"</formula>
    </cfRule>
    <cfRule type="expression" dxfId="127" priority="160">
      <formula>$F$195="в работе"</formula>
    </cfRule>
    <cfRule type="expression" dxfId="126" priority="206">
      <formula>$F$195="в ожидании"</formula>
    </cfRule>
  </conditionalFormatting>
  <conditionalFormatting sqref="A202:U202 A204:U204 A203:O203 Q203:U203 A206:U206 A205:O205 Q205:U205 A207:O207 Q207:U207">
    <cfRule type="expression" dxfId="125" priority="24">
      <formula>$F$202="не выполнена"</formula>
    </cfRule>
    <cfRule type="expression" dxfId="124" priority="69">
      <formula>$F$202="приостановлена"</formula>
    </cfRule>
    <cfRule type="expression" dxfId="123" priority="114">
      <formula>$F$202="выполнена"</formula>
    </cfRule>
    <cfRule type="expression" dxfId="122" priority="159">
      <formula>$F$202="в работе"</formula>
    </cfRule>
    <cfRule type="expression" dxfId="121" priority="205">
      <formula>$F$202="в ожидании"</formula>
    </cfRule>
  </conditionalFormatting>
  <conditionalFormatting sqref="A209:U209 A211:U211 A210:O210 Q210:U210 A213:U213 A212:O212 Q212:U212 A214:O214 Q214:U214">
    <cfRule type="expression" dxfId="120" priority="23">
      <formula>$F$209="не выполнена"</formula>
    </cfRule>
    <cfRule type="expression" dxfId="119" priority="68">
      <formula>$F$209="приостановлена"</formula>
    </cfRule>
    <cfRule type="expression" dxfId="118" priority="113">
      <formula>$F$209="выполнена"</formula>
    </cfRule>
    <cfRule type="expression" dxfId="117" priority="158">
      <formula>$F$209="в работе"</formula>
    </cfRule>
    <cfRule type="expression" dxfId="116" priority="204">
      <formula>$F$209="в ожидании"</formula>
    </cfRule>
  </conditionalFormatting>
  <conditionalFormatting sqref="A216:U216 A218:U218 A217:O217 Q217:U217 A220:U220 A219:O219 Q219:U219 A221:O221 Q221:U221">
    <cfRule type="expression" dxfId="115" priority="22">
      <formula>$F$216="не выполнена"</formula>
    </cfRule>
    <cfRule type="expression" dxfId="114" priority="67">
      <formula>$F$216="приостановлена"</formula>
    </cfRule>
    <cfRule type="expression" dxfId="113" priority="112">
      <formula>$F$216="выполнена"</formula>
    </cfRule>
    <cfRule type="expression" dxfId="112" priority="157">
      <formula>$F$216="в работе"</formula>
    </cfRule>
    <cfRule type="expression" dxfId="111" priority="203">
      <formula>$F$216="в ожидании"</formula>
    </cfRule>
  </conditionalFormatting>
  <conditionalFormatting sqref="A223:U223 A225:U225 A224:O224 Q224:U224 A227:U227 A226:O226 Q226:U226 A228:O228 Q228:U228">
    <cfRule type="expression" dxfId="110" priority="21">
      <formula>$F$223="не выполнена"</formula>
    </cfRule>
    <cfRule type="expression" dxfId="109" priority="66">
      <formula>$F$223="приостановлена"</formula>
    </cfRule>
    <cfRule type="expression" dxfId="108" priority="111">
      <formula>$F$223="выполнена"</formula>
    </cfRule>
    <cfRule type="expression" dxfId="107" priority="156">
      <formula>$F$223="в работе"</formula>
    </cfRule>
    <cfRule type="expression" dxfId="106" priority="202">
      <formula>$F$223="в ожидании"</formula>
    </cfRule>
  </conditionalFormatting>
  <conditionalFormatting sqref="A230:U230 A232:U232 A231:O231 Q231:U231 A234:U234 A233:O233 Q233:U233 A235:O235 Q235:U235">
    <cfRule type="expression" dxfId="105" priority="20">
      <formula>$F$230="не выполнена"</formula>
    </cfRule>
    <cfRule type="expression" dxfId="104" priority="65">
      <formula>$F$230="приостановлена"</formula>
    </cfRule>
    <cfRule type="expression" dxfId="103" priority="110">
      <formula>$F$230="выполнена"</formula>
    </cfRule>
    <cfRule type="expression" dxfId="102" priority="155">
      <formula>$F$230="в работе"</formula>
    </cfRule>
    <cfRule type="expression" dxfId="101" priority="201">
      <formula>$F$230="в ожидании"</formula>
    </cfRule>
  </conditionalFormatting>
  <conditionalFormatting sqref="A237:U237 A239:U239 A238:O238 Q238:U238 A241:U241 A240:O240 Q240:U240 A242:O242 Q242:U242">
    <cfRule type="expression" dxfId="100" priority="19">
      <formula>$F$237="не выполнена"</formula>
    </cfRule>
    <cfRule type="expression" dxfId="99" priority="64">
      <formula>$F$237="приостановлена"</formula>
    </cfRule>
    <cfRule type="expression" dxfId="98" priority="109">
      <formula>$F$237="выполнена"</formula>
    </cfRule>
    <cfRule type="expression" dxfId="97" priority="154">
      <formula>$F$237="в работе"</formula>
    </cfRule>
    <cfRule type="expression" dxfId="96" priority="200">
      <formula>$F$237="в ожидании"</formula>
    </cfRule>
  </conditionalFormatting>
  <conditionalFormatting sqref="A244:U244 A246:U246 A245:O245 Q245:U245 A248:U248 A247:O247 Q247:U247 A249:O249 Q249:U249">
    <cfRule type="expression" dxfId="95" priority="18">
      <formula>$F$244="не выполнена"</formula>
    </cfRule>
    <cfRule type="expression" dxfId="94" priority="63">
      <formula>$F$244="приостановлена"</formula>
    </cfRule>
    <cfRule type="expression" dxfId="93" priority="108">
      <formula>$F$244="выполнена"</formula>
    </cfRule>
    <cfRule type="expression" dxfId="92" priority="153">
      <formula>$F$244="в работе"</formula>
    </cfRule>
    <cfRule type="expression" dxfId="91" priority="199">
      <formula>$F$244="в ожидании"</formula>
    </cfRule>
  </conditionalFormatting>
  <conditionalFormatting sqref="A251:U251 A253:U253 A252:O252 Q252:U252 A255:U255 A254:O254 Q254:U254 A256:O256 Q256:U256">
    <cfRule type="expression" dxfId="90" priority="17">
      <formula>$F$251="не выполнена"</formula>
    </cfRule>
    <cfRule type="expression" dxfId="89" priority="62">
      <formula>$F$251="приостановлена"</formula>
    </cfRule>
    <cfRule type="expression" dxfId="88" priority="107">
      <formula>$F$251="выполнена"</formula>
    </cfRule>
    <cfRule type="expression" dxfId="87" priority="152">
      <formula>$F$251="в работе"</formula>
    </cfRule>
    <cfRule type="expression" dxfId="86" priority="198">
      <formula>$F$251="в ожидании"</formula>
    </cfRule>
  </conditionalFormatting>
  <conditionalFormatting sqref="A258:U258 A260:U260 A259:O259 Q259:U259 A262:U262 A261:O261 Q261:U261 A263:O263 Q263:U263">
    <cfRule type="expression" dxfId="85" priority="16">
      <formula>$F$258="не выполнена"</formula>
    </cfRule>
    <cfRule type="expression" dxfId="84" priority="61">
      <formula>$F$258="приостановлена"</formula>
    </cfRule>
    <cfRule type="expression" dxfId="83" priority="106">
      <formula>$F$258="выполнена"</formula>
    </cfRule>
    <cfRule type="expression" dxfId="82" priority="151">
      <formula>$F$258="в работе"</formula>
    </cfRule>
    <cfRule type="expression" dxfId="81" priority="197">
      <formula>$F$258="в ожидании"</formula>
    </cfRule>
  </conditionalFormatting>
  <conditionalFormatting sqref="A265:U265 A267:U267 A266:O266 Q266:U266 A269:U269 A268:O268 Q268:U268 A270:O270 Q270:U270">
    <cfRule type="expression" dxfId="80" priority="15">
      <formula>$F$265="не выполнена"</formula>
    </cfRule>
    <cfRule type="expression" dxfId="79" priority="60">
      <formula>$F$265="приостановлена"</formula>
    </cfRule>
    <cfRule type="expression" dxfId="78" priority="105">
      <formula>$F$265="выполнена"</formula>
    </cfRule>
    <cfRule type="expression" dxfId="77" priority="150">
      <formula>$F$265="в работе"</formula>
    </cfRule>
    <cfRule type="expression" dxfId="76" priority="196">
      <formula>$F$265="в ожидании"</formula>
    </cfRule>
  </conditionalFormatting>
  <conditionalFormatting sqref="F258:F260">
    <cfRule type="expression" dxfId="75" priority="195">
      <formula>$F$272="в ожидании"</formula>
    </cfRule>
  </conditionalFormatting>
  <conditionalFormatting sqref="A272:U272 A274:U274 A273:O273 Q273:U273 A276:U276 A275:O275 Q275:U275 A277:O277 Q277:U277">
    <cfRule type="expression" dxfId="74" priority="14">
      <formula>$F$272="не выполнена"</formula>
    </cfRule>
    <cfRule type="expression" dxfId="73" priority="59">
      <formula>$F$272="приостановлена"</formula>
    </cfRule>
    <cfRule type="expression" dxfId="72" priority="104">
      <formula>$F$272="выполнена"</formula>
    </cfRule>
    <cfRule type="expression" dxfId="71" priority="149">
      <formula>$F$272="в работе"</formula>
    </cfRule>
    <cfRule type="expression" dxfId="70" priority="194">
      <formula>$F$272="в ожидании"</formula>
    </cfRule>
  </conditionalFormatting>
  <conditionalFormatting sqref="A279:U279 A281:U281 A280:O280 Q280:U280 A283:U283 A282:O282 Q282:U282 A284:O284 Q284:U284">
    <cfRule type="expression" dxfId="69" priority="13">
      <formula>$F$279="не выполнена"</formula>
    </cfRule>
    <cfRule type="expression" dxfId="68" priority="58">
      <formula>$F$279="приостановлена"</formula>
    </cfRule>
    <cfRule type="expression" dxfId="67" priority="103">
      <formula>$F$279="выполнена"</formula>
    </cfRule>
    <cfRule type="expression" dxfId="66" priority="148">
      <formula>$F$279="в работе"</formula>
    </cfRule>
    <cfRule type="expression" dxfId="65" priority="193">
      <formula>$F$279="в ожидании"</formula>
    </cfRule>
  </conditionalFormatting>
  <conditionalFormatting sqref="A286:U286 A288:U288 A287:O287 Q287:U287 A290:U290 A289:O289 Q289:U289 A291:O291 Q291:U291">
    <cfRule type="expression" dxfId="64" priority="12">
      <formula>$F$286="не выполнена"</formula>
    </cfRule>
    <cfRule type="expression" dxfId="63" priority="57">
      <formula>$F$286="приостановлена"</formula>
    </cfRule>
    <cfRule type="expression" dxfId="62" priority="102">
      <formula>$F$286="выполнена"</formula>
    </cfRule>
    <cfRule type="expression" dxfId="61" priority="147">
      <formula>$F$286="в работе"</formula>
    </cfRule>
    <cfRule type="expression" dxfId="60" priority="192">
      <formula>$F$286="в ожидании"</formula>
    </cfRule>
  </conditionalFormatting>
  <conditionalFormatting sqref="A293:U293 A295:U295 A294:O294 Q294:U294 A297:U297 A296:O296 Q296:U296 A298:O298 Q298:U298">
    <cfRule type="expression" dxfId="59" priority="11">
      <formula>$F$293="не выполнена"</formula>
    </cfRule>
    <cfRule type="expression" dxfId="58" priority="56">
      <formula>$F$293="приостановлена"</formula>
    </cfRule>
    <cfRule type="expression" dxfId="57" priority="101">
      <formula>$F$293="выполнена"</formula>
    </cfRule>
    <cfRule type="expression" dxfId="56" priority="146">
      <formula>$F$293="в работе"</formula>
    </cfRule>
    <cfRule type="expression" dxfId="55" priority="191">
      <formula>$F$293="в ожидании"</formula>
    </cfRule>
  </conditionalFormatting>
  <conditionalFormatting sqref="A300:U300 A302:U302 A301:O301 Q301:U301 A304:U304 A303:O303 Q303:U303 A305:O305 Q305:U305">
    <cfRule type="expression" dxfId="54" priority="10">
      <formula>$F$300="не выполнена"</formula>
    </cfRule>
    <cfRule type="expression" dxfId="53" priority="55">
      <formula>$F$300="приостановлена"</formula>
    </cfRule>
    <cfRule type="expression" dxfId="52" priority="100">
      <formula>$F$300="выполнена"</formula>
    </cfRule>
    <cfRule type="expression" dxfId="51" priority="145">
      <formula>$F$300="в работе"</formula>
    </cfRule>
    <cfRule type="expression" dxfId="50" priority="190">
      <formula>$F$300="в ожидании"</formula>
    </cfRule>
  </conditionalFormatting>
  <conditionalFormatting sqref="A307:U307 A309:U309 A308:O308 Q308:U308 A311:U311 A310:O310 Q310:U310 A312:O312 Q312:U312">
    <cfRule type="expression" dxfId="49" priority="9">
      <formula>$F$307="не выполнена"</formula>
    </cfRule>
    <cfRule type="expression" dxfId="48" priority="54">
      <formula>$F$307="приостановлена"</formula>
    </cfRule>
    <cfRule type="expression" dxfId="47" priority="99">
      <formula>$F$307="выполнена"</formula>
    </cfRule>
    <cfRule type="expression" dxfId="46" priority="144">
      <formula>$F$307="в работе"</formula>
    </cfRule>
    <cfRule type="expression" dxfId="45" priority="189">
      <formula>$F$307="в ожидании"</formula>
    </cfRule>
  </conditionalFormatting>
  <conditionalFormatting sqref="A314:U314 A316:U316 A315:O315 Q315:U315 A318:U318 A317:O317 Q317:U317 A319:O319 Q319:U319">
    <cfRule type="expression" dxfId="44" priority="8">
      <formula>$F$314="не выполнена"</formula>
    </cfRule>
    <cfRule type="expression" dxfId="43" priority="53">
      <formula>$F$314="приостановлена"</formula>
    </cfRule>
    <cfRule type="expression" dxfId="42" priority="98">
      <formula>$F$314="выполнена"</formula>
    </cfRule>
    <cfRule type="expression" dxfId="41" priority="143">
      <formula>$F$314="в работе"</formula>
    </cfRule>
    <cfRule type="expression" dxfId="40" priority="188">
      <formula>$F$314="в ожидании"</formula>
    </cfRule>
  </conditionalFormatting>
  <conditionalFormatting sqref="A321:U321 A323:U323 A322:O322 Q322:U322 A325:U325 A324:O324 Q324:U324 A326:O326 Q326:U326">
    <cfRule type="expression" dxfId="39" priority="7">
      <formula>$F$321="не выполнена"</formula>
    </cfRule>
    <cfRule type="expression" dxfId="38" priority="52">
      <formula>$F$321="приостановлена"</formula>
    </cfRule>
    <cfRule type="expression" dxfId="37" priority="97">
      <formula>$F$321="выполнена"</formula>
    </cfRule>
    <cfRule type="expression" dxfId="36" priority="142">
      <formula>$F$321="в работе"</formula>
    </cfRule>
    <cfRule type="expression" dxfId="35" priority="187">
      <formula>$F$321="в ожидании"</formula>
    </cfRule>
  </conditionalFormatting>
  <conditionalFormatting sqref="H1">
    <cfRule type="cellIs" dxfId="34" priority="6" operator="greaterThan">
      <formula>0</formula>
    </cfRule>
  </conditionalFormatting>
  <conditionalFormatting sqref="H2">
    <cfRule type="cellIs" dxfId="33" priority="5" operator="greaterThan">
      <formula>0</formula>
    </cfRule>
  </conditionalFormatting>
  <conditionalFormatting sqref="H3">
    <cfRule type="cellIs" dxfId="32" priority="1" operator="greaterThan">
      <formula>0</formula>
    </cfRule>
  </conditionalFormatting>
  <dataValidations count="45">
    <dataValidation type="list" allowBlank="1" showInputMessage="1" showErrorMessage="1" sqref="C13:C16">
      <formula1>ФИО</formula1>
    </dataValidation>
    <dataValidation type="list" allowBlank="1" showInputMessage="1" showErrorMessage="1" sqref="C20:C23">
      <formula1>фио2</formula1>
    </dataValidation>
    <dataValidation type="list" allowBlank="1" showInputMessage="1" showErrorMessage="1" sqref="C27:C30">
      <formula1>фио3</formula1>
    </dataValidation>
    <dataValidation type="list" allowBlank="1" showInputMessage="1" showErrorMessage="1" sqref="C34:C37">
      <formula1>фио4</formula1>
    </dataValidation>
    <dataValidation type="list" allowBlank="1" showInputMessage="1" showErrorMessage="1" sqref="C41:C44">
      <formula1>фио5</formula1>
    </dataValidation>
    <dataValidation type="list" allowBlank="1" showInputMessage="1" showErrorMessage="1" sqref="C48:C51">
      <formula1>фио6</formula1>
    </dataValidation>
    <dataValidation type="list" allowBlank="1" showInputMessage="1" showErrorMessage="1" sqref="C55:C58">
      <formula1>фио7</formula1>
    </dataValidation>
    <dataValidation type="list" allowBlank="1" showInputMessage="1" showErrorMessage="1" sqref="C62:C65">
      <formula1>фио8</formula1>
    </dataValidation>
    <dataValidation type="list" allowBlank="1" showInputMessage="1" showErrorMessage="1" sqref="C69:C72">
      <formula1>фио9</formula1>
    </dataValidation>
    <dataValidation type="list" allowBlank="1" showInputMessage="1" showErrorMessage="1" sqref="C76:C79">
      <formula1>фио10</formula1>
    </dataValidation>
    <dataValidation type="list" allowBlank="1" showInputMessage="1" showErrorMessage="1" sqref="C83:C86">
      <formula1>фио11</formula1>
    </dataValidation>
    <dataValidation type="list" allowBlank="1" showInputMessage="1" showErrorMessage="1" sqref="C90:C93">
      <formula1>фио12</formula1>
    </dataValidation>
    <dataValidation type="list" allowBlank="1" showInputMessage="1" showErrorMessage="1" sqref="C97:C100">
      <formula1>фио13</formula1>
    </dataValidation>
    <dataValidation type="list" allowBlank="1" showInputMessage="1" showErrorMessage="1" sqref="C104:C107">
      <formula1>фио14</formula1>
    </dataValidation>
    <dataValidation type="list" allowBlank="1" showInputMessage="1" showErrorMessage="1" sqref="C111:C114">
      <formula1>фио15</formula1>
    </dataValidation>
    <dataValidation type="list" allowBlank="1" showInputMessage="1" showErrorMessage="1" sqref="C118:C121">
      <formula1>фио16</formula1>
    </dataValidation>
    <dataValidation type="list" allowBlank="1" showInputMessage="1" showErrorMessage="1" sqref="C125:C128">
      <formula1>фио17</formula1>
    </dataValidation>
    <dataValidation type="list" allowBlank="1" showInputMessage="1" showErrorMessage="1" sqref="C132:C135">
      <formula1>фио18</formula1>
    </dataValidation>
    <dataValidation type="list" allowBlank="1" showInputMessage="1" showErrorMessage="1" sqref="C139:C142">
      <formula1>фио19</formula1>
    </dataValidation>
    <dataValidation type="list" allowBlank="1" showInputMessage="1" showErrorMessage="1" sqref="C146:C149">
      <formula1>фио20</formula1>
    </dataValidation>
    <dataValidation type="list" allowBlank="1" showInputMessage="1" showErrorMessage="1" sqref="C153:C156">
      <formula1>фио21</formula1>
    </dataValidation>
    <dataValidation type="list" allowBlank="1" showInputMessage="1" showErrorMessage="1" sqref="C160:C163">
      <formula1>фио22</formula1>
    </dataValidation>
    <dataValidation type="list" allowBlank="1" showInputMessage="1" showErrorMessage="1" sqref="C167:C170">
      <formula1>фио23</formula1>
    </dataValidation>
    <dataValidation type="list" allowBlank="1" showInputMessage="1" showErrorMessage="1" sqref="C174:C177">
      <formula1>фио24</formula1>
    </dataValidation>
    <dataValidation type="list" allowBlank="1" showInputMessage="1" showErrorMessage="1" sqref="C181:C184">
      <formula1>фио25</formula1>
    </dataValidation>
    <dataValidation type="list" allowBlank="1" showInputMessage="1" showErrorMessage="1" sqref="C188:C191">
      <formula1>фио26</formula1>
    </dataValidation>
    <dataValidation type="list" allowBlank="1" showInputMessage="1" showErrorMessage="1" sqref="C195:C198">
      <formula1>фио27</formula1>
    </dataValidation>
    <dataValidation type="list" allowBlank="1" showInputMessage="1" showErrorMessage="1" sqref="C202:C205">
      <formula1>фио28</formula1>
    </dataValidation>
    <dataValidation type="list" allowBlank="1" showInputMessage="1" showErrorMessage="1" sqref="C209:C212">
      <formula1>фио29</formula1>
    </dataValidation>
    <dataValidation type="list" allowBlank="1" showInputMessage="1" showErrorMessage="1" sqref="C216:C219">
      <formula1>фио30</formula1>
    </dataValidation>
    <dataValidation type="list" allowBlank="1" showInputMessage="1" showErrorMessage="1" sqref="C223:C226">
      <formula1>фио31</formula1>
    </dataValidation>
    <dataValidation type="list" allowBlank="1" showInputMessage="1" showErrorMessage="1" sqref="C230:C233">
      <formula1>фио32</formula1>
    </dataValidation>
    <dataValidation type="list" allowBlank="1" showInputMessage="1" showErrorMessage="1" sqref="C237:C240">
      <formula1>фио33</formula1>
    </dataValidation>
    <dataValidation type="list" allowBlank="1" showInputMessage="1" showErrorMessage="1" sqref="C244:C247">
      <formula1>фио34</formula1>
    </dataValidation>
    <dataValidation type="list" allowBlank="1" showInputMessage="1" showErrorMessage="1" sqref="C251:C254">
      <formula1>фио35</formula1>
    </dataValidation>
    <dataValidation type="list" allowBlank="1" showInputMessage="1" showErrorMessage="1" sqref="C258:C261">
      <formula1>фио36</formula1>
    </dataValidation>
    <dataValidation type="list" allowBlank="1" showInputMessage="1" showErrorMessage="1" sqref="C265:C268">
      <formula1>фио37</formula1>
    </dataValidation>
    <dataValidation type="list" allowBlank="1" showInputMessage="1" showErrorMessage="1" sqref="C272:C275">
      <formula1>фио38</formula1>
    </dataValidation>
    <dataValidation type="list" allowBlank="1" showInputMessage="1" showErrorMessage="1" sqref="C279:C282">
      <formula1>фио39</formula1>
    </dataValidation>
    <dataValidation type="list" allowBlank="1" showInputMessage="1" showErrorMessage="1" sqref="C286:C289">
      <formula1>фио40</formula1>
    </dataValidation>
    <dataValidation type="list" allowBlank="1" showInputMessage="1" showErrorMessage="1" sqref="C293:C296">
      <formula1>фио41</formula1>
    </dataValidation>
    <dataValidation type="list" allowBlank="1" showInputMessage="1" showErrorMessage="1" sqref="C300:C303">
      <formula1>фио42</formula1>
    </dataValidation>
    <dataValidation type="list" allowBlank="1" showInputMessage="1" showErrorMessage="1" sqref="C307:C310">
      <formula1>фио43</formula1>
    </dataValidation>
    <dataValidation type="list" allowBlank="1" showInputMessage="1" showErrorMessage="1" sqref="C314:C317">
      <formula1>фио44</formula1>
    </dataValidation>
    <dataValidation type="list" allowBlank="1" showInputMessage="1" showErrorMessage="1" sqref="C321:C324">
      <formula1>фио45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данные!$C$2:$C$6</xm:f>
          </x14:formula1>
          <xm:sqref>F13:F15 F20:F22 F27:F29 F34:F36 F41:F43 F48:F50 F55:F57 F62:F64 F69:F71 F76:F78 F83:F85 F90:F92 F97:F99 F104:F106 F111:F113 F118:F120 F125:F127 F132:F134 F139:F141 F146:F148 F153:F155 F160:F162 F167:F169 F174:F176 F181:F183 F188:F190 F195:F197 F202:F204 F209:F211 F216:F218 F223:F225 F230:F232 F237:F239 F244:F246 F251:F253 F258:F260 F265:F267 F272:F274 F279:F281 F286:F288 F293:F295 F300:F302 F307:F309 F314:F316 F321:F323</xm:sqref>
        </x14:dataValidation>
        <x14:dataValidation type="list" allowBlank="1" showInputMessage="1" showErrorMessage="1">
          <x14:formula1>
            <xm:f>данные!$D$2:$D$6</xm:f>
          </x14:formula1>
          <xm:sqref>G76:G327 P13:P18 P20:P25 G13:G25 G27:G32 P27:P32 P34:P39 G34:G39 G41:G46 P41:P46 P48:P53 G48:G53 G55:G60 P55:P60 P62:P67 G62:G67 G69:G74 P69:P74 P76:P326</xm:sqref>
        </x14:dataValidation>
        <x14:dataValidation type="list" allowBlank="1" showInputMessage="1" showErrorMessage="1">
          <x14:formula1>
            <xm:f>данные!$E$2:$E$3</xm:f>
          </x14:formula1>
          <xm:sqref>B3:B5</xm:sqref>
        </x14:dataValidation>
        <x14:dataValidation type="list" allowBlank="1" showInputMessage="1" showErrorMessage="1">
          <x14:formula1>
            <xm:f>данные!$B$2</xm:f>
          </x14:formula1>
          <xm:sqref>A3:A4</xm:sqref>
        </x14:dataValidation>
        <x14:dataValidation type="list" allowBlank="1" showInputMessage="1" showErrorMessage="1">
          <x14:formula1>
            <xm:f>данные!$F$2:$F$5</xm:f>
          </x14:formula1>
          <xm:sqref>C3:D5</xm:sqref>
        </x14:dataValidation>
        <x14:dataValidation type="list" allowBlank="1" showInputMessage="1" showErrorMessage="1">
          <x14:formula1>
            <xm:f>данные!$A$2:$A$7</xm:f>
          </x14:formula1>
          <xm:sqref>F16:F19 K13:L18 F37:F39 K20:L25 F30:F32 K321:L326 F23:F25 K27:L32 F44:F46 K34:L39 F51:F53 K41:L46 F58:F60 K48:L53 F65:F67 K55:L60 F72:F74 K62:L67 Q76:R327 K69:L74 F79:F82 K76:L81 F86:F89 K83:L88 F93:F96 K90:L95 F100:F103 K97:L102 F107:F110 K104:L109 F114:F117 K111:L116 F121:F124 K118:L123 F128:F131 K125:L130 F135:F138 K132:L137 F142:F145 K139:L144 F149:F152 K146:L151 F156:F159 K153:L158 F163:F166 K160:L165 F170:F173 K167:L172 F177:F180 K174:L179 F184:F187 K181:L186 F191:F194 K188:L193 F198:F201 K195:L200 F205:F208 K202:L207 F212:F215 K209:L214 F219:F222 K216:L221 F226:F229 K223:L228 F233:F236 K230:L235 F240:F243 K237:L242 F247:F250 K244:L249 F254:F257 K251:L256 F261:F264 K258:L263 F268:F271 K265:L270 F275:F278 K272:L277 F282:F285 K279:L284 F289:F292 K286:L291 F296:F299 K293:L298 F303:F306 K300:L305 F310:F313 K307:L312 F317:F320 K314:L319 F324:F327 Q13:R25 H13:I25 Q27:R32 H27:I32 H34:I39 Q34:R39 Q41:R46 H41:I46 H48:I53 Q48:R53 Q55:R60 H55:I60 H62:I67 Q62:R67 Q69:R74 H69:I74 H76:I327</xm:sqref>
        </x14:dataValidation>
        <x14:dataValidation type="list" allowBlank="1" showInputMessage="1" showErrorMessage="1">
          <x14:formula1>
            <xm:f>данные!$K$2:$K$14</xm:f>
          </x14:formula1>
          <xm:sqref>B13 B321 B314 B307 B300 B293 B286 B279 B272 B265 B258 B251 B244 B237 B230 B223 B216 B209 B202 B195 B188 B181 B174 B167 B160 B153 B146 B139 B132 B125 B118 B111 B104 B97 B90 B83 B76 B69 B62 B55 B48 B41 B34 B27 B20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J51"/>
  <sheetViews>
    <sheetView workbookViewId="0">
      <selection activeCell="D7" sqref="D7:D9"/>
    </sheetView>
  </sheetViews>
  <sheetFormatPr defaultRowHeight="15.75" x14ac:dyDescent="0.25"/>
  <cols>
    <col min="1" max="1" width="60.28515625" style="1" customWidth="1"/>
    <col min="2" max="4" width="13.28515625" style="1" customWidth="1"/>
    <col min="5" max="5" width="15.5703125" style="1" customWidth="1"/>
    <col min="6" max="6" width="9.140625" style="1"/>
    <col min="7" max="7" width="12" style="1" customWidth="1"/>
    <col min="8" max="8" width="16.85546875" style="1" customWidth="1"/>
    <col min="9" max="9" width="11.7109375" style="1" customWidth="1"/>
    <col min="10" max="16384" width="9.140625" style="1"/>
  </cols>
  <sheetData>
    <row r="1" spans="1:10" ht="15.75" customHeight="1" x14ac:dyDescent="0.25">
      <c r="A1" s="190" t="s">
        <v>17</v>
      </c>
      <c r="B1" s="190"/>
      <c r="C1" s="190"/>
      <c r="D1" s="190"/>
      <c r="E1" s="191"/>
      <c r="G1" s="240" t="s">
        <v>67</v>
      </c>
      <c r="H1" s="242" t="s">
        <v>16</v>
      </c>
      <c r="I1" s="236" t="s">
        <v>72</v>
      </c>
    </row>
    <row r="2" spans="1:10" ht="16.5" thickBot="1" x14ac:dyDescent="0.3">
      <c r="A2" s="223"/>
      <c r="B2" s="223"/>
      <c r="C2" s="223"/>
      <c r="D2" s="223"/>
      <c r="E2" s="224"/>
      <c r="G2" s="241"/>
      <c r="H2" s="243"/>
      <c r="I2" s="237"/>
    </row>
    <row r="3" spans="1:10" ht="16.5" thickBot="1" x14ac:dyDescent="0.3">
      <c r="A3" s="193"/>
      <c r="B3" s="193"/>
      <c r="C3" s="193"/>
      <c r="D3" s="193"/>
      <c r="E3" s="194"/>
      <c r="G3" s="238" t="s">
        <v>29</v>
      </c>
      <c r="H3" s="116">
        <f>SUMIF(B7:B51,G3,D7:D51)-SUMIF(B7:B51,G3,C7:C51)</f>
        <v>45029.030596759258</v>
      </c>
      <c r="I3" s="107">
        <f>COUNTIF(B7:B51,G3)</f>
        <v>1</v>
      </c>
    </row>
    <row r="4" spans="1:10" ht="16.5" thickBot="1" x14ac:dyDescent="0.3">
      <c r="A4" s="132" t="s">
        <v>20</v>
      </c>
      <c r="B4" s="225" t="s">
        <v>21</v>
      </c>
      <c r="C4" s="229" t="s">
        <v>18</v>
      </c>
      <c r="D4" s="232" t="s">
        <v>19</v>
      </c>
      <c r="E4" s="225" t="s">
        <v>64</v>
      </c>
      <c r="G4" s="239"/>
      <c r="H4" s="90"/>
      <c r="I4" s="168"/>
    </row>
    <row r="5" spans="1:10" x14ac:dyDescent="0.25">
      <c r="A5" s="228"/>
      <c r="B5" s="226"/>
      <c r="C5" s="230"/>
      <c r="D5" s="233"/>
      <c r="E5" s="226"/>
      <c r="G5" s="238" t="s">
        <v>31</v>
      </c>
      <c r="H5" s="116">
        <f>SUMIF(B7:B51,G5,D7:D51)-SUMIF(B7:B51,G5,C7:C51)</f>
        <v>0</v>
      </c>
      <c r="I5" s="107">
        <f>COUNTIF(B7:B51,G5)</f>
        <v>0</v>
      </c>
    </row>
    <row r="6" spans="1:10" ht="16.5" thickBot="1" x14ac:dyDescent="0.3">
      <c r="A6" s="133"/>
      <c r="B6" s="227"/>
      <c r="C6" s="231"/>
      <c r="D6" s="234"/>
      <c r="E6" s="227"/>
      <c r="G6" s="239"/>
      <c r="H6" s="90"/>
      <c r="I6" s="168"/>
    </row>
    <row r="7" spans="1:10" x14ac:dyDescent="0.25">
      <c r="A7" s="216"/>
      <c r="B7" s="217" t="s">
        <v>29</v>
      </c>
      <c r="C7" s="218">
        <v>0.33333333333333331</v>
      </c>
      <c r="D7" s="219">
        <v>45029.363930092593</v>
      </c>
      <c r="E7" s="213">
        <f>D7-C7</f>
        <v>45029.030596759258</v>
      </c>
      <c r="G7" s="238" t="s">
        <v>30</v>
      </c>
      <c r="H7" s="116">
        <f>SUMIF(B7:B51,G7,D7:D51)-SUMIF(B7:B51,G7,C7:C51)</f>
        <v>0</v>
      </c>
      <c r="I7" s="107">
        <f>COUNTIF(B7:B51,G7)</f>
        <v>0</v>
      </c>
    </row>
    <row r="8" spans="1:10" ht="16.5" thickBot="1" x14ac:dyDescent="0.3">
      <c r="A8" s="205"/>
      <c r="B8" s="207"/>
      <c r="C8" s="209"/>
      <c r="D8" s="211"/>
      <c r="E8" s="214"/>
      <c r="G8" s="239"/>
      <c r="H8" s="90"/>
      <c r="I8" s="168"/>
    </row>
    <row r="9" spans="1:10" ht="16.5" thickBot="1" x14ac:dyDescent="0.3">
      <c r="A9" s="205"/>
      <c r="B9" s="207"/>
      <c r="C9" s="209"/>
      <c r="D9" s="211"/>
      <c r="E9" s="214"/>
      <c r="G9" s="238" t="s">
        <v>32</v>
      </c>
      <c r="H9" s="116">
        <f>SUMIF(B7:B51,G9,D7:D51)-SUMIF(B7:B51,G9,C7:C51)</f>
        <v>0</v>
      </c>
      <c r="I9" s="107">
        <f>COUNTIF(B7:B51,G9)</f>
        <v>0</v>
      </c>
    </row>
    <row r="10" spans="1:10" ht="16.5" thickBot="1" x14ac:dyDescent="0.3">
      <c r="A10" s="216"/>
      <c r="B10" s="217"/>
      <c r="C10" s="218"/>
      <c r="D10" s="219"/>
      <c r="E10" s="213">
        <f>D10-C10</f>
        <v>0</v>
      </c>
      <c r="G10" s="239"/>
      <c r="H10" s="90"/>
      <c r="I10" s="168"/>
    </row>
    <row r="11" spans="1:10" ht="15" customHeight="1" x14ac:dyDescent="0.25">
      <c r="A11" s="205"/>
      <c r="B11" s="207"/>
      <c r="C11" s="209"/>
      <c r="D11" s="211"/>
      <c r="E11" s="214"/>
      <c r="G11" s="238" t="s">
        <v>33</v>
      </c>
      <c r="H11" s="116">
        <f>SUMIF(B7:B51,G11,D7:D51)-SUMIF(B7:B51,G11,C7:C51)</f>
        <v>0</v>
      </c>
      <c r="I11" s="107">
        <f>COUNTIF(B7:B51,G11)</f>
        <v>0</v>
      </c>
    </row>
    <row r="12" spans="1:10" ht="16.5" thickBot="1" x14ac:dyDescent="0.3">
      <c r="A12" s="206"/>
      <c r="B12" s="208"/>
      <c r="C12" s="210"/>
      <c r="D12" s="212"/>
      <c r="E12" s="215"/>
      <c r="G12" s="239"/>
      <c r="H12" s="90"/>
      <c r="I12" s="168"/>
    </row>
    <row r="13" spans="1:10" x14ac:dyDescent="0.25">
      <c r="A13" s="220"/>
      <c r="B13" s="109"/>
      <c r="C13" s="221"/>
      <c r="D13" s="222"/>
      <c r="E13" s="213">
        <f>D13-C13</f>
        <v>0</v>
      </c>
    </row>
    <row r="14" spans="1:10" x14ac:dyDescent="0.25">
      <c r="A14" s="205"/>
      <c r="B14" s="207"/>
      <c r="C14" s="209"/>
      <c r="D14" s="211"/>
      <c r="E14" s="214"/>
    </row>
    <row r="15" spans="1:10" ht="16.5" thickBot="1" x14ac:dyDescent="0.3">
      <c r="A15" s="205"/>
      <c r="B15" s="207"/>
      <c r="C15" s="209"/>
      <c r="D15" s="211"/>
      <c r="E15" s="215"/>
    </row>
    <row r="16" spans="1:10" ht="15.75" customHeight="1" x14ac:dyDescent="0.25">
      <c r="A16" s="216"/>
      <c r="B16" s="217"/>
      <c r="C16" s="218"/>
      <c r="D16" s="219"/>
      <c r="E16" s="96">
        <f>D16-C16</f>
        <v>0</v>
      </c>
      <c r="G16" s="235" t="s">
        <v>75</v>
      </c>
      <c r="H16" s="235"/>
      <c r="I16" s="235"/>
      <c r="J16" s="50"/>
    </row>
    <row r="17" spans="1:10" x14ac:dyDescent="0.25">
      <c r="A17" s="205"/>
      <c r="B17" s="207"/>
      <c r="C17" s="209"/>
      <c r="D17" s="211"/>
      <c r="E17" s="214"/>
      <c r="G17" s="50"/>
      <c r="H17" s="50"/>
      <c r="I17" s="50"/>
      <c r="J17" s="50"/>
    </row>
    <row r="18" spans="1:10" ht="16.5" thickBot="1" x14ac:dyDescent="0.3">
      <c r="A18" s="206"/>
      <c r="B18" s="208"/>
      <c r="C18" s="210"/>
      <c r="D18" s="212"/>
      <c r="E18" s="91"/>
    </row>
    <row r="19" spans="1:10" x14ac:dyDescent="0.25">
      <c r="A19" s="216"/>
      <c r="B19" s="217"/>
      <c r="C19" s="218"/>
      <c r="D19" s="219"/>
      <c r="E19" s="213">
        <f>D19-C19</f>
        <v>0</v>
      </c>
    </row>
    <row r="20" spans="1:10" x14ac:dyDescent="0.25">
      <c r="A20" s="205"/>
      <c r="B20" s="207"/>
      <c r="C20" s="209"/>
      <c r="D20" s="211"/>
      <c r="E20" s="214"/>
    </row>
    <row r="21" spans="1:10" ht="16.5" thickBot="1" x14ac:dyDescent="0.3">
      <c r="A21" s="206"/>
      <c r="B21" s="208"/>
      <c r="C21" s="210"/>
      <c r="D21" s="212"/>
      <c r="E21" s="215"/>
    </row>
    <row r="22" spans="1:10" x14ac:dyDescent="0.25">
      <c r="A22" s="216"/>
      <c r="B22" s="217"/>
      <c r="C22" s="218"/>
      <c r="D22" s="219"/>
      <c r="E22" s="96">
        <f>D22-C22</f>
        <v>0</v>
      </c>
    </row>
    <row r="23" spans="1:10" x14ac:dyDescent="0.25">
      <c r="A23" s="205"/>
      <c r="B23" s="207"/>
      <c r="C23" s="209"/>
      <c r="D23" s="211"/>
      <c r="E23" s="214"/>
    </row>
    <row r="24" spans="1:10" ht="16.5" thickBot="1" x14ac:dyDescent="0.3">
      <c r="A24" s="206"/>
      <c r="B24" s="208"/>
      <c r="C24" s="210"/>
      <c r="D24" s="212"/>
      <c r="E24" s="91"/>
    </row>
    <row r="25" spans="1:10" x14ac:dyDescent="0.25">
      <c r="A25" s="216"/>
      <c r="B25" s="217"/>
      <c r="C25" s="218"/>
      <c r="D25" s="219"/>
      <c r="E25" s="213">
        <f t="shared" ref="E25" si="0">D25-C25</f>
        <v>0</v>
      </c>
    </row>
    <row r="26" spans="1:10" x14ac:dyDescent="0.25">
      <c r="A26" s="205"/>
      <c r="B26" s="207"/>
      <c r="C26" s="209"/>
      <c r="D26" s="211"/>
      <c r="E26" s="214"/>
    </row>
    <row r="27" spans="1:10" ht="16.5" thickBot="1" x14ac:dyDescent="0.3">
      <c r="A27" s="206"/>
      <c r="B27" s="208"/>
      <c r="C27" s="210"/>
      <c r="D27" s="212"/>
      <c r="E27" s="215"/>
    </row>
    <row r="28" spans="1:10" x14ac:dyDescent="0.25">
      <c r="A28" s="220"/>
      <c r="B28" s="109"/>
      <c r="C28" s="221"/>
      <c r="D28" s="222"/>
      <c r="E28" s="96">
        <f t="shared" ref="E28" si="1">D28-C28</f>
        <v>0</v>
      </c>
    </row>
    <row r="29" spans="1:10" x14ac:dyDescent="0.25">
      <c r="A29" s="205"/>
      <c r="B29" s="207"/>
      <c r="C29" s="209"/>
      <c r="D29" s="211"/>
      <c r="E29" s="214"/>
    </row>
    <row r="30" spans="1:10" ht="16.5" thickBot="1" x14ac:dyDescent="0.3">
      <c r="A30" s="206"/>
      <c r="B30" s="208"/>
      <c r="C30" s="210"/>
      <c r="D30" s="212"/>
      <c r="E30" s="91"/>
    </row>
    <row r="31" spans="1:10" x14ac:dyDescent="0.25">
      <c r="A31" s="216"/>
      <c r="B31" s="217"/>
      <c r="C31" s="218"/>
      <c r="D31" s="219"/>
      <c r="E31" s="213">
        <f t="shared" ref="E31" si="2">D31-C31</f>
        <v>0</v>
      </c>
    </row>
    <row r="32" spans="1:10" x14ac:dyDescent="0.25">
      <c r="A32" s="205"/>
      <c r="B32" s="207"/>
      <c r="C32" s="209"/>
      <c r="D32" s="211"/>
      <c r="E32" s="214"/>
    </row>
    <row r="33" spans="1:5" ht="16.5" thickBot="1" x14ac:dyDescent="0.3">
      <c r="A33" s="206"/>
      <c r="B33" s="208"/>
      <c r="C33" s="210"/>
      <c r="D33" s="212"/>
      <c r="E33" s="215"/>
    </row>
    <row r="34" spans="1:5" x14ac:dyDescent="0.25">
      <c r="A34" s="220"/>
      <c r="B34" s="109"/>
      <c r="C34" s="221"/>
      <c r="D34" s="222"/>
      <c r="E34" s="96">
        <f t="shared" ref="E34" si="3">D34-C34</f>
        <v>0</v>
      </c>
    </row>
    <row r="35" spans="1:5" x14ac:dyDescent="0.25">
      <c r="A35" s="205"/>
      <c r="B35" s="207"/>
      <c r="C35" s="209"/>
      <c r="D35" s="211"/>
      <c r="E35" s="214"/>
    </row>
    <row r="36" spans="1:5" ht="16.5" thickBot="1" x14ac:dyDescent="0.3">
      <c r="A36" s="206"/>
      <c r="B36" s="208"/>
      <c r="C36" s="210"/>
      <c r="D36" s="212"/>
      <c r="E36" s="91"/>
    </row>
    <row r="37" spans="1:5" x14ac:dyDescent="0.25">
      <c r="A37" s="216"/>
      <c r="B37" s="217"/>
      <c r="C37" s="218"/>
      <c r="D37" s="219"/>
      <c r="E37" s="213">
        <f t="shared" ref="E37" si="4">D37-C37</f>
        <v>0</v>
      </c>
    </row>
    <row r="38" spans="1:5" x14ac:dyDescent="0.25">
      <c r="A38" s="205"/>
      <c r="B38" s="207"/>
      <c r="C38" s="209"/>
      <c r="D38" s="211"/>
      <c r="E38" s="214"/>
    </row>
    <row r="39" spans="1:5" ht="16.5" thickBot="1" x14ac:dyDescent="0.3">
      <c r="A39" s="206"/>
      <c r="B39" s="208"/>
      <c r="C39" s="210"/>
      <c r="D39" s="212"/>
      <c r="E39" s="215"/>
    </row>
    <row r="40" spans="1:5" x14ac:dyDescent="0.25">
      <c r="A40" s="220"/>
      <c r="B40" s="109"/>
      <c r="C40" s="221"/>
      <c r="D40" s="222"/>
      <c r="E40" s="96">
        <f t="shared" ref="E40" si="5">D40-C40</f>
        <v>0</v>
      </c>
    </row>
    <row r="41" spans="1:5" x14ac:dyDescent="0.25">
      <c r="A41" s="205"/>
      <c r="B41" s="207"/>
      <c r="C41" s="209"/>
      <c r="D41" s="211"/>
      <c r="E41" s="214"/>
    </row>
    <row r="42" spans="1:5" ht="16.5" thickBot="1" x14ac:dyDescent="0.3">
      <c r="A42" s="206"/>
      <c r="B42" s="208"/>
      <c r="C42" s="210"/>
      <c r="D42" s="212"/>
      <c r="E42" s="91"/>
    </row>
    <row r="43" spans="1:5" x14ac:dyDescent="0.25">
      <c r="A43" s="216"/>
      <c r="B43" s="217"/>
      <c r="C43" s="218"/>
      <c r="D43" s="219"/>
      <c r="E43" s="213">
        <f t="shared" ref="E43" si="6">D43-C43</f>
        <v>0</v>
      </c>
    </row>
    <row r="44" spans="1:5" x14ac:dyDescent="0.25">
      <c r="A44" s="205"/>
      <c r="B44" s="207"/>
      <c r="C44" s="209"/>
      <c r="D44" s="211"/>
      <c r="E44" s="214"/>
    </row>
    <row r="45" spans="1:5" ht="16.5" thickBot="1" x14ac:dyDescent="0.3">
      <c r="A45" s="206"/>
      <c r="B45" s="208"/>
      <c r="C45" s="210"/>
      <c r="D45" s="212"/>
      <c r="E45" s="215"/>
    </row>
    <row r="46" spans="1:5" x14ac:dyDescent="0.25">
      <c r="A46" s="220"/>
      <c r="B46" s="109"/>
      <c r="C46" s="221"/>
      <c r="D46" s="222"/>
      <c r="E46" s="213">
        <f t="shared" ref="E46" si="7">D46-C46</f>
        <v>0</v>
      </c>
    </row>
    <row r="47" spans="1:5" x14ac:dyDescent="0.25">
      <c r="A47" s="205"/>
      <c r="B47" s="207"/>
      <c r="C47" s="209"/>
      <c r="D47" s="211"/>
      <c r="E47" s="214"/>
    </row>
    <row r="48" spans="1:5" ht="16.5" thickBot="1" x14ac:dyDescent="0.3">
      <c r="A48" s="206"/>
      <c r="B48" s="208"/>
      <c r="C48" s="210"/>
      <c r="D48" s="212"/>
      <c r="E48" s="215"/>
    </row>
    <row r="49" spans="1:5" x14ac:dyDescent="0.25">
      <c r="A49" s="205"/>
      <c r="B49" s="207"/>
      <c r="C49" s="209"/>
      <c r="D49" s="211"/>
      <c r="E49" s="213">
        <f t="shared" ref="E49" si="8">D49-C49</f>
        <v>0</v>
      </c>
    </row>
    <row r="50" spans="1:5" x14ac:dyDescent="0.25">
      <c r="A50" s="205"/>
      <c r="B50" s="207"/>
      <c r="C50" s="209"/>
      <c r="D50" s="211"/>
      <c r="E50" s="214"/>
    </row>
    <row r="51" spans="1:5" ht="16.5" thickBot="1" x14ac:dyDescent="0.3">
      <c r="A51" s="206"/>
      <c r="B51" s="208"/>
      <c r="C51" s="210"/>
      <c r="D51" s="212"/>
      <c r="E51" s="215"/>
    </row>
  </sheetData>
  <mergeCells count="100">
    <mergeCell ref="G16:I16"/>
    <mergeCell ref="I11:I12"/>
    <mergeCell ref="I1:I2"/>
    <mergeCell ref="I3:I4"/>
    <mergeCell ref="I5:I6"/>
    <mergeCell ref="I7:I8"/>
    <mergeCell ref="I9:I10"/>
    <mergeCell ref="G11:G12"/>
    <mergeCell ref="G5:G6"/>
    <mergeCell ref="G7:G8"/>
    <mergeCell ref="G9:G10"/>
    <mergeCell ref="G3:G4"/>
    <mergeCell ref="G1:G2"/>
    <mergeCell ref="H1:H2"/>
    <mergeCell ref="H3:H4"/>
    <mergeCell ref="H5:H6"/>
    <mergeCell ref="A1:E3"/>
    <mergeCell ref="B4:B6"/>
    <mergeCell ref="A4:A6"/>
    <mergeCell ref="C4:C6"/>
    <mergeCell ref="D4:D6"/>
    <mergeCell ref="E4:E6"/>
    <mergeCell ref="A10:A12"/>
    <mergeCell ref="B10:B12"/>
    <mergeCell ref="C10:C12"/>
    <mergeCell ref="D10:D12"/>
    <mergeCell ref="E10:E12"/>
    <mergeCell ref="E7:E9"/>
    <mergeCell ref="A7:A9"/>
    <mergeCell ref="B7:B9"/>
    <mergeCell ref="C7:C9"/>
    <mergeCell ref="D7:D9"/>
    <mergeCell ref="A16:A18"/>
    <mergeCell ref="B16:B18"/>
    <mergeCell ref="C16:C18"/>
    <mergeCell ref="D16:D18"/>
    <mergeCell ref="E16:E18"/>
    <mergeCell ref="A13:A15"/>
    <mergeCell ref="B13:B15"/>
    <mergeCell ref="C13:C15"/>
    <mergeCell ref="D13:D15"/>
    <mergeCell ref="E13:E15"/>
    <mergeCell ref="A22:A24"/>
    <mergeCell ref="B22:B24"/>
    <mergeCell ref="C22:C24"/>
    <mergeCell ref="D22:D24"/>
    <mergeCell ref="E22:E24"/>
    <mergeCell ref="A19:A21"/>
    <mergeCell ref="B19:B21"/>
    <mergeCell ref="C19:C21"/>
    <mergeCell ref="D19:D21"/>
    <mergeCell ref="E19:E21"/>
    <mergeCell ref="A28:A30"/>
    <mergeCell ref="B28:B30"/>
    <mergeCell ref="C28:C30"/>
    <mergeCell ref="D28:D30"/>
    <mergeCell ref="E28:E30"/>
    <mergeCell ref="A25:A27"/>
    <mergeCell ref="B25:B27"/>
    <mergeCell ref="C25:C27"/>
    <mergeCell ref="D25:D27"/>
    <mergeCell ref="E25:E27"/>
    <mergeCell ref="A34:A36"/>
    <mergeCell ref="B34:B36"/>
    <mergeCell ref="C34:C36"/>
    <mergeCell ref="D34:D36"/>
    <mergeCell ref="E34:E36"/>
    <mergeCell ref="A31:A33"/>
    <mergeCell ref="B31:B33"/>
    <mergeCell ref="C31:C33"/>
    <mergeCell ref="D31:D33"/>
    <mergeCell ref="E31:E33"/>
    <mergeCell ref="D46:D48"/>
    <mergeCell ref="E46:E48"/>
    <mergeCell ref="A37:A39"/>
    <mergeCell ref="B37:B39"/>
    <mergeCell ref="C37:C39"/>
    <mergeCell ref="D37:D39"/>
    <mergeCell ref="E37:E39"/>
    <mergeCell ref="A40:A42"/>
    <mergeCell ref="B40:B42"/>
    <mergeCell ref="C40:C42"/>
    <mergeCell ref="D40:D42"/>
    <mergeCell ref="E40:E42"/>
    <mergeCell ref="H7:H8"/>
    <mergeCell ref="H9:H10"/>
    <mergeCell ref="H11:H12"/>
    <mergeCell ref="A49:A51"/>
    <mergeCell ref="B49:B51"/>
    <mergeCell ref="C49:C51"/>
    <mergeCell ref="D49:D51"/>
    <mergeCell ref="E49:E51"/>
    <mergeCell ref="A43:A45"/>
    <mergeCell ref="B43:B45"/>
    <mergeCell ref="C43:C45"/>
    <mergeCell ref="D43:D45"/>
    <mergeCell ref="E43:E45"/>
    <mergeCell ref="A46:A48"/>
    <mergeCell ref="B46:B48"/>
    <mergeCell ref="C46:C4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данные!$D$2:$D$6</xm:f>
          </x14:formula1>
          <xm:sqref>B7:B51</xm:sqref>
        </x14:dataValidation>
        <x14:dataValidation type="list" allowBlank="1" showInputMessage="1" showErrorMessage="1">
          <x14:formula1>
            <xm:f>данные!$A$2:$A$7</xm:f>
          </x14:formula1>
          <xm:sqref>C7:D51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51"/>
  <sheetViews>
    <sheetView tabSelected="1" topLeftCell="D1" workbookViewId="0">
      <selection activeCell="K7" sqref="K7:K8"/>
    </sheetView>
  </sheetViews>
  <sheetFormatPr defaultRowHeight="15.75" x14ac:dyDescent="0.25"/>
  <cols>
    <col min="1" max="8" width="17.7109375" style="1" customWidth="1"/>
    <col min="9" max="9" width="31.7109375" style="1" customWidth="1"/>
    <col min="10" max="10" width="17.7109375" style="52" customWidth="1"/>
    <col min="11" max="11" width="32.42578125" style="1" customWidth="1"/>
    <col min="12" max="12" width="31.5703125" style="1" customWidth="1"/>
    <col min="13" max="14" width="20.7109375" style="1" customWidth="1"/>
    <col min="15" max="15" width="9.140625" style="1"/>
    <col min="16" max="16" width="15.140625" style="1" customWidth="1"/>
    <col min="17" max="17" width="13.7109375" style="1" customWidth="1"/>
    <col min="18" max="18" width="17" style="1" customWidth="1"/>
    <col min="19" max="16384" width="9.140625" style="1"/>
  </cols>
  <sheetData>
    <row r="1" spans="1:18" ht="15" customHeight="1" x14ac:dyDescent="0.25">
      <c r="A1" s="268" t="s">
        <v>51</v>
      </c>
      <c r="B1" s="269"/>
      <c r="C1" s="269"/>
      <c r="D1" s="269"/>
      <c r="E1" s="269"/>
      <c r="F1" s="269"/>
      <c r="G1" s="269"/>
      <c r="H1" s="269"/>
      <c r="I1" s="49"/>
      <c r="J1" s="51"/>
      <c r="P1"/>
      <c r="Q1"/>
      <c r="R1"/>
    </row>
    <row r="2" spans="1:18" ht="15.75" customHeight="1" thickBot="1" x14ac:dyDescent="0.3">
      <c r="A2" s="268"/>
      <c r="B2" s="269"/>
      <c r="C2" s="269"/>
      <c r="D2" s="269"/>
      <c r="E2" s="269"/>
      <c r="F2" s="269"/>
      <c r="G2" s="269"/>
      <c r="H2" s="269"/>
      <c r="I2" s="49"/>
      <c r="J2" s="51"/>
      <c r="P2"/>
      <c r="Q2"/>
      <c r="R2"/>
    </row>
    <row r="3" spans="1:18" ht="15" customHeight="1" x14ac:dyDescent="0.25">
      <c r="A3" s="236" t="s">
        <v>21</v>
      </c>
      <c r="B3" s="236" t="s">
        <v>65</v>
      </c>
      <c r="C3" s="236" t="s">
        <v>70</v>
      </c>
      <c r="D3" s="236" t="s">
        <v>73</v>
      </c>
      <c r="E3" s="236" t="s">
        <v>71</v>
      </c>
      <c r="F3" s="236" t="s">
        <v>69</v>
      </c>
      <c r="G3" s="236" t="s">
        <v>74</v>
      </c>
      <c r="H3" s="249" t="s">
        <v>66</v>
      </c>
      <c r="I3" s="256" t="s">
        <v>79</v>
      </c>
      <c r="J3" s="257"/>
      <c r="K3" s="258"/>
      <c r="P3"/>
      <c r="Q3"/>
      <c r="R3"/>
    </row>
    <row r="4" spans="1:18" ht="15.75" customHeight="1" x14ac:dyDescent="0.25">
      <c r="A4" s="255"/>
      <c r="B4" s="255"/>
      <c r="C4" s="255"/>
      <c r="D4" s="255"/>
      <c r="E4" s="255"/>
      <c r="F4" s="255"/>
      <c r="G4" s="255"/>
      <c r="H4" s="270"/>
      <c r="I4" s="259"/>
      <c r="J4" s="260"/>
      <c r="K4" s="261"/>
      <c r="P4"/>
      <c r="Q4"/>
      <c r="R4"/>
    </row>
    <row r="5" spans="1:18" ht="15.75" customHeight="1" thickBot="1" x14ac:dyDescent="0.3">
      <c r="A5" s="255"/>
      <c r="B5" s="255"/>
      <c r="C5" s="255"/>
      <c r="D5" s="255"/>
      <c r="E5" s="255"/>
      <c r="F5" s="255"/>
      <c r="G5" s="255"/>
      <c r="H5" s="270"/>
      <c r="I5" s="262"/>
      <c r="J5" s="263"/>
      <c r="K5" s="264"/>
      <c r="P5"/>
      <c r="Q5"/>
      <c r="R5"/>
    </row>
    <row r="6" spans="1:18" ht="16.5" thickBot="1" x14ac:dyDescent="0.3">
      <c r="A6" s="255"/>
      <c r="B6" s="255"/>
      <c r="C6" s="255"/>
      <c r="D6" s="255"/>
      <c r="E6" s="237"/>
      <c r="F6" s="255"/>
      <c r="G6" s="255"/>
      <c r="H6" s="270"/>
      <c r="I6" s="59" t="s">
        <v>34</v>
      </c>
      <c r="J6" s="58" t="s">
        <v>6</v>
      </c>
      <c r="K6" s="53" t="s">
        <v>76</v>
      </c>
      <c r="P6"/>
      <c r="Q6"/>
      <c r="R6"/>
    </row>
    <row r="7" spans="1:18" ht="16.5" thickBot="1" x14ac:dyDescent="0.3">
      <c r="A7" s="44" t="s">
        <v>29</v>
      </c>
      <c r="B7" s="45">
        <f>COUNTIF(ЗАЯВКИ!G13:G326, "0839")</f>
        <v>0</v>
      </c>
      <c r="C7" s="46">
        <f>SUMIF(ЗАЯВКИ!G$13:G$326,A7,ЗАЯВКИ!I$13:I$326)-SUMIF(ЗАЯВКИ!G$13:G$326,A7,ЗАЯВКИ!H$13:H$326)</f>
        <v>0</v>
      </c>
      <c r="D7" s="46" t="e">
        <f>C7/B7</f>
        <v>#DIV/0!</v>
      </c>
      <c r="E7" s="46">
        <f>C7-G7</f>
        <v>0</v>
      </c>
      <c r="F7" s="47">
        <f>COUNTIF(ЗАЯВКИ!P13:P326,A7)</f>
        <v>0</v>
      </c>
      <c r="G7" s="48">
        <f>SUMIF(ЗАЯВКИ!P$13:P$326,A7,ЗАЯВКИ!R$13:R$326)-SUMIF(ЗАЯВКИ!P$13:P$326,A7,ЗАЯВКИ!Q$13:Q$326)</f>
        <v>0</v>
      </c>
      <c r="H7" s="55">
        <f>SUMIF(ПРОСТОЙ!B7:B51,A7,ПРОСТОЙ!D7:D51)-SUMIF(ПРОСТОЙ!B7:B51,A7,ПРОСТОЙ!C7:C51)</f>
        <v>45029.030596759258</v>
      </c>
      <c r="I7" s="62">
        <f>ЗАЯВКИ!H13-ЗАЯВКИ!F16</f>
        <v>6.231481529539451E-4</v>
      </c>
      <c r="J7" s="60">
        <v>1</v>
      </c>
      <c r="K7" s="265">
        <f>SUMIF(I7:I13,"&gt;"&amp;0,I7:I13)</f>
        <v>6.0192129676579498E-3</v>
      </c>
      <c r="P7"/>
      <c r="Q7"/>
      <c r="R7"/>
    </row>
    <row r="8" spans="1:18" ht="16.5" thickBot="1" x14ac:dyDescent="0.3">
      <c r="A8" s="44" t="s">
        <v>31</v>
      </c>
      <c r="B8" s="45">
        <f>COUNTIF(ЗАЯВКИ!G13:G326, "0345")</f>
        <v>0</v>
      </c>
      <c r="C8" s="46">
        <f>SUMIF(ЗАЯВКИ!G$13:G$326,A8,ЗАЯВКИ!I$13:I$326)-SUMIF(ЗАЯВКИ!G$13:G$326,A8,ЗАЯВКИ!H$13:H$326)</f>
        <v>0</v>
      </c>
      <c r="D8" s="46" t="e">
        <f>C8/B8</f>
        <v>#DIV/0!</v>
      </c>
      <c r="E8" s="46">
        <f>C8-G8</f>
        <v>0</v>
      </c>
      <c r="F8" s="47">
        <f>COUNTIF(ЗАЯВКИ!P13:P326,A8)</f>
        <v>0</v>
      </c>
      <c r="G8" s="48">
        <f>SUMIF(ЗАЯВКИ!P$13:P$326,A8,ЗАЯВКИ!R$13:R$326)-SUMIF(ЗАЯВКИ!P$13:P$326,A8,ЗАЯВКИ!Q$13:Q$326)</f>
        <v>0</v>
      </c>
      <c r="H8" s="55">
        <f>SUMIF(ПРОСТОЙ!B7:B51,A8,ПРОСТОЙ!D7:D51)-SUMIF(ПРОСТОЙ!B7:B51,A8,ПРОСТОЙ!C7:C51)</f>
        <v>0</v>
      </c>
      <c r="I8" s="63">
        <f>ЗАЯВКИ!H20-ЗАЯВКИ!F23</f>
        <v>-45031.846657291666</v>
      </c>
      <c r="J8" s="61">
        <v>2</v>
      </c>
      <c r="K8" s="266"/>
      <c r="P8"/>
      <c r="Q8"/>
      <c r="R8"/>
    </row>
    <row r="9" spans="1:18" ht="16.5" thickBot="1" x14ac:dyDescent="0.3">
      <c r="A9" s="44" t="s">
        <v>30</v>
      </c>
      <c r="B9" s="45">
        <f>COUNTIF(ЗАЯВКИ!G13:G326, "3155")</f>
        <v>0</v>
      </c>
      <c r="C9" s="46">
        <f>SUMIF(ЗАЯВКИ!G$13:G$326,A9,ЗАЯВКИ!I$13:I$326)-SUMIF(ЗАЯВКИ!G$13:G$326,A9,ЗАЯВКИ!H$13:H$326)</f>
        <v>0</v>
      </c>
      <c r="D9" s="46" t="e">
        <f>C9/B9</f>
        <v>#DIV/0!</v>
      </c>
      <c r="E9" s="46">
        <f>C9-G9</f>
        <v>0</v>
      </c>
      <c r="F9" s="47">
        <f>COUNTIF(ЗАЯВКИ!P15:P328,A9)</f>
        <v>0</v>
      </c>
      <c r="G9" s="48">
        <f>SUMIF(ЗАЯВКИ!P$13:P$326,A9,ЗАЯВКИ!R$13:R$326)-SUMIF(ЗАЯВКИ!P$13:P$326,A9,ЗАЯВКИ!Q$13:Q$326)</f>
        <v>0</v>
      </c>
      <c r="H9" s="55">
        <f>SUMIF(ПРОСТОЙ!B9:B53,A9,ПРОСТОЙ!D9:D53)-SUMIF(ПРОСТОЙ!B9:B53,A9,ПРОСТОЙ!C9:C53)</f>
        <v>0</v>
      </c>
      <c r="I9" s="63">
        <f>ЗАЯВКИ!H27-ЗАЯВКИ!F30</f>
        <v>3.0770833327551372E-3</v>
      </c>
      <c r="J9" s="61">
        <v>3</v>
      </c>
      <c r="K9" s="54" t="s">
        <v>78</v>
      </c>
      <c r="P9"/>
      <c r="Q9"/>
      <c r="R9"/>
    </row>
    <row r="10" spans="1:18" ht="16.5" thickBot="1" x14ac:dyDescent="0.3">
      <c r="A10" s="44" t="s">
        <v>32</v>
      </c>
      <c r="B10" s="45">
        <f>COUNTIF(ЗАЯВКИ!G13:G326, "2374")</f>
        <v>0</v>
      </c>
      <c r="C10" s="46">
        <f>SUMIF(ЗАЯВКИ!G$13:G$326,A10,ЗАЯВКИ!I$13:I$326)-SUMIF(ЗАЯВКИ!G$13:G$326,A10,ЗАЯВКИ!H$13:H$326)</f>
        <v>0</v>
      </c>
      <c r="D10" s="46" t="e">
        <f>C10/B10</f>
        <v>#DIV/0!</v>
      </c>
      <c r="E10" s="46">
        <f>C10-G10</f>
        <v>0</v>
      </c>
      <c r="F10" s="47">
        <f>COUNTIF(ЗАЯВКИ!P15:P328,A10)</f>
        <v>0</v>
      </c>
      <c r="G10" s="48">
        <f>SUMIF(ЗАЯВКИ!P$13:P$326,A10,ЗАЯВКИ!R$13:R$326)-SUMIF(ЗАЯВКИ!P$13:P$326,A10,ЗАЯВКИ!Q$13:Q$326)</f>
        <v>0</v>
      </c>
      <c r="H10" s="55">
        <f>SUMIF(ПРОСТОЙ!B9:B53,A10,ПРОСТОЙ!D9:D53)-SUMIF(ПРОСТОЙ!B9:B53,A10,ПРОСТОЙ!C9:C53)</f>
        <v>0</v>
      </c>
      <c r="I10" s="63">
        <f>ЗАЯВКИ!H34-ЗАЯВКИ!F37</f>
        <v>-45031.846794907404</v>
      </c>
      <c r="J10" s="61">
        <v>4</v>
      </c>
      <c r="K10" s="267">
        <f>COUNTIF(I7:I13,"&gt;0")</f>
        <v>3</v>
      </c>
      <c r="P10"/>
      <c r="Q10"/>
      <c r="R10"/>
    </row>
    <row r="11" spans="1:18" ht="16.5" thickBot="1" x14ac:dyDescent="0.3">
      <c r="A11" s="44" t="s">
        <v>33</v>
      </c>
      <c r="B11" s="45">
        <f>COUNTIF(ЗАЯВКИ!G13:G326, "1094")</f>
        <v>0</v>
      </c>
      <c r="C11" s="46">
        <f>SUMIF(ЗАЯВКИ!G$13:G$326,A11,ЗАЯВКИ!I$13:I$326)-SUMIF(ЗАЯВКИ!G$13:G$326,A11,ЗАЯВКИ!H$13:H$326)</f>
        <v>0</v>
      </c>
      <c r="D11" s="46" t="e">
        <f>C11/B11</f>
        <v>#DIV/0!</v>
      </c>
      <c r="E11" s="46">
        <f>C11-G11</f>
        <v>0</v>
      </c>
      <c r="F11" s="47">
        <f>COUNTIF(ЗАЯВКИ!P17:P330,A11)</f>
        <v>0</v>
      </c>
      <c r="G11" s="48">
        <f>SUMIF(ЗАЯВКИ!P$13:P$326,A11,ЗАЯВКИ!R$13:R$326)-SUMIF(ЗАЯВКИ!P$13:P$326,A11,ЗАЯВКИ!Q$13:Q$326)</f>
        <v>0</v>
      </c>
      <c r="H11" s="55">
        <f>SUMIF(ПРОСТОЙ!B11:B55,A11,ПРОСТОЙ!D11:D55)-SUMIF(ПРОСТОЙ!B11:B55,A11,ПРОСТОЙ!C11:C55)</f>
        <v>0</v>
      </c>
      <c r="I11" s="63">
        <f>ЗАЯВКИ!H41-ЗАЯВКИ!F44</f>
        <v>2.3189814819488674E-3</v>
      </c>
      <c r="J11" s="61">
        <v>5</v>
      </c>
      <c r="K11" s="266"/>
      <c r="P11"/>
      <c r="Q11"/>
      <c r="R11"/>
    </row>
    <row r="12" spans="1:18" ht="16.5" thickBot="1" x14ac:dyDescent="0.3">
      <c r="A12" s="2"/>
      <c r="B12" s="2"/>
      <c r="C12" s="2"/>
      <c r="D12" s="2"/>
      <c r="E12" s="2"/>
      <c r="F12" s="2"/>
      <c r="G12" s="2"/>
      <c r="H12" s="2"/>
      <c r="I12" s="63">
        <f>ЗАЯВКИ!H48-ЗАЯВКИ!F51</f>
        <v>0</v>
      </c>
      <c r="J12" s="61">
        <v>6</v>
      </c>
      <c r="K12" s="54" t="s">
        <v>77</v>
      </c>
      <c r="P12"/>
      <c r="Q12"/>
      <c r="R12"/>
    </row>
    <row r="13" spans="1:18" x14ac:dyDescent="0.25">
      <c r="I13" s="63">
        <f>ЗАЯВКИ!H55-ЗАЯВКИ!F58</f>
        <v>0</v>
      </c>
      <c r="J13" s="61">
        <v>7</v>
      </c>
      <c r="K13" s="244">
        <f>K7/K10</f>
        <v>2.0064043225526498E-3</v>
      </c>
      <c r="P13"/>
      <c r="Q13"/>
      <c r="R13"/>
    </row>
    <row r="14" spans="1:18" ht="16.5" thickBot="1" x14ac:dyDescent="0.3">
      <c r="I14" s="57"/>
      <c r="J14" s="61">
        <v>8</v>
      </c>
      <c r="K14" s="245"/>
      <c r="P14"/>
      <c r="Q14"/>
      <c r="R14"/>
    </row>
    <row r="15" spans="1:18" x14ac:dyDescent="0.25">
      <c r="A15" s="247" t="s">
        <v>41</v>
      </c>
      <c r="B15" s="248"/>
      <c r="C15" s="249"/>
      <c r="I15" s="57"/>
      <c r="J15" s="56">
        <v>9</v>
      </c>
      <c r="P15"/>
      <c r="Q15"/>
      <c r="R15"/>
    </row>
    <row r="16" spans="1:18" ht="16.5" thickBot="1" x14ac:dyDescent="0.3">
      <c r="A16" s="250"/>
      <c r="B16" s="251"/>
      <c r="C16" s="252"/>
      <c r="I16" s="57"/>
      <c r="J16" s="56">
        <v>10</v>
      </c>
      <c r="P16"/>
      <c r="Q16"/>
      <c r="R16"/>
    </row>
    <row r="17" spans="1:18" x14ac:dyDescent="0.25">
      <c r="A17" s="240" t="s">
        <v>21</v>
      </c>
      <c r="B17" s="253" t="s">
        <v>42</v>
      </c>
      <c r="C17" s="242" t="s">
        <v>43</v>
      </c>
      <c r="I17" s="57"/>
      <c r="J17" s="56">
        <v>11</v>
      </c>
      <c r="P17"/>
      <c r="Q17"/>
      <c r="R17"/>
    </row>
    <row r="18" spans="1:18" ht="16.5" thickBot="1" x14ac:dyDescent="0.3">
      <c r="A18" s="241"/>
      <c r="B18" s="254"/>
      <c r="C18" s="243"/>
      <c r="I18" s="57"/>
      <c r="J18" s="56">
        <v>12</v>
      </c>
      <c r="P18"/>
      <c r="Q18"/>
      <c r="R18"/>
    </row>
    <row r="19" spans="1:18" x14ac:dyDescent="0.25">
      <c r="A19" s="93"/>
      <c r="B19" s="41"/>
      <c r="C19" s="31"/>
      <c r="I19" s="57"/>
      <c r="J19" s="56">
        <v>13</v>
      </c>
    </row>
    <row r="20" spans="1:18" ht="16.5" thickBot="1" x14ac:dyDescent="0.3">
      <c r="A20" s="246"/>
      <c r="B20" s="33"/>
      <c r="C20" s="32"/>
      <c r="I20" s="57"/>
      <c r="J20" s="56">
        <v>14</v>
      </c>
    </row>
    <row r="21" spans="1:18" x14ac:dyDescent="0.25">
      <c r="A21" s="181"/>
      <c r="B21" s="40"/>
      <c r="C21" s="43"/>
      <c r="I21" s="57"/>
      <c r="J21" s="56">
        <v>15</v>
      </c>
    </row>
    <row r="22" spans="1:18" ht="16.5" thickBot="1" x14ac:dyDescent="0.3">
      <c r="A22" s="246"/>
      <c r="B22" s="33"/>
      <c r="C22" s="32"/>
      <c r="I22" s="57"/>
      <c r="J22" s="56">
        <v>16</v>
      </c>
    </row>
    <row r="23" spans="1:18" x14ac:dyDescent="0.25">
      <c r="I23" s="57"/>
      <c r="J23" s="56">
        <v>17</v>
      </c>
    </row>
    <row r="24" spans="1:18" x14ac:dyDescent="0.25">
      <c r="I24" s="57"/>
      <c r="J24" s="56">
        <v>18</v>
      </c>
    </row>
    <row r="25" spans="1:18" x14ac:dyDescent="0.25">
      <c r="I25" s="57"/>
      <c r="J25" s="56">
        <v>19</v>
      </c>
    </row>
    <row r="26" spans="1:18" x14ac:dyDescent="0.25">
      <c r="I26" s="57"/>
      <c r="J26" s="56">
        <v>20</v>
      </c>
    </row>
    <row r="27" spans="1:18" x14ac:dyDescent="0.25">
      <c r="I27" s="57"/>
      <c r="J27" s="56">
        <v>21</v>
      </c>
    </row>
    <row r="28" spans="1:18" x14ac:dyDescent="0.25">
      <c r="I28" s="57"/>
      <c r="J28" s="56">
        <v>22</v>
      </c>
    </row>
    <row r="29" spans="1:18" x14ac:dyDescent="0.25">
      <c r="I29" s="57"/>
      <c r="J29" s="56">
        <v>23</v>
      </c>
    </row>
    <row r="30" spans="1:18" x14ac:dyDescent="0.25">
      <c r="I30" s="57"/>
      <c r="J30" s="56">
        <v>24</v>
      </c>
    </row>
    <row r="31" spans="1:18" x14ac:dyDescent="0.25">
      <c r="I31" s="57"/>
      <c r="J31" s="56">
        <v>25</v>
      </c>
    </row>
    <row r="32" spans="1:18" x14ac:dyDescent="0.25">
      <c r="I32" s="57"/>
      <c r="J32" s="56">
        <v>26</v>
      </c>
    </row>
    <row r="33" spans="9:10" x14ac:dyDescent="0.25">
      <c r="I33" s="57"/>
      <c r="J33" s="56">
        <v>27</v>
      </c>
    </row>
    <row r="34" spans="9:10" x14ac:dyDescent="0.25">
      <c r="I34" s="57"/>
      <c r="J34" s="56">
        <v>28</v>
      </c>
    </row>
    <row r="35" spans="9:10" x14ac:dyDescent="0.25">
      <c r="I35" s="57"/>
      <c r="J35" s="56">
        <v>29</v>
      </c>
    </row>
    <row r="36" spans="9:10" x14ac:dyDescent="0.25">
      <c r="I36" s="57"/>
      <c r="J36" s="56">
        <v>30</v>
      </c>
    </row>
    <row r="37" spans="9:10" x14ac:dyDescent="0.25">
      <c r="I37" s="57"/>
      <c r="J37" s="56">
        <v>31</v>
      </c>
    </row>
    <row r="38" spans="9:10" x14ac:dyDescent="0.25">
      <c r="I38" s="57"/>
      <c r="J38" s="56">
        <v>32</v>
      </c>
    </row>
    <row r="39" spans="9:10" x14ac:dyDescent="0.25">
      <c r="I39" s="57"/>
      <c r="J39" s="56">
        <v>33</v>
      </c>
    </row>
    <row r="40" spans="9:10" x14ac:dyDescent="0.25">
      <c r="I40" s="57"/>
      <c r="J40" s="56">
        <v>34</v>
      </c>
    </row>
    <row r="41" spans="9:10" x14ac:dyDescent="0.25">
      <c r="I41" s="57"/>
      <c r="J41" s="56">
        <v>35</v>
      </c>
    </row>
    <row r="42" spans="9:10" x14ac:dyDescent="0.25">
      <c r="I42" s="57"/>
      <c r="J42" s="56">
        <v>36</v>
      </c>
    </row>
    <row r="43" spans="9:10" x14ac:dyDescent="0.25">
      <c r="I43" s="57"/>
      <c r="J43" s="56">
        <v>37</v>
      </c>
    </row>
    <row r="44" spans="9:10" x14ac:dyDescent="0.25">
      <c r="I44" s="57"/>
      <c r="J44" s="56">
        <v>38</v>
      </c>
    </row>
    <row r="45" spans="9:10" x14ac:dyDescent="0.25">
      <c r="I45" s="57"/>
      <c r="J45" s="56">
        <v>39</v>
      </c>
    </row>
    <row r="46" spans="9:10" x14ac:dyDescent="0.25">
      <c r="I46" s="57"/>
      <c r="J46" s="56">
        <v>40</v>
      </c>
    </row>
    <row r="47" spans="9:10" x14ac:dyDescent="0.25">
      <c r="I47" s="57"/>
      <c r="J47" s="56">
        <v>41</v>
      </c>
    </row>
    <row r="48" spans="9:10" x14ac:dyDescent="0.25">
      <c r="I48" s="57"/>
      <c r="J48" s="56">
        <v>42</v>
      </c>
    </row>
    <row r="49" spans="9:10" x14ac:dyDescent="0.25">
      <c r="I49" s="57"/>
      <c r="J49" s="56">
        <v>43</v>
      </c>
    </row>
    <row r="50" spans="9:10" x14ac:dyDescent="0.25">
      <c r="I50" s="57"/>
      <c r="J50" s="56">
        <v>44</v>
      </c>
    </row>
    <row r="51" spans="9:10" x14ac:dyDescent="0.25">
      <c r="I51" s="57"/>
      <c r="J51" s="56">
        <v>45</v>
      </c>
    </row>
  </sheetData>
  <mergeCells count="19">
    <mergeCell ref="K7:K8"/>
    <mergeCell ref="K10:K11"/>
    <mergeCell ref="A1:H2"/>
    <mergeCell ref="F3:F6"/>
    <mergeCell ref="E3:E6"/>
    <mergeCell ref="G3:G6"/>
    <mergeCell ref="H3:H6"/>
    <mergeCell ref="A3:A6"/>
    <mergeCell ref="B3:B6"/>
    <mergeCell ref="C3:C6"/>
    <mergeCell ref="D3:D6"/>
    <mergeCell ref="I3:K5"/>
    <mergeCell ref="K13:K14"/>
    <mergeCell ref="A21:A22"/>
    <mergeCell ref="A15:C16"/>
    <mergeCell ref="B17:B18"/>
    <mergeCell ref="A17:A18"/>
    <mergeCell ref="C17:C18"/>
    <mergeCell ref="A19:A20"/>
  </mergeCells>
  <conditionalFormatting sqref="A7:H7">
    <cfRule type="expression" dxfId="31" priority="5">
      <formula>$B$7&gt;0</formula>
    </cfRule>
  </conditionalFormatting>
  <conditionalFormatting sqref="A8:H8">
    <cfRule type="expression" dxfId="30" priority="4">
      <formula>$B$8&gt;0</formula>
    </cfRule>
  </conditionalFormatting>
  <conditionalFormatting sqref="A9:H9">
    <cfRule type="expression" dxfId="29" priority="3">
      <formula>$B$9&gt;0</formula>
    </cfRule>
  </conditionalFormatting>
  <conditionalFormatting sqref="A10:H10">
    <cfRule type="expression" dxfId="28" priority="2">
      <formula>$B$10&gt;0</formula>
    </cfRule>
  </conditionalFormatting>
  <conditionalFormatting sqref="A11:H11">
    <cfRule type="expression" dxfId="27" priority="1">
      <formula>$B$11&gt;0</formula>
    </cfRule>
  </conditionalFormatting>
  <pageMargins left="0.7" right="0.7" top="0.75" bottom="0.75" header="0.3" footer="0.3"/>
  <pageSetup paperSize="9" orientation="portrait" r:id="rId1"/>
  <ignoredErrors>
    <ignoredError sqref="D7:D11"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данные!$D$2:$D$6</xm:f>
          </x14:formula1>
          <xm:sqref>A19:A22</xm:sqref>
        </x14:dataValidation>
        <x14:dataValidation type="list" allowBlank="1" showInputMessage="1" showErrorMessage="1">
          <x14:formula1>
            <xm:f>данные!$G$2:$G$12</xm:f>
          </x14:formula1>
          <xm:sqref>B19:B22</xm:sqref>
        </x14:dataValidation>
        <x14:dataValidation type="list" allowBlank="1" showInputMessage="1" showErrorMessage="1">
          <x14:formula1>
            <xm:f>данные!$H$2:$H$12</xm:f>
          </x14:formula1>
          <xm:sqref>C19:C22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workbookViewId="0">
      <selection activeCell="C11" sqref="C11"/>
    </sheetView>
  </sheetViews>
  <sheetFormatPr defaultRowHeight="18.75" x14ac:dyDescent="0.25"/>
  <cols>
    <col min="1" max="1" width="24.5703125" style="34" customWidth="1"/>
    <col min="2" max="2" width="54.85546875" style="34" customWidth="1"/>
    <col min="3" max="3" width="29.7109375" style="34" customWidth="1"/>
    <col min="4" max="4" width="28.140625" style="34" customWidth="1"/>
    <col min="5" max="5" width="26.140625" style="34" customWidth="1"/>
    <col min="6" max="9" width="9.140625" style="34"/>
    <col min="10" max="10" width="26.5703125" style="34" customWidth="1"/>
    <col min="11" max="16384" width="9.140625" style="34"/>
  </cols>
  <sheetData>
    <row r="1" spans="1:5" ht="19.5" thickBot="1" x14ac:dyDescent="0.3">
      <c r="A1" s="36" t="s">
        <v>56</v>
      </c>
      <c r="B1" s="37" t="s">
        <v>55</v>
      </c>
      <c r="C1" s="37" t="s">
        <v>57</v>
      </c>
      <c r="D1" s="37" t="s">
        <v>58</v>
      </c>
      <c r="E1" s="38" t="s">
        <v>59</v>
      </c>
    </row>
    <row r="2" spans="1:5" x14ac:dyDescent="0.25">
      <c r="A2" s="24"/>
      <c r="B2" s="24"/>
      <c r="C2" s="24"/>
      <c r="D2" s="24"/>
      <c r="E2" s="24"/>
    </row>
    <row r="3" spans="1:5" x14ac:dyDescent="0.25">
      <c r="A3" s="24"/>
      <c r="B3" s="24"/>
      <c r="C3" s="24"/>
      <c r="D3" s="24"/>
      <c r="E3" s="24"/>
    </row>
    <row r="4" spans="1:5" x14ac:dyDescent="0.25">
      <c r="A4" s="24"/>
      <c r="B4" s="24"/>
      <c r="C4" s="24"/>
      <c r="D4" s="24"/>
      <c r="E4" s="24"/>
    </row>
    <row r="5" spans="1:5" x14ac:dyDescent="0.25">
      <c r="A5" s="24"/>
      <c r="B5" s="24"/>
      <c r="C5" s="24"/>
      <c r="D5" s="24"/>
      <c r="E5" s="24"/>
    </row>
    <row r="6" spans="1:5" x14ac:dyDescent="0.25">
      <c r="A6" s="24"/>
      <c r="B6" s="24"/>
      <c r="C6" s="24"/>
      <c r="D6" s="24"/>
      <c r="E6" s="24"/>
    </row>
    <row r="7" spans="1:5" x14ac:dyDescent="0.25">
      <c r="A7" s="24"/>
      <c r="B7" s="24"/>
      <c r="C7" s="24"/>
      <c r="D7" s="24"/>
      <c r="E7" s="24"/>
    </row>
    <row r="8" spans="1:5" x14ac:dyDescent="0.25">
      <c r="A8" s="24"/>
      <c r="B8" s="24"/>
      <c r="C8" s="24"/>
      <c r="D8" s="24"/>
      <c r="E8" s="24"/>
    </row>
    <row r="9" spans="1:5" x14ac:dyDescent="0.25">
      <c r="A9" s="24"/>
      <c r="B9" s="24"/>
      <c r="C9" s="24"/>
      <c r="D9" s="24"/>
      <c r="E9" s="24"/>
    </row>
    <row r="10" spans="1:5" x14ac:dyDescent="0.25">
      <c r="A10" s="24"/>
      <c r="B10" s="24"/>
      <c r="C10" s="24"/>
      <c r="D10" s="24"/>
      <c r="E10" s="24"/>
    </row>
    <row r="11" spans="1:5" x14ac:dyDescent="0.25">
      <c r="A11" s="24"/>
      <c r="B11" s="24"/>
      <c r="C11" s="24"/>
      <c r="D11" s="24"/>
      <c r="E11" s="24"/>
    </row>
    <row r="12" spans="1:5" x14ac:dyDescent="0.25">
      <c r="A12" s="24"/>
      <c r="B12" s="24"/>
      <c r="C12" s="24"/>
      <c r="D12" s="24"/>
      <c r="E12" s="24"/>
    </row>
    <row r="13" spans="1:5" x14ac:dyDescent="0.25">
      <c r="A13" s="24"/>
      <c r="B13" s="24"/>
      <c r="C13" s="24"/>
      <c r="D13" s="24"/>
      <c r="E13" s="24"/>
    </row>
    <row r="14" spans="1:5" x14ac:dyDescent="0.25">
      <c r="A14" s="24"/>
      <c r="B14" s="24"/>
      <c r="C14" s="24"/>
      <c r="D14" s="24"/>
      <c r="E14" s="24"/>
    </row>
    <row r="15" spans="1:5" x14ac:dyDescent="0.25">
      <c r="A15" s="24"/>
      <c r="B15" s="24"/>
      <c r="C15" s="24"/>
      <c r="D15" s="24"/>
      <c r="E15" s="24"/>
    </row>
    <row r="16" spans="1:5" x14ac:dyDescent="0.25">
      <c r="A16" s="24"/>
      <c r="B16" s="24"/>
      <c r="C16" s="24"/>
      <c r="D16" s="24"/>
      <c r="E16" s="24"/>
    </row>
    <row r="17" spans="1:5" x14ac:dyDescent="0.25">
      <c r="A17" s="24"/>
      <c r="B17" s="24"/>
      <c r="C17" s="24"/>
      <c r="D17" s="24"/>
      <c r="E17" s="24"/>
    </row>
    <row r="18" spans="1:5" x14ac:dyDescent="0.25">
      <c r="A18" s="24"/>
      <c r="B18" s="24"/>
      <c r="C18" s="24"/>
      <c r="D18" s="24"/>
      <c r="E18" s="24"/>
    </row>
    <row r="19" spans="1:5" x14ac:dyDescent="0.25">
      <c r="A19" s="24"/>
      <c r="B19" s="24"/>
      <c r="C19" s="24"/>
      <c r="D19" s="24"/>
      <c r="E19" s="24"/>
    </row>
    <row r="20" spans="1:5" x14ac:dyDescent="0.25">
      <c r="A20" s="24"/>
      <c r="B20" s="24"/>
      <c r="C20" s="24"/>
      <c r="D20" s="24"/>
      <c r="E20" s="24"/>
    </row>
    <row r="21" spans="1:5" x14ac:dyDescent="0.25">
      <c r="A21" s="24"/>
      <c r="B21" s="24"/>
      <c r="C21" s="24"/>
      <c r="D21" s="24"/>
      <c r="E21" s="24"/>
    </row>
    <row r="22" spans="1:5" x14ac:dyDescent="0.25">
      <c r="A22" s="24"/>
      <c r="B22" s="24"/>
      <c r="C22" s="24"/>
      <c r="D22" s="24"/>
      <c r="E22" s="24"/>
    </row>
    <row r="23" spans="1:5" x14ac:dyDescent="0.25">
      <c r="A23" s="24"/>
      <c r="B23" s="24"/>
      <c r="C23" s="24"/>
      <c r="D23" s="24"/>
      <c r="E23" s="24"/>
    </row>
    <row r="24" spans="1:5" x14ac:dyDescent="0.25">
      <c r="A24" s="24"/>
      <c r="B24" s="24"/>
      <c r="C24" s="24"/>
      <c r="D24" s="24"/>
      <c r="E24" s="24"/>
    </row>
    <row r="25" spans="1:5" x14ac:dyDescent="0.25">
      <c r="A25" s="24"/>
      <c r="B25" s="24"/>
      <c r="C25" s="24"/>
      <c r="D25" s="24"/>
      <c r="E25" s="24"/>
    </row>
    <row r="26" spans="1:5" x14ac:dyDescent="0.25">
      <c r="A26" s="24"/>
      <c r="B26" s="24"/>
      <c r="C26" s="24"/>
      <c r="D26" s="24"/>
      <c r="E26" s="24"/>
    </row>
    <row r="27" spans="1:5" x14ac:dyDescent="0.25">
      <c r="A27" s="24"/>
      <c r="B27" s="24"/>
      <c r="C27" s="24"/>
      <c r="D27" s="24"/>
      <c r="E27" s="24"/>
    </row>
    <row r="28" spans="1:5" x14ac:dyDescent="0.25">
      <c r="A28" s="24"/>
      <c r="B28" s="24"/>
      <c r="C28" s="24"/>
      <c r="D28" s="24"/>
      <c r="E28" s="24"/>
    </row>
    <row r="29" spans="1:5" x14ac:dyDescent="0.25">
      <c r="A29" s="24"/>
      <c r="B29" s="24"/>
      <c r="C29" s="24"/>
      <c r="D29" s="24"/>
      <c r="E29" s="24"/>
    </row>
    <row r="30" spans="1:5" x14ac:dyDescent="0.25">
      <c r="A30" s="24"/>
      <c r="B30" s="24"/>
      <c r="C30" s="24"/>
      <c r="D30" s="24"/>
      <c r="E30" s="24"/>
    </row>
    <row r="31" spans="1:5" x14ac:dyDescent="0.25">
      <c r="A31" s="24"/>
      <c r="B31" s="24"/>
      <c r="C31" s="24"/>
      <c r="D31" s="24"/>
      <c r="E31" s="24"/>
    </row>
    <row r="32" spans="1:5" x14ac:dyDescent="0.25">
      <c r="A32" s="24"/>
      <c r="B32" s="24"/>
      <c r="C32" s="24"/>
      <c r="D32" s="24"/>
      <c r="E32" s="24"/>
    </row>
    <row r="33" spans="1:5" x14ac:dyDescent="0.25">
      <c r="A33" s="24"/>
      <c r="B33" s="24"/>
      <c r="C33" s="24"/>
      <c r="D33" s="24"/>
      <c r="E33" s="24"/>
    </row>
    <row r="34" spans="1:5" x14ac:dyDescent="0.25">
      <c r="A34" s="24"/>
      <c r="B34" s="24"/>
      <c r="C34" s="24"/>
      <c r="D34" s="24"/>
      <c r="E34" s="24"/>
    </row>
    <row r="35" spans="1:5" x14ac:dyDescent="0.25">
      <c r="A35" s="24"/>
      <c r="B35" s="24"/>
      <c r="C35" s="24"/>
      <c r="D35" s="24"/>
      <c r="E35" s="24"/>
    </row>
    <row r="36" spans="1:5" x14ac:dyDescent="0.25">
      <c r="A36" s="24"/>
      <c r="B36" s="24"/>
      <c r="C36" s="24"/>
      <c r="D36" s="24"/>
      <c r="E36" s="24"/>
    </row>
    <row r="37" spans="1:5" x14ac:dyDescent="0.25">
      <c r="A37" s="24"/>
      <c r="B37" s="24"/>
      <c r="C37" s="24"/>
      <c r="D37" s="24"/>
      <c r="E37" s="24"/>
    </row>
    <row r="38" spans="1:5" x14ac:dyDescent="0.3">
      <c r="A38" s="24"/>
      <c r="B38" s="25"/>
      <c r="C38" s="39"/>
      <c r="D38" s="39"/>
      <c r="E38" s="24"/>
    </row>
    <row r="39" spans="1:5" x14ac:dyDescent="0.25">
      <c r="A39" s="24"/>
      <c r="B39" s="24"/>
      <c r="C39" s="24"/>
      <c r="D39" s="24"/>
      <c r="E39" s="24"/>
    </row>
    <row r="40" spans="1:5" x14ac:dyDescent="0.25">
      <c r="A40" s="24"/>
      <c r="B40" s="24"/>
      <c r="C40" s="24"/>
      <c r="D40" s="24"/>
      <c r="E40" s="24"/>
    </row>
    <row r="41" spans="1:5" x14ac:dyDescent="0.25">
      <c r="A41" s="24"/>
      <c r="B41" s="26"/>
      <c r="C41" s="24"/>
      <c r="D41" s="24"/>
      <c r="E41" s="24"/>
    </row>
    <row r="42" spans="1:5" x14ac:dyDescent="0.25">
      <c r="A42" s="24"/>
      <c r="B42" s="24"/>
      <c r="C42" s="24"/>
      <c r="D42" s="24"/>
      <c r="E42" s="24"/>
    </row>
    <row r="43" spans="1:5" x14ac:dyDescent="0.25">
      <c r="A43" s="24"/>
      <c r="B43" s="24"/>
      <c r="C43" s="24"/>
      <c r="D43" s="24"/>
      <c r="E43" s="24"/>
    </row>
    <row r="44" spans="1:5" x14ac:dyDescent="0.25">
      <c r="A44" s="24"/>
      <c r="B44" s="24"/>
      <c r="C44" s="24"/>
      <c r="D44" s="24"/>
      <c r="E44" s="24"/>
    </row>
    <row r="45" spans="1:5" x14ac:dyDescent="0.25">
      <c r="A45" s="24"/>
      <c r="B45" s="24"/>
      <c r="C45" s="24"/>
      <c r="D45" s="24"/>
      <c r="E45" s="24"/>
    </row>
    <row r="46" spans="1:5" x14ac:dyDescent="0.25">
      <c r="A46" s="24"/>
      <c r="B46" s="24"/>
      <c r="C46" s="24"/>
      <c r="D46" s="24"/>
      <c r="E46" s="24"/>
    </row>
    <row r="47" spans="1:5" x14ac:dyDescent="0.25">
      <c r="A47" s="24"/>
      <c r="B47" s="24"/>
      <c r="C47" s="24"/>
      <c r="D47" s="24"/>
      <c r="E47" s="24"/>
    </row>
    <row r="48" spans="1:5" x14ac:dyDescent="0.25">
      <c r="A48" s="24"/>
      <c r="B48" s="24"/>
      <c r="C48" s="24"/>
      <c r="D48" s="24"/>
      <c r="E48" s="24"/>
    </row>
    <row r="49" spans="1:5" x14ac:dyDescent="0.25">
      <c r="A49" s="24"/>
      <c r="B49" s="24"/>
      <c r="C49" s="24"/>
      <c r="D49" s="24"/>
      <c r="E49" s="24"/>
    </row>
    <row r="50" spans="1:5" x14ac:dyDescent="0.25">
      <c r="A50" s="24"/>
      <c r="B50" s="24"/>
      <c r="C50" s="24"/>
      <c r="D50" s="24"/>
      <c r="E50" s="24"/>
    </row>
    <row r="51" spans="1:5" x14ac:dyDescent="0.25">
      <c r="A51" s="24"/>
      <c r="B51" s="24"/>
      <c r="C51" s="24"/>
      <c r="D51" s="24"/>
      <c r="E51" s="24"/>
    </row>
    <row r="52" spans="1:5" x14ac:dyDescent="0.25">
      <c r="A52" s="24"/>
      <c r="B52" s="24"/>
      <c r="C52" s="24"/>
      <c r="D52" s="24"/>
      <c r="E52" s="24"/>
    </row>
    <row r="53" spans="1:5" x14ac:dyDescent="0.25">
      <c r="C53" s="35"/>
      <c r="D53" s="35"/>
    </row>
  </sheetData>
  <sortState ref="A2:E52">
    <sortCondition ref="A2"/>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workbookViewId="0">
      <selection activeCell="A3" sqref="A3"/>
    </sheetView>
  </sheetViews>
  <sheetFormatPr defaultRowHeight="15.75" x14ac:dyDescent="0.25"/>
  <cols>
    <col min="1" max="1" width="15.7109375" style="2" customWidth="1"/>
    <col min="2" max="2" width="15.140625" style="2" customWidth="1"/>
    <col min="3" max="3" width="16.85546875" style="2" customWidth="1"/>
    <col min="4" max="4" width="19.28515625" style="2" customWidth="1"/>
    <col min="5" max="5" width="16.28515625" style="2" customWidth="1"/>
    <col min="6" max="6" width="27" style="2" customWidth="1"/>
    <col min="7" max="7" width="22" style="2" customWidth="1"/>
    <col min="8" max="8" width="23.7109375" style="2" customWidth="1"/>
    <col min="9" max="9" width="8.7109375" style="2" customWidth="1"/>
    <col min="10" max="10" width="9.140625" style="2"/>
    <col min="11" max="11" width="22.5703125" style="2" customWidth="1"/>
    <col min="12" max="12" width="16.5703125" style="2" customWidth="1"/>
    <col min="13" max="13" width="18" style="2" customWidth="1"/>
    <col min="14" max="16384" width="9.140625" style="2"/>
  </cols>
  <sheetData>
    <row r="1" spans="1:13" x14ac:dyDescent="0.25">
      <c r="A1" s="4" t="s">
        <v>34</v>
      </c>
      <c r="B1" s="4" t="s">
        <v>38</v>
      </c>
      <c r="C1" s="2" t="s">
        <v>27</v>
      </c>
      <c r="D1" s="4" t="s">
        <v>28</v>
      </c>
      <c r="E1" s="2" t="s">
        <v>36</v>
      </c>
      <c r="F1" s="2" t="s">
        <v>37</v>
      </c>
      <c r="G1" s="2" t="s">
        <v>49</v>
      </c>
      <c r="H1" s="2" t="s">
        <v>50</v>
      </c>
      <c r="I1"/>
      <c r="K1" s="4" t="s">
        <v>53</v>
      </c>
      <c r="L1" s="16">
        <f>ЗАЯВКИ!B13</f>
        <v>0</v>
      </c>
      <c r="M1" s="17" t="s">
        <v>54</v>
      </c>
    </row>
    <row r="2" spans="1:13" x14ac:dyDescent="0.25">
      <c r="A2" s="8">
        <f ca="1">NOW()</f>
        <v>45032.027045833333</v>
      </c>
      <c r="B2" s="5">
        <f ca="1">NOW()</f>
        <v>45032.027045833333</v>
      </c>
      <c r="C2" s="2" t="s">
        <v>22</v>
      </c>
      <c r="D2" s="3" t="s">
        <v>29</v>
      </c>
      <c r="E2" s="2" t="s">
        <v>39</v>
      </c>
      <c r="G2" s="3"/>
      <c r="H2" s="3"/>
      <c r="I2"/>
      <c r="K2" s="42"/>
      <c r="L2" s="16">
        <f>ЗАЯВКИ!B20</f>
        <v>0</v>
      </c>
      <c r="M2" s="17">
        <v>2</v>
      </c>
    </row>
    <row r="3" spans="1:13" x14ac:dyDescent="0.25">
      <c r="A3" s="8"/>
      <c r="C3" s="2" t="s">
        <v>23</v>
      </c>
      <c r="D3" s="3" t="s">
        <v>31</v>
      </c>
      <c r="E3" s="2" t="s">
        <v>40</v>
      </c>
      <c r="G3" s="3"/>
      <c r="H3" s="3"/>
      <c r="I3"/>
      <c r="K3" s="42"/>
      <c r="L3" s="16">
        <f>ЗАЯВКИ!B27</f>
        <v>0</v>
      </c>
      <c r="M3" s="17">
        <v>3</v>
      </c>
    </row>
    <row r="4" spans="1:13" x14ac:dyDescent="0.25">
      <c r="A4" s="8">
        <f>TIMEVALUE("8:00:00")</f>
        <v>0.33333333333333331</v>
      </c>
      <c r="C4" s="2" t="s">
        <v>25</v>
      </c>
      <c r="D4" s="3" t="s">
        <v>30</v>
      </c>
      <c r="G4" s="3"/>
      <c r="H4" s="3"/>
      <c r="K4" s="42"/>
      <c r="L4" s="16">
        <f>ЗАЯВКИ!B34</f>
        <v>0</v>
      </c>
      <c r="M4" s="17">
        <v>4</v>
      </c>
    </row>
    <row r="5" spans="1:13" x14ac:dyDescent="0.25">
      <c r="A5" s="8">
        <f>TIMEVALUE("20:00:00")</f>
        <v>0.83333333333333337</v>
      </c>
      <c r="C5" s="2" t="s">
        <v>24</v>
      </c>
      <c r="D5" s="3" t="s">
        <v>32</v>
      </c>
      <c r="G5" s="3"/>
      <c r="H5" s="3"/>
      <c r="K5" s="42"/>
      <c r="L5" s="16">
        <f>ЗАЯВКИ!B41</f>
        <v>0</v>
      </c>
      <c r="M5" s="17">
        <v>5</v>
      </c>
    </row>
    <row r="6" spans="1:13" x14ac:dyDescent="0.25">
      <c r="A6" s="8"/>
      <c r="C6" s="2" t="s">
        <v>26</v>
      </c>
      <c r="D6" s="3" t="s">
        <v>33</v>
      </c>
      <c r="G6" s="3"/>
      <c r="H6" s="3"/>
      <c r="K6" s="42"/>
      <c r="L6" s="16">
        <f>ЗАЯВКИ!B48</f>
        <v>0</v>
      </c>
      <c r="M6" s="17">
        <v>6</v>
      </c>
    </row>
    <row r="7" spans="1:13" x14ac:dyDescent="0.25">
      <c r="A7" s="8">
        <f>TIMEVALUE("16:00:00")</f>
        <v>0.66666666666666663</v>
      </c>
      <c r="G7" s="3"/>
      <c r="H7" s="3"/>
      <c r="K7" s="42"/>
      <c r="L7" s="16">
        <f>ЗАЯВКИ!B55</f>
        <v>0</v>
      </c>
      <c r="M7" s="17">
        <v>7</v>
      </c>
    </row>
    <row r="8" spans="1:13" x14ac:dyDescent="0.25">
      <c r="A8" s="9"/>
      <c r="G8" s="3"/>
      <c r="H8" s="3"/>
      <c r="K8" s="42"/>
      <c r="L8" s="16">
        <f>ЗАЯВКИ!B62</f>
        <v>0</v>
      </c>
      <c r="M8" s="17">
        <v>8</v>
      </c>
    </row>
    <row r="9" spans="1:13" x14ac:dyDescent="0.25">
      <c r="G9" s="3"/>
      <c r="H9" s="3"/>
      <c r="K9" s="42"/>
      <c r="L9" s="16">
        <f>ЗАЯВКИ!B69</f>
        <v>0</v>
      </c>
      <c r="M9" s="17">
        <v>9</v>
      </c>
    </row>
    <row r="10" spans="1:13" x14ac:dyDescent="0.25">
      <c r="G10" s="3"/>
      <c r="H10" s="3"/>
      <c r="K10" s="42"/>
      <c r="L10" s="16">
        <f>ЗАЯВКИ!B76</f>
        <v>0</v>
      </c>
      <c r="M10" s="17">
        <v>10</v>
      </c>
    </row>
    <row r="11" spans="1:13" x14ac:dyDescent="0.25">
      <c r="G11" s="3"/>
      <c r="H11" s="3"/>
      <c r="K11" s="42"/>
      <c r="L11" s="16">
        <f>ЗАЯВКИ!B83</f>
        <v>0</v>
      </c>
      <c r="M11" s="17">
        <v>11</v>
      </c>
    </row>
    <row r="12" spans="1:13" x14ac:dyDescent="0.25">
      <c r="G12" s="3"/>
      <c r="H12" s="3"/>
      <c r="K12" s="42"/>
      <c r="L12" s="16">
        <f>ЗАЯВКИ!B90</f>
        <v>0</v>
      </c>
      <c r="M12" s="17">
        <v>12</v>
      </c>
    </row>
    <row r="13" spans="1:13" x14ac:dyDescent="0.25">
      <c r="G13" s="3"/>
      <c r="H13" s="3"/>
      <c r="K13" s="42"/>
      <c r="L13" s="16">
        <f>ЗАЯВКИ!B97</f>
        <v>0</v>
      </c>
      <c r="M13" s="17">
        <v>13</v>
      </c>
    </row>
    <row r="14" spans="1:13" x14ac:dyDescent="0.25">
      <c r="G14" s="3"/>
      <c r="H14" s="3"/>
      <c r="K14" s="42"/>
      <c r="L14" s="16">
        <f>ЗАЯВКИ!B104</f>
        <v>0</v>
      </c>
      <c r="M14" s="17">
        <v>14</v>
      </c>
    </row>
    <row r="15" spans="1:13" x14ac:dyDescent="0.25">
      <c r="G15" s="3"/>
      <c r="H15" s="3"/>
      <c r="L15" s="16">
        <f>ЗАЯВКИ!B111</f>
        <v>0</v>
      </c>
      <c r="M15" s="17">
        <v>15</v>
      </c>
    </row>
    <row r="16" spans="1:13" x14ac:dyDescent="0.25">
      <c r="G16" s="3"/>
      <c r="H16" s="3"/>
      <c r="L16" s="16">
        <f>ЗАЯВКИ!B118</f>
        <v>0</v>
      </c>
      <c r="M16" s="17">
        <v>16</v>
      </c>
    </row>
    <row r="17" spans="3:13" x14ac:dyDescent="0.25">
      <c r="C17" s="4"/>
      <c r="G17" s="3"/>
      <c r="H17" s="3"/>
      <c r="L17" s="16">
        <f>ЗАЯВКИ!B125</f>
        <v>0</v>
      </c>
      <c r="M17" s="17">
        <v>17</v>
      </c>
    </row>
    <row r="18" spans="3:13" x14ac:dyDescent="0.25">
      <c r="G18" s="3"/>
      <c r="H18" s="3"/>
      <c r="L18" s="16">
        <f>ЗАЯВКИ!B132</f>
        <v>0</v>
      </c>
      <c r="M18" s="17">
        <v>18</v>
      </c>
    </row>
    <row r="19" spans="3:13" x14ac:dyDescent="0.25">
      <c r="G19" s="3"/>
      <c r="H19" s="3"/>
      <c r="L19" s="16">
        <f>ЗАЯВКИ!B139</f>
        <v>0</v>
      </c>
      <c r="M19" s="17">
        <v>19</v>
      </c>
    </row>
    <row r="20" spans="3:13" x14ac:dyDescent="0.25">
      <c r="C20"/>
      <c r="G20" s="3"/>
      <c r="H20" s="3"/>
      <c r="L20" s="16">
        <f>ЗАЯВКИ!B146</f>
        <v>0</v>
      </c>
      <c r="M20" s="17">
        <v>20</v>
      </c>
    </row>
    <row r="21" spans="3:13" x14ac:dyDescent="0.25">
      <c r="C21"/>
      <c r="G21" s="3"/>
      <c r="H21" s="3"/>
      <c r="L21" s="16">
        <f>ЗАЯВКИ!B153</f>
        <v>0</v>
      </c>
      <c r="M21" s="17">
        <v>21</v>
      </c>
    </row>
    <row r="22" spans="3:13" x14ac:dyDescent="0.25">
      <c r="C22"/>
      <c r="G22" s="3"/>
      <c r="H22" s="3"/>
      <c r="L22" s="16">
        <f>ЗАЯВКИ!B160</f>
        <v>0</v>
      </c>
      <c r="M22" s="17">
        <v>22</v>
      </c>
    </row>
    <row r="23" spans="3:13" x14ac:dyDescent="0.25">
      <c r="C23"/>
      <c r="G23" s="3"/>
      <c r="H23" s="3"/>
      <c r="L23" s="16">
        <f>ЗАЯВКИ!B167</f>
        <v>0</v>
      </c>
      <c r="M23" s="17">
        <v>23</v>
      </c>
    </row>
    <row r="24" spans="3:13" x14ac:dyDescent="0.25">
      <c r="C24"/>
      <c r="G24" s="3"/>
      <c r="H24" s="3"/>
      <c r="L24" s="16">
        <f>ЗАЯВКИ!B174</f>
        <v>0</v>
      </c>
      <c r="M24" s="17">
        <v>24</v>
      </c>
    </row>
    <row r="25" spans="3:13" x14ac:dyDescent="0.25">
      <c r="C25"/>
      <c r="G25" s="3"/>
      <c r="H25" s="3"/>
      <c r="L25" s="16">
        <f>ЗАЯВКИ!B181</f>
        <v>0</v>
      </c>
      <c r="M25" s="17">
        <v>25</v>
      </c>
    </row>
    <row r="26" spans="3:13" x14ac:dyDescent="0.25">
      <c r="C26"/>
      <c r="G26" s="3"/>
      <c r="H26" s="3"/>
      <c r="L26" s="16">
        <f>ЗАЯВКИ!B188</f>
        <v>0</v>
      </c>
      <c r="M26" s="17">
        <v>26</v>
      </c>
    </row>
    <row r="27" spans="3:13" x14ac:dyDescent="0.25">
      <c r="C27"/>
      <c r="L27" s="16">
        <f>ЗАЯВКИ!B195</f>
        <v>0</v>
      </c>
      <c r="M27" s="17">
        <v>27</v>
      </c>
    </row>
    <row r="28" spans="3:13" x14ac:dyDescent="0.25">
      <c r="C28"/>
      <c r="L28" s="16">
        <f>ЗАЯВКИ!B202</f>
        <v>0</v>
      </c>
      <c r="M28" s="17">
        <v>28</v>
      </c>
    </row>
    <row r="29" spans="3:13" x14ac:dyDescent="0.25">
      <c r="C29"/>
      <c r="L29" s="16">
        <f>ЗАЯВКИ!B209</f>
        <v>0</v>
      </c>
      <c r="M29" s="17">
        <v>29</v>
      </c>
    </row>
    <row r="30" spans="3:13" x14ac:dyDescent="0.25">
      <c r="C30"/>
      <c r="L30" s="16">
        <f>ЗАЯВКИ!B216</f>
        <v>0</v>
      </c>
      <c r="M30" s="17">
        <v>30</v>
      </c>
    </row>
    <row r="31" spans="3:13" x14ac:dyDescent="0.25">
      <c r="C31"/>
      <c r="L31" s="16">
        <f>ЗАЯВКИ!B223</f>
        <v>0</v>
      </c>
      <c r="M31" s="17">
        <v>31</v>
      </c>
    </row>
    <row r="32" spans="3:13" x14ac:dyDescent="0.25">
      <c r="C32"/>
      <c r="L32" s="16">
        <f>ЗАЯВКИ!B230</f>
        <v>0</v>
      </c>
      <c r="M32" s="17">
        <v>32</v>
      </c>
    </row>
    <row r="33" spans="3:13" x14ac:dyDescent="0.25">
      <c r="C33"/>
      <c r="L33" s="16">
        <f>ЗАЯВКИ!B237</f>
        <v>0</v>
      </c>
      <c r="M33" s="17">
        <v>33</v>
      </c>
    </row>
    <row r="34" spans="3:13" x14ac:dyDescent="0.25">
      <c r="C34"/>
      <c r="L34" s="16">
        <f>ЗАЯВКИ!B244</f>
        <v>0</v>
      </c>
      <c r="M34" s="17">
        <v>34</v>
      </c>
    </row>
    <row r="35" spans="3:13" x14ac:dyDescent="0.25">
      <c r="C35"/>
      <c r="L35" s="16">
        <f>ЗАЯВКИ!B251</f>
        <v>0</v>
      </c>
      <c r="M35" s="17">
        <v>35</v>
      </c>
    </row>
    <row r="36" spans="3:13" x14ac:dyDescent="0.25">
      <c r="C36"/>
      <c r="L36" s="16">
        <f>ЗАЯВКИ!B258</f>
        <v>0</v>
      </c>
      <c r="M36" s="17">
        <v>36</v>
      </c>
    </row>
    <row r="37" spans="3:13" x14ac:dyDescent="0.25">
      <c r="C37"/>
      <c r="L37" s="16">
        <f>ЗАЯВКИ!B265</f>
        <v>0</v>
      </c>
      <c r="M37" s="17">
        <v>37</v>
      </c>
    </row>
    <row r="38" spans="3:13" x14ac:dyDescent="0.25">
      <c r="C38"/>
      <c r="L38" s="16">
        <f>ЗАЯВКИ!B272</f>
        <v>0</v>
      </c>
      <c r="M38" s="17">
        <v>38</v>
      </c>
    </row>
    <row r="39" spans="3:13" x14ac:dyDescent="0.25">
      <c r="C39"/>
      <c r="L39" s="16">
        <f>ЗАЯВКИ!B279</f>
        <v>0</v>
      </c>
      <c r="M39" s="17">
        <v>39</v>
      </c>
    </row>
    <row r="40" spans="3:13" x14ac:dyDescent="0.25">
      <c r="C40"/>
      <c r="L40" s="16">
        <f>ЗАЯВКИ!B286</f>
        <v>0</v>
      </c>
      <c r="M40" s="17">
        <v>40</v>
      </c>
    </row>
    <row r="41" spans="3:13" x14ac:dyDescent="0.25">
      <c r="C41"/>
      <c r="L41" s="16">
        <f>ЗАЯВКИ!B293</f>
        <v>0</v>
      </c>
      <c r="M41" s="17">
        <v>41</v>
      </c>
    </row>
    <row r="42" spans="3:13" x14ac:dyDescent="0.25">
      <c r="C42"/>
      <c r="L42" s="16">
        <f>ЗАЯВКИ!B300</f>
        <v>0</v>
      </c>
      <c r="M42" s="17">
        <v>42</v>
      </c>
    </row>
    <row r="43" spans="3:13" x14ac:dyDescent="0.25">
      <c r="L43" s="16">
        <f>ЗАЯВКИ!B307</f>
        <v>0</v>
      </c>
      <c r="M43" s="17">
        <v>43</v>
      </c>
    </row>
    <row r="44" spans="3:13" x14ac:dyDescent="0.25">
      <c r="L44" s="16">
        <f>ЗАЯВКИ!B314</f>
        <v>0</v>
      </c>
      <c r="M44" s="17">
        <v>44</v>
      </c>
    </row>
    <row r="45" spans="3:13" x14ac:dyDescent="0.25">
      <c r="L45" s="16">
        <f>ЗАЯВКИ!B321</f>
        <v>0</v>
      </c>
      <c r="M45" s="17">
        <v>45</v>
      </c>
    </row>
  </sheetData>
  <sortState ref="F2:F5">
    <sortCondition ref="F5"/>
  </sortState>
  <pageMargins left="0.7" right="0.7" top="0.75" bottom="0.75" header="0.3" footer="0.3"/>
  <pageSetup paperSize="9" orientation="portrait" r:id="rId1"/>
  <tableParts count="9">
    <tablePart r:id="rId2"/>
    <tablePart r:id="rId3"/>
    <tablePart r:id="rId4"/>
    <tablePart r:id="rId5"/>
    <tablePart r:id="rId6"/>
    <tablePart r:id="rId7"/>
    <tablePart r:id="rId8"/>
    <tablePart r:id="rId9"/>
    <tablePart r:id="rId10"/>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opLeftCell="E1" workbookViewId="0">
      <selection activeCell="G23" sqref="G23"/>
    </sheetView>
  </sheetViews>
  <sheetFormatPr defaultRowHeight="15" x14ac:dyDescent="0.25"/>
  <cols>
    <col min="1" max="5" width="9.140625" style="18"/>
    <col min="6" max="6" width="52.5703125" style="18" customWidth="1"/>
    <col min="7" max="16384" width="9.140625" style="18"/>
  </cols>
  <sheetData>
    <row r="1" spans="1:33" ht="15" customHeight="1" x14ac:dyDescent="0.25">
      <c r="A1" s="271" t="s">
        <v>52</v>
      </c>
      <c r="B1" s="271"/>
      <c r="C1" s="271"/>
      <c r="D1" s="271"/>
      <c r="F1" s="271" t="s">
        <v>60</v>
      </c>
      <c r="G1" s="271"/>
      <c r="H1" s="271"/>
      <c r="I1" s="271"/>
      <c r="M1" s="155" t="s">
        <v>0</v>
      </c>
      <c r="N1" s="158" t="s">
        <v>1</v>
      </c>
      <c r="O1" s="158"/>
      <c r="P1" s="158"/>
      <c r="Q1" s="158" t="s">
        <v>2</v>
      </c>
      <c r="R1" s="158" t="s">
        <v>10</v>
      </c>
      <c r="S1" s="158" t="s">
        <v>11</v>
      </c>
      <c r="T1" s="158" t="s">
        <v>3</v>
      </c>
      <c r="U1" s="161" t="s">
        <v>4</v>
      </c>
      <c r="V1" s="148" t="s">
        <v>5</v>
      </c>
      <c r="W1" s="149"/>
      <c r="X1" s="149"/>
      <c r="Y1" s="150"/>
      <c r="Z1" s="201" t="s">
        <v>46</v>
      </c>
      <c r="AA1" s="189" t="s">
        <v>13</v>
      </c>
      <c r="AB1" s="190"/>
      <c r="AC1" s="190"/>
      <c r="AD1" s="190"/>
      <c r="AE1" s="191"/>
      <c r="AF1" s="182" t="s">
        <v>0</v>
      </c>
      <c r="AG1" s="1"/>
    </row>
    <row r="2" spans="1:33" ht="16.5" thickBot="1" x14ac:dyDescent="0.3">
      <c r="A2" s="271"/>
      <c r="B2" s="271"/>
      <c r="C2" s="271"/>
      <c r="D2" s="271"/>
      <c r="F2" s="271"/>
      <c r="G2" s="271"/>
      <c r="H2" s="271"/>
      <c r="I2" s="271"/>
      <c r="M2" s="156"/>
      <c r="N2" s="159"/>
      <c r="O2" s="159"/>
      <c r="P2" s="159"/>
      <c r="Q2" s="159"/>
      <c r="R2" s="159"/>
      <c r="S2" s="159"/>
      <c r="T2" s="159"/>
      <c r="U2" s="162"/>
      <c r="V2" s="151"/>
      <c r="W2" s="152"/>
      <c r="X2" s="152"/>
      <c r="Y2" s="153"/>
      <c r="Z2" s="199"/>
      <c r="AA2" s="192"/>
      <c r="AB2" s="193"/>
      <c r="AC2" s="193"/>
      <c r="AD2" s="193"/>
      <c r="AE2" s="194"/>
      <c r="AF2" s="183"/>
      <c r="AG2" s="1"/>
    </row>
    <row r="3" spans="1:33" ht="16.5" thickBot="1" x14ac:dyDescent="0.3">
      <c r="A3" s="271"/>
      <c r="B3" s="271"/>
      <c r="C3" s="271"/>
      <c r="D3" s="271"/>
      <c r="F3" s="271"/>
      <c r="G3" s="271"/>
      <c r="H3" s="271"/>
      <c r="I3" s="271"/>
      <c r="M3" s="156"/>
      <c r="N3" s="159"/>
      <c r="O3" s="159"/>
      <c r="P3" s="159"/>
      <c r="Q3" s="159"/>
      <c r="R3" s="159"/>
      <c r="S3" s="159"/>
      <c r="T3" s="159"/>
      <c r="U3" s="162"/>
      <c r="V3" s="154"/>
      <c r="W3" s="145"/>
      <c r="X3" s="145"/>
      <c r="Y3" s="147"/>
      <c r="Z3" s="199"/>
      <c r="AA3" s="195" t="s">
        <v>14</v>
      </c>
      <c r="AB3" s="134" t="s">
        <v>12</v>
      </c>
      <c r="AC3" s="134" t="s">
        <v>15</v>
      </c>
      <c r="AD3" s="136" t="s">
        <v>16</v>
      </c>
      <c r="AE3" s="202" t="s">
        <v>48</v>
      </c>
      <c r="AF3" s="183"/>
      <c r="AG3" s="1"/>
    </row>
    <row r="4" spans="1:33" ht="15.75" x14ac:dyDescent="0.25">
      <c r="A4" s="271"/>
      <c r="B4" s="271"/>
      <c r="C4" s="271"/>
      <c r="D4" s="271"/>
      <c r="F4" s="271"/>
      <c r="G4" s="271"/>
      <c r="H4" s="271"/>
      <c r="I4" s="271"/>
      <c r="M4" s="156"/>
      <c r="N4" s="159"/>
      <c r="O4" s="159"/>
      <c r="P4" s="159"/>
      <c r="Q4" s="159"/>
      <c r="R4" s="159"/>
      <c r="S4" s="159"/>
      <c r="T4" s="159"/>
      <c r="U4" s="162"/>
      <c r="V4" s="164" t="s">
        <v>6</v>
      </c>
      <c r="W4" s="144" t="s">
        <v>7</v>
      </c>
      <c r="X4" s="144" t="s">
        <v>8</v>
      </c>
      <c r="Y4" s="146" t="s">
        <v>9</v>
      </c>
      <c r="Z4" s="199" t="s">
        <v>45</v>
      </c>
      <c r="AA4" s="196"/>
      <c r="AB4" s="198"/>
      <c r="AC4" s="198"/>
      <c r="AD4" s="188"/>
      <c r="AE4" s="203"/>
      <c r="AF4" s="183"/>
      <c r="AG4" s="1"/>
    </row>
    <row r="5" spans="1:33" ht="16.5" thickBot="1" x14ac:dyDescent="0.3">
      <c r="M5" s="157"/>
      <c r="N5" s="160"/>
      <c r="O5" s="160"/>
      <c r="P5" s="160"/>
      <c r="Q5" s="160"/>
      <c r="R5" s="160"/>
      <c r="S5" s="160"/>
      <c r="T5" s="160"/>
      <c r="U5" s="163"/>
      <c r="V5" s="154"/>
      <c r="W5" s="145"/>
      <c r="X5" s="145"/>
      <c r="Y5" s="147"/>
      <c r="Z5" s="200"/>
      <c r="AA5" s="197"/>
      <c r="AB5" s="135"/>
      <c r="AC5" s="135"/>
      <c r="AD5" s="137"/>
      <c r="AE5" s="204"/>
      <c r="AF5" s="184"/>
      <c r="AG5" s="1"/>
    </row>
    <row r="6" spans="1:33" ht="15.75" x14ac:dyDescent="0.25">
      <c r="M6" s="98">
        <v>1</v>
      </c>
      <c r="N6" s="64"/>
      <c r="O6" s="102"/>
      <c r="P6" s="102" t="str">
        <f>IFERROR(VLOOKUP(O6,Телефоны!N:P,2,0),"")</f>
        <v/>
      </c>
      <c r="Q6" s="104"/>
      <c r="R6" s="107"/>
      <c r="S6" s="110"/>
      <c r="T6" s="113"/>
      <c r="U6" s="116"/>
      <c r="V6" s="93"/>
      <c r="W6" s="94"/>
      <c r="X6" s="94"/>
      <c r="Y6" s="95">
        <f>X6-W6</f>
        <v>0</v>
      </c>
      <c r="Z6" s="71">
        <f>MAX(U6:U11)-T6</f>
        <v>0</v>
      </c>
      <c r="AA6" s="97"/>
      <c r="AB6" s="94"/>
      <c r="AC6" s="94"/>
      <c r="AD6" s="95">
        <f>AC6-AB6</f>
        <v>0</v>
      </c>
      <c r="AE6" s="71">
        <f>AD6+AD8+AD10</f>
        <v>0</v>
      </c>
      <c r="AF6" s="78">
        <v>1</v>
      </c>
      <c r="AG6" s="1"/>
    </row>
    <row r="7" spans="1:33" ht="15.75" x14ac:dyDescent="0.25">
      <c r="M7" s="99"/>
      <c r="N7" s="101"/>
      <c r="O7" s="103"/>
      <c r="P7" s="103"/>
      <c r="Q7" s="105"/>
      <c r="R7" s="108"/>
      <c r="S7" s="111"/>
      <c r="T7" s="114"/>
      <c r="U7" s="117"/>
      <c r="V7" s="81"/>
      <c r="W7" s="74"/>
      <c r="X7" s="74"/>
      <c r="Y7" s="76"/>
      <c r="Z7" s="96"/>
      <c r="AA7" s="84"/>
      <c r="AB7" s="74"/>
      <c r="AC7" s="74"/>
      <c r="AD7" s="76"/>
      <c r="AE7" s="72"/>
      <c r="AF7" s="79"/>
      <c r="AG7" s="1"/>
    </row>
    <row r="8" spans="1:33" ht="15.75" x14ac:dyDescent="0.25">
      <c r="F8" s="18" t="s">
        <v>61</v>
      </c>
      <c r="M8" s="99"/>
      <c r="N8" s="101"/>
      <c r="O8" s="103"/>
      <c r="P8" s="21" t="str">
        <f>IFERROR(VLOOKUP(O6,Телефоны!N:P,3,0),"")</f>
        <v/>
      </c>
      <c r="Q8" s="105"/>
      <c r="R8" s="109"/>
      <c r="S8" s="112"/>
      <c r="T8" s="115"/>
      <c r="U8" s="118"/>
      <c r="V8" s="81"/>
      <c r="W8" s="74"/>
      <c r="X8" s="74"/>
      <c r="Y8" s="76">
        <f>X8-W8</f>
        <v>0</v>
      </c>
      <c r="Z8" s="82" t="s">
        <v>47</v>
      </c>
      <c r="AA8" s="84"/>
      <c r="AB8" s="74"/>
      <c r="AC8" s="74"/>
      <c r="AD8" s="76">
        <f>AC8-AB8</f>
        <v>0</v>
      </c>
      <c r="AE8" s="72"/>
      <c r="AF8" s="79"/>
      <c r="AG8" s="1"/>
    </row>
    <row r="9" spans="1:33" ht="15.75" x14ac:dyDescent="0.25">
      <c r="F9" s="18" t="s">
        <v>62</v>
      </c>
      <c r="M9" s="99"/>
      <c r="N9" s="101"/>
      <c r="O9" s="103"/>
      <c r="P9" s="21" t="str">
        <f>IFERROR(VLOOKUP(O6,Телефоны!N:Q,4,0),"")</f>
        <v/>
      </c>
      <c r="Q9" s="105"/>
      <c r="R9" s="91"/>
      <c r="S9" s="119"/>
      <c r="T9" s="87"/>
      <c r="U9" s="89"/>
      <c r="V9" s="81"/>
      <c r="W9" s="74"/>
      <c r="X9" s="74"/>
      <c r="Y9" s="76"/>
      <c r="Z9" s="83"/>
      <c r="AA9" s="84"/>
      <c r="AB9" s="74"/>
      <c r="AC9" s="74"/>
      <c r="AD9" s="76"/>
      <c r="AE9" s="72"/>
      <c r="AF9" s="79"/>
      <c r="AG9" s="1"/>
    </row>
    <row r="10" spans="1:33" ht="15.75" x14ac:dyDescent="0.25">
      <c r="F10" s="18" t="s">
        <v>63</v>
      </c>
      <c r="M10" s="99"/>
      <c r="N10" s="101"/>
      <c r="O10" s="121"/>
      <c r="P10" s="121"/>
      <c r="Q10" s="105"/>
      <c r="R10" s="72"/>
      <c r="S10" s="111"/>
      <c r="T10" s="114"/>
      <c r="U10" s="117"/>
      <c r="V10" s="85"/>
      <c r="W10" s="87"/>
      <c r="X10" s="87"/>
      <c r="Y10" s="89">
        <f>X10-W10</f>
        <v>0</v>
      </c>
      <c r="Z10" s="91">
        <f>Z6-AE6</f>
        <v>0</v>
      </c>
      <c r="AA10" s="84"/>
      <c r="AB10" s="74"/>
      <c r="AC10" s="74"/>
      <c r="AD10" s="76">
        <f>AC10-AB10</f>
        <v>0</v>
      </c>
      <c r="AE10" s="72"/>
      <c r="AF10" s="79"/>
      <c r="AG10" s="1"/>
    </row>
    <row r="11" spans="1:33" ht="16.5" thickBot="1" x14ac:dyDescent="0.3">
      <c r="M11" s="100"/>
      <c r="N11" s="67"/>
      <c r="O11" s="122"/>
      <c r="P11" s="122"/>
      <c r="Q11" s="106"/>
      <c r="R11" s="73"/>
      <c r="S11" s="120"/>
      <c r="T11" s="88"/>
      <c r="U11" s="90"/>
      <c r="V11" s="86"/>
      <c r="W11" s="88"/>
      <c r="X11" s="88"/>
      <c r="Y11" s="90"/>
      <c r="Z11" s="73"/>
      <c r="AA11" s="92"/>
      <c r="AB11" s="75"/>
      <c r="AC11" s="75"/>
      <c r="AD11" s="77"/>
      <c r="AE11" s="73"/>
      <c r="AF11" s="80"/>
      <c r="AG11" s="1"/>
    </row>
    <row r="12" spans="1:33" ht="15.75" x14ac:dyDescent="0.25">
      <c r="M12" s="11"/>
      <c r="N12" s="12"/>
      <c r="O12" s="12"/>
      <c r="P12" s="12"/>
      <c r="Q12" s="13"/>
      <c r="R12" s="14"/>
      <c r="S12" s="12"/>
      <c r="T12" s="14"/>
      <c r="U12" s="14"/>
      <c r="V12" s="12"/>
      <c r="W12" s="15"/>
      <c r="X12" s="12"/>
      <c r="Y12" s="15"/>
      <c r="Z12" s="14"/>
      <c r="AA12" s="13"/>
      <c r="AB12" s="14"/>
      <c r="AC12" s="14"/>
      <c r="AD12" s="14"/>
      <c r="AE12" s="14"/>
      <c r="AF12" s="11"/>
      <c r="AG12" s="10"/>
    </row>
    <row r="14" spans="1:33" x14ac:dyDescent="0.25">
      <c r="F14" s="18" t="s">
        <v>68</v>
      </c>
    </row>
  </sheetData>
  <mergeCells count="67">
    <mergeCell ref="A1:D4"/>
    <mergeCell ref="F1:I4"/>
    <mergeCell ref="M1:M5"/>
    <mergeCell ref="N1:P5"/>
    <mergeCell ref="Q1:Q5"/>
    <mergeCell ref="R1:R5"/>
    <mergeCell ref="S1:S5"/>
    <mergeCell ref="T1:T5"/>
    <mergeCell ref="U1:U5"/>
    <mergeCell ref="V1:Y3"/>
    <mergeCell ref="V4:V5"/>
    <mergeCell ref="W4:W5"/>
    <mergeCell ref="X4:X5"/>
    <mergeCell ref="Y4:Y5"/>
    <mergeCell ref="Z1:Z3"/>
    <mergeCell ref="AA1:AE2"/>
    <mergeCell ref="AF1:AF5"/>
    <mergeCell ref="AA3:AA5"/>
    <mergeCell ref="AB3:AB5"/>
    <mergeCell ref="AC3:AC5"/>
    <mergeCell ref="AD3:AD5"/>
    <mergeCell ref="AE3:AE5"/>
    <mergeCell ref="Z4:Z5"/>
    <mergeCell ref="M6:M11"/>
    <mergeCell ref="N6:N11"/>
    <mergeCell ref="O6:O9"/>
    <mergeCell ref="P6:P7"/>
    <mergeCell ref="Q6:Q11"/>
    <mergeCell ref="O10:O11"/>
    <mergeCell ref="P10:P11"/>
    <mergeCell ref="R6:R8"/>
    <mergeCell ref="S6:S8"/>
    <mergeCell ref="T6:T8"/>
    <mergeCell ref="U6:U8"/>
    <mergeCell ref="V6:V7"/>
    <mergeCell ref="V8:V9"/>
    <mergeCell ref="R9:R11"/>
    <mergeCell ref="S9:S11"/>
    <mergeCell ref="T9:T11"/>
    <mergeCell ref="U9:U11"/>
    <mergeCell ref="V10:V11"/>
    <mergeCell ref="W6:W7"/>
    <mergeCell ref="X6:X7"/>
    <mergeCell ref="Y6:Y7"/>
    <mergeCell ref="Z6:Z7"/>
    <mergeCell ref="AA6:AA7"/>
    <mergeCell ref="AB6:AB7"/>
    <mergeCell ref="AC6:AC7"/>
    <mergeCell ref="AD6:AD7"/>
    <mergeCell ref="AE6:AE11"/>
    <mergeCell ref="AF6:AF11"/>
    <mergeCell ref="AB8:AB9"/>
    <mergeCell ref="AC8:AC9"/>
    <mergeCell ref="AD8:AD9"/>
    <mergeCell ref="AB10:AB11"/>
    <mergeCell ref="AC10:AC11"/>
    <mergeCell ref="AD10:AD11"/>
    <mergeCell ref="W8:W9"/>
    <mergeCell ref="X8:X9"/>
    <mergeCell ref="Y8:Y9"/>
    <mergeCell ref="Z8:Z9"/>
    <mergeCell ref="AA8:AA9"/>
    <mergeCell ref="W10:W11"/>
    <mergeCell ref="X10:X11"/>
    <mergeCell ref="Y10:Y11"/>
    <mergeCell ref="Z10:Z11"/>
    <mergeCell ref="AA10:AA11"/>
  </mergeCells>
  <dataValidations count="1">
    <dataValidation type="list" allowBlank="1" showInputMessage="1" showErrorMessage="1" sqref="O6:O9">
      <formula1>ФИО</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данные!$A$2:$A$7</xm:f>
          </x14:formula1>
          <xm:sqref>R9:R12 W6:X11 T6:U12 AB6:AC12</xm:sqref>
        </x14:dataValidation>
        <x14:dataValidation type="list" allowBlank="1" showInputMessage="1" showErrorMessage="1">
          <x14:formula1>
            <xm:f>данные!$D$2:$D$6</xm:f>
          </x14:formula1>
          <xm:sqref>S6:S12</xm:sqref>
        </x14:dataValidation>
        <x14:dataValidation type="list" allowBlank="1" showInputMessage="1" showErrorMessage="1">
          <x14:formula1>
            <xm:f>данные!$C$2:$C$6</xm:f>
          </x14:formula1>
          <xm:sqref>R6:R8</xm:sqref>
        </x14:dataValidation>
        <x14:dataValidation type="list" allowBlank="1" showInputMessage="1" showErrorMessage="1">
          <x14:formula1>
            <xm:f>данные!$K$2:$K$14</xm:f>
          </x14:formula1>
          <xm:sqref>N6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ЗАЯВКИ</vt:lpstr>
      <vt:lpstr>ПРОСТОЙ</vt:lpstr>
      <vt:lpstr>Справка</vt:lpstr>
      <vt:lpstr>Телефоны</vt:lpstr>
      <vt:lpstr>данные</vt:lpstr>
      <vt:lpstr>черновик</vt:lpstr>
      <vt:lpstr>время</vt:lpstr>
      <vt:lpstr>дата</vt:lpstr>
      <vt:lpstr>диспетчер</vt:lpstr>
      <vt:lpstr>машинисты</vt:lpstr>
      <vt:lpstr>смена</vt:lpstr>
      <vt:lpstr>состовителя</vt:lpstr>
      <vt:lpstr>статус</vt:lpstr>
      <vt:lpstr>тепловоз</vt:lpstr>
      <vt:lpstr>цеха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2023-04-15T21:41:21Z</dcterms:modified>
</cp:coreProperties>
</file>