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CR OZON\"/>
    </mc:Choice>
  </mc:AlternateContent>
  <bookViews>
    <workbookView xWindow="-120" yWindow="-120" windowWidth="29040" windowHeight="15840"/>
  </bookViews>
  <sheets>
    <sheet name="Расчет FBS" sheetId="1" r:id="rId1"/>
    <sheet name="Логистика FBS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1" i="1" l="1"/>
  <c r="Q30" i="1"/>
  <c r="Q29" i="1"/>
  <c r="Q28" i="1"/>
  <c r="Q27" i="1"/>
  <c r="Q26" i="1"/>
  <c r="Q25" i="1"/>
  <c r="Q24" i="1"/>
  <c r="Q41" i="1"/>
  <c r="Q40" i="1"/>
  <c r="Q39" i="1"/>
  <c r="Q38" i="1"/>
  <c r="Q37" i="1"/>
  <c r="Q36" i="1"/>
  <c r="Q35" i="1"/>
  <c r="Q34" i="1"/>
  <c r="Q157" i="1" l="1"/>
  <c r="Q156" i="1"/>
  <c r="Q155" i="1"/>
  <c r="Q154" i="1"/>
  <c r="Q151" i="1"/>
  <c r="Q150" i="1"/>
  <c r="Q149" i="1"/>
  <c r="Q148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J146" i="1"/>
  <c r="O146" i="1" s="1"/>
  <c r="R146" i="1" s="1"/>
  <c r="K146" i="1"/>
  <c r="J147" i="1"/>
  <c r="O147" i="1" s="1"/>
  <c r="R147" i="1" s="1"/>
  <c r="S147" i="1" s="1"/>
  <c r="K147" i="1"/>
  <c r="J148" i="1"/>
  <c r="K148" i="1"/>
  <c r="J149" i="1"/>
  <c r="O149" i="1" s="1"/>
  <c r="R149" i="1" s="1"/>
  <c r="K149" i="1"/>
  <c r="J150" i="1"/>
  <c r="O150" i="1" s="1"/>
  <c r="R150" i="1" s="1"/>
  <c r="K150" i="1"/>
  <c r="J151" i="1"/>
  <c r="O151" i="1" s="1"/>
  <c r="R151" i="1" s="1"/>
  <c r="K151" i="1"/>
  <c r="J152" i="1"/>
  <c r="O152" i="1" s="1"/>
  <c r="R152" i="1" s="1"/>
  <c r="K152" i="1"/>
  <c r="J153" i="1"/>
  <c r="K153" i="1"/>
  <c r="J154" i="1"/>
  <c r="K154" i="1"/>
  <c r="J155" i="1"/>
  <c r="K155" i="1"/>
  <c r="J156" i="1"/>
  <c r="K156" i="1"/>
  <c r="J157" i="1"/>
  <c r="K157" i="1"/>
  <c r="J158" i="1"/>
  <c r="O158" i="1" s="1"/>
  <c r="R158" i="1" s="1"/>
  <c r="K158" i="1"/>
  <c r="J159" i="1"/>
  <c r="O159" i="1" s="1"/>
  <c r="R159" i="1" s="1"/>
  <c r="K159" i="1"/>
  <c r="J160" i="1"/>
  <c r="O160" i="1" s="1"/>
  <c r="R160" i="1" s="1"/>
  <c r="K160" i="1"/>
  <c r="J161" i="1"/>
  <c r="O161" i="1" s="1"/>
  <c r="R161" i="1" s="1"/>
  <c r="K161" i="1"/>
  <c r="J162" i="1"/>
  <c r="O162" i="1" s="1"/>
  <c r="R162" i="1" s="1"/>
  <c r="K162" i="1"/>
  <c r="J163" i="1"/>
  <c r="O163" i="1" s="1"/>
  <c r="R163" i="1" s="1"/>
  <c r="K163" i="1"/>
  <c r="J164" i="1"/>
  <c r="O164" i="1" s="1"/>
  <c r="R164" i="1" s="1"/>
  <c r="K164" i="1"/>
  <c r="J165" i="1"/>
  <c r="O165" i="1" s="1"/>
  <c r="R165" i="1" s="1"/>
  <c r="K165" i="1"/>
  <c r="J166" i="1"/>
  <c r="O166" i="1" s="1"/>
  <c r="R166" i="1" s="1"/>
  <c r="K166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J32" i="1"/>
  <c r="O32" i="1" s="1"/>
  <c r="R32" i="1" s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O42" i="1" s="1"/>
  <c r="R42" i="1" s="1"/>
  <c r="J43" i="1"/>
  <c r="K43" i="1"/>
  <c r="O43" i="1" s="1"/>
  <c r="R43" i="1" s="1"/>
  <c r="J44" i="1"/>
  <c r="K44" i="1"/>
  <c r="O44" i="1" s="1"/>
  <c r="R44" i="1" s="1"/>
  <c r="J45" i="1"/>
  <c r="K45" i="1"/>
  <c r="J46" i="1"/>
  <c r="K46" i="1"/>
  <c r="J47" i="1"/>
  <c r="K47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N22" i="1"/>
  <c r="N23" i="1"/>
  <c r="N24" i="1"/>
  <c r="N25" i="1"/>
  <c r="N26" i="1"/>
  <c r="N27" i="1"/>
  <c r="N28" i="1"/>
  <c r="N29" i="1"/>
  <c r="N30" i="1"/>
  <c r="N31" i="1"/>
  <c r="N45" i="1"/>
  <c r="N46" i="1"/>
  <c r="O46" i="1" s="1"/>
  <c r="R46" i="1" s="1"/>
  <c r="N47" i="1"/>
  <c r="N48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48" i="1"/>
  <c r="K48" i="1"/>
  <c r="H22" i="1"/>
  <c r="H23" i="1"/>
  <c r="H24" i="1"/>
  <c r="H25" i="1"/>
  <c r="H26" i="1"/>
  <c r="H27" i="1"/>
  <c r="H28" i="1"/>
  <c r="H29" i="1"/>
  <c r="H30" i="1"/>
  <c r="H31" i="1"/>
  <c r="S46" i="1" l="1"/>
  <c r="T46" i="1"/>
  <c r="T166" i="1"/>
  <c r="S166" i="1"/>
  <c r="S165" i="1"/>
  <c r="T165" i="1"/>
  <c r="S164" i="1"/>
  <c r="T164" i="1"/>
  <c r="S163" i="1"/>
  <c r="T163" i="1"/>
  <c r="T162" i="1"/>
  <c r="S162" i="1"/>
  <c r="S161" i="1"/>
  <c r="T161" i="1"/>
  <c r="S160" i="1"/>
  <c r="T160" i="1"/>
  <c r="S159" i="1"/>
  <c r="T159" i="1"/>
  <c r="T158" i="1"/>
  <c r="S158" i="1"/>
  <c r="S152" i="1"/>
  <c r="T152" i="1"/>
  <c r="T146" i="1"/>
  <c r="S146" i="1"/>
  <c r="S44" i="1"/>
  <c r="T44" i="1"/>
  <c r="T43" i="1"/>
  <c r="S43" i="1"/>
  <c r="S42" i="1"/>
  <c r="T42" i="1"/>
  <c r="O48" i="1"/>
  <c r="R48" i="1" s="1"/>
  <c r="O22" i="1"/>
  <c r="R22" i="1" s="1"/>
  <c r="S22" i="1" s="1"/>
  <c r="O41" i="1"/>
  <c r="R41" i="1" s="1"/>
  <c r="O40" i="1"/>
  <c r="R40" i="1" s="1"/>
  <c r="S40" i="1" s="1"/>
  <c r="O39" i="1"/>
  <c r="R39" i="1" s="1"/>
  <c r="O38" i="1"/>
  <c r="R38" i="1" s="1"/>
  <c r="S38" i="1" s="1"/>
  <c r="O37" i="1"/>
  <c r="R37" i="1" s="1"/>
  <c r="O36" i="1"/>
  <c r="R36" i="1" s="1"/>
  <c r="S36" i="1" s="1"/>
  <c r="O35" i="1"/>
  <c r="R35" i="1" s="1"/>
  <c r="O34" i="1"/>
  <c r="R34" i="1" s="1"/>
  <c r="S34" i="1" s="1"/>
  <c r="O33" i="1"/>
  <c r="R33" i="1" s="1"/>
  <c r="O148" i="1"/>
  <c r="R148" i="1" s="1"/>
  <c r="T148" i="1" s="1"/>
  <c r="O157" i="1"/>
  <c r="R157" i="1" s="1"/>
  <c r="O156" i="1"/>
  <c r="R156" i="1" s="1"/>
  <c r="T156" i="1" s="1"/>
  <c r="O155" i="1"/>
  <c r="R155" i="1" s="1"/>
  <c r="S155" i="1" s="1"/>
  <c r="O154" i="1"/>
  <c r="R154" i="1" s="1"/>
  <c r="T154" i="1" s="1"/>
  <c r="O153" i="1"/>
  <c r="R153" i="1" s="1"/>
  <c r="S153" i="1" s="1"/>
  <c r="S157" i="1"/>
  <c r="T157" i="1"/>
  <c r="S156" i="1"/>
  <c r="S151" i="1"/>
  <c r="T151" i="1"/>
  <c r="S150" i="1"/>
  <c r="T150" i="1"/>
  <c r="S149" i="1"/>
  <c r="T149" i="1"/>
  <c r="S148" i="1"/>
  <c r="T147" i="1"/>
  <c r="T41" i="1"/>
  <c r="S41" i="1"/>
  <c r="S39" i="1"/>
  <c r="T39" i="1"/>
  <c r="S35" i="1"/>
  <c r="T35" i="1"/>
  <c r="T40" i="1"/>
  <c r="T38" i="1"/>
  <c r="T37" i="1"/>
  <c r="S37" i="1"/>
  <c r="T36" i="1"/>
  <c r="T34" i="1"/>
  <c r="T33" i="1"/>
  <c r="S33" i="1"/>
  <c r="T48" i="1"/>
  <c r="S48" i="1"/>
  <c r="T32" i="1"/>
  <c r="S32" i="1"/>
  <c r="T22" i="1"/>
  <c r="O47" i="1"/>
  <c r="R47" i="1" s="1"/>
  <c r="O45" i="1"/>
  <c r="R45" i="1" s="1"/>
  <c r="O31" i="1"/>
  <c r="R31" i="1" s="1"/>
  <c r="O29" i="1"/>
  <c r="R29" i="1" s="1"/>
  <c r="O27" i="1"/>
  <c r="R27" i="1" s="1"/>
  <c r="O25" i="1"/>
  <c r="R25" i="1" s="1"/>
  <c r="O23" i="1"/>
  <c r="R23" i="1" s="1"/>
  <c r="O30" i="1"/>
  <c r="R30" i="1" s="1"/>
  <c r="O28" i="1"/>
  <c r="R28" i="1" s="1"/>
  <c r="O26" i="1"/>
  <c r="R26" i="1" s="1"/>
  <c r="O24" i="1"/>
  <c r="R24" i="1" s="1"/>
  <c r="Q145" i="1"/>
  <c r="Q144" i="1"/>
  <c r="Q143" i="1"/>
  <c r="Q142" i="1"/>
  <c r="Q139" i="1"/>
  <c r="Q138" i="1"/>
  <c r="Q137" i="1"/>
  <c r="Q136" i="1"/>
  <c r="Q133" i="1"/>
  <c r="Q132" i="1"/>
  <c r="Q131" i="1"/>
  <c r="Q130" i="1"/>
  <c r="N131" i="1"/>
  <c r="N132" i="1"/>
  <c r="J131" i="1"/>
  <c r="O131" i="1" s="1"/>
  <c r="R131" i="1" s="1"/>
  <c r="K131" i="1"/>
  <c r="J132" i="1"/>
  <c r="O132" i="1" s="1"/>
  <c r="R132" i="1" s="1"/>
  <c r="K132" i="1"/>
  <c r="H131" i="1"/>
  <c r="H132" i="1"/>
  <c r="N168" i="1"/>
  <c r="K168" i="1"/>
  <c r="J168" i="1"/>
  <c r="H168" i="1"/>
  <c r="N167" i="1"/>
  <c r="K167" i="1"/>
  <c r="J167" i="1"/>
  <c r="H167" i="1"/>
  <c r="S45" i="1" l="1"/>
  <c r="T45" i="1"/>
  <c r="O167" i="1"/>
  <c r="R167" i="1" s="1"/>
  <c r="O168" i="1"/>
  <c r="R168" i="1" s="1"/>
  <c r="S168" i="1" s="1"/>
  <c r="T47" i="1"/>
  <c r="S47" i="1"/>
  <c r="S154" i="1"/>
  <c r="T155" i="1"/>
  <c r="T153" i="1"/>
  <c r="T26" i="1"/>
  <c r="S26" i="1"/>
  <c r="T30" i="1"/>
  <c r="S30" i="1"/>
  <c r="S25" i="1"/>
  <c r="T25" i="1"/>
  <c r="S29" i="1"/>
  <c r="T29" i="1"/>
  <c r="S24" i="1"/>
  <c r="T24" i="1"/>
  <c r="S28" i="1"/>
  <c r="T28" i="1"/>
  <c r="S23" i="1"/>
  <c r="T23" i="1"/>
  <c r="S27" i="1"/>
  <c r="T27" i="1"/>
  <c r="S31" i="1"/>
  <c r="T31" i="1"/>
  <c r="S132" i="1"/>
  <c r="T132" i="1"/>
  <c r="T131" i="1"/>
  <c r="S131" i="1"/>
  <c r="T167" i="1"/>
  <c r="S167" i="1"/>
  <c r="T168" i="1"/>
  <c r="H140" i="1"/>
  <c r="J140" i="1"/>
  <c r="K140" i="1"/>
  <c r="N140" i="1"/>
  <c r="H141" i="1"/>
  <c r="J141" i="1"/>
  <c r="K141" i="1"/>
  <c r="N141" i="1"/>
  <c r="H142" i="1"/>
  <c r="J142" i="1"/>
  <c r="K142" i="1"/>
  <c r="N142" i="1"/>
  <c r="H143" i="1"/>
  <c r="J143" i="1"/>
  <c r="K143" i="1"/>
  <c r="N143" i="1"/>
  <c r="H144" i="1"/>
  <c r="J144" i="1"/>
  <c r="K144" i="1"/>
  <c r="N144" i="1"/>
  <c r="H145" i="1"/>
  <c r="J145" i="1"/>
  <c r="K145" i="1"/>
  <c r="N145" i="1"/>
  <c r="H169" i="1"/>
  <c r="J169" i="1"/>
  <c r="K169" i="1"/>
  <c r="N169" i="1"/>
  <c r="H170" i="1"/>
  <c r="J170" i="1"/>
  <c r="K170" i="1"/>
  <c r="N170" i="1"/>
  <c r="H171" i="1"/>
  <c r="J171" i="1"/>
  <c r="K171" i="1"/>
  <c r="N171" i="1"/>
  <c r="H172" i="1"/>
  <c r="J172" i="1"/>
  <c r="K172" i="1"/>
  <c r="N172" i="1"/>
  <c r="H173" i="1"/>
  <c r="J173" i="1"/>
  <c r="K173" i="1"/>
  <c r="N173" i="1"/>
  <c r="H174" i="1"/>
  <c r="J174" i="1"/>
  <c r="K174" i="1"/>
  <c r="N174" i="1"/>
  <c r="H175" i="1"/>
  <c r="J175" i="1"/>
  <c r="K175" i="1"/>
  <c r="N175" i="1"/>
  <c r="H176" i="1"/>
  <c r="J176" i="1"/>
  <c r="K176" i="1"/>
  <c r="N176" i="1"/>
  <c r="H177" i="1"/>
  <c r="J177" i="1"/>
  <c r="K177" i="1"/>
  <c r="N177" i="1"/>
  <c r="H178" i="1"/>
  <c r="J178" i="1"/>
  <c r="K178" i="1"/>
  <c r="N178" i="1"/>
  <c r="H179" i="1"/>
  <c r="J179" i="1"/>
  <c r="K179" i="1"/>
  <c r="N179" i="1"/>
  <c r="H180" i="1"/>
  <c r="J180" i="1"/>
  <c r="K180" i="1"/>
  <c r="N180" i="1"/>
  <c r="H181" i="1"/>
  <c r="J181" i="1"/>
  <c r="K181" i="1"/>
  <c r="N181" i="1"/>
  <c r="H182" i="1"/>
  <c r="J182" i="1"/>
  <c r="K182" i="1"/>
  <c r="N182" i="1"/>
  <c r="H183" i="1"/>
  <c r="J183" i="1"/>
  <c r="K183" i="1"/>
  <c r="N183" i="1"/>
  <c r="H184" i="1"/>
  <c r="J184" i="1"/>
  <c r="K184" i="1"/>
  <c r="N184" i="1"/>
  <c r="H185" i="1"/>
  <c r="J185" i="1"/>
  <c r="K185" i="1"/>
  <c r="N185" i="1"/>
  <c r="H186" i="1"/>
  <c r="J186" i="1"/>
  <c r="K186" i="1"/>
  <c r="N186" i="1"/>
  <c r="H187" i="1"/>
  <c r="J187" i="1"/>
  <c r="K187" i="1"/>
  <c r="N187" i="1"/>
  <c r="H188" i="1"/>
  <c r="J188" i="1"/>
  <c r="K188" i="1"/>
  <c r="N188" i="1"/>
  <c r="H189" i="1"/>
  <c r="J189" i="1"/>
  <c r="K189" i="1"/>
  <c r="N189" i="1"/>
  <c r="H190" i="1"/>
  <c r="J190" i="1"/>
  <c r="K190" i="1"/>
  <c r="N190" i="1"/>
  <c r="H191" i="1"/>
  <c r="J191" i="1"/>
  <c r="K191" i="1"/>
  <c r="N191" i="1"/>
  <c r="H192" i="1"/>
  <c r="J192" i="1"/>
  <c r="K192" i="1"/>
  <c r="N192" i="1"/>
  <c r="H193" i="1"/>
  <c r="J193" i="1"/>
  <c r="K193" i="1"/>
  <c r="N193" i="1"/>
  <c r="H194" i="1"/>
  <c r="J194" i="1"/>
  <c r="K194" i="1"/>
  <c r="N194" i="1"/>
  <c r="H195" i="1"/>
  <c r="J195" i="1"/>
  <c r="K195" i="1"/>
  <c r="N195" i="1"/>
  <c r="H196" i="1"/>
  <c r="J196" i="1"/>
  <c r="K196" i="1"/>
  <c r="N196" i="1"/>
  <c r="H197" i="1"/>
  <c r="J197" i="1"/>
  <c r="K197" i="1"/>
  <c r="N197" i="1"/>
  <c r="H198" i="1"/>
  <c r="J198" i="1"/>
  <c r="K198" i="1"/>
  <c r="N198" i="1"/>
  <c r="H199" i="1"/>
  <c r="J199" i="1"/>
  <c r="K199" i="1"/>
  <c r="N199" i="1"/>
  <c r="H200" i="1"/>
  <c r="J200" i="1"/>
  <c r="K200" i="1"/>
  <c r="N200" i="1"/>
  <c r="H201" i="1"/>
  <c r="J201" i="1"/>
  <c r="K201" i="1"/>
  <c r="N201" i="1"/>
  <c r="H202" i="1"/>
  <c r="J202" i="1"/>
  <c r="K202" i="1"/>
  <c r="N202" i="1"/>
  <c r="H203" i="1"/>
  <c r="J203" i="1"/>
  <c r="K203" i="1"/>
  <c r="N203" i="1"/>
  <c r="O203" i="1"/>
  <c r="R203" i="1" s="1"/>
  <c r="H204" i="1"/>
  <c r="J204" i="1"/>
  <c r="O204" i="1" s="1"/>
  <c r="R204" i="1" s="1"/>
  <c r="K204" i="1"/>
  <c r="N204" i="1"/>
  <c r="H205" i="1"/>
  <c r="J205" i="1"/>
  <c r="K205" i="1"/>
  <c r="N205" i="1"/>
  <c r="O205" i="1"/>
  <c r="R205" i="1" s="1"/>
  <c r="H206" i="1"/>
  <c r="J206" i="1"/>
  <c r="O206" i="1" s="1"/>
  <c r="R206" i="1" s="1"/>
  <c r="K206" i="1"/>
  <c r="N206" i="1"/>
  <c r="H207" i="1"/>
  <c r="J207" i="1"/>
  <c r="K207" i="1"/>
  <c r="N207" i="1"/>
  <c r="O207" i="1"/>
  <c r="R207" i="1" s="1"/>
  <c r="T207" i="1" s="1"/>
  <c r="H208" i="1"/>
  <c r="J208" i="1"/>
  <c r="K208" i="1"/>
  <c r="N208" i="1"/>
  <c r="O208" i="1"/>
  <c r="R208" i="1" s="1"/>
  <c r="T208" i="1" s="1"/>
  <c r="H209" i="1"/>
  <c r="J209" i="1"/>
  <c r="K209" i="1"/>
  <c r="N209" i="1"/>
  <c r="O209" i="1"/>
  <c r="R209" i="1" s="1"/>
  <c r="T209" i="1" s="1"/>
  <c r="H210" i="1"/>
  <c r="J210" i="1"/>
  <c r="K210" i="1"/>
  <c r="N210" i="1"/>
  <c r="O210" i="1"/>
  <c r="R210" i="1" s="1"/>
  <c r="T210" i="1" s="1"/>
  <c r="H211" i="1"/>
  <c r="J211" i="1"/>
  <c r="K211" i="1"/>
  <c r="N211" i="1"/>
  <c r="O211" i="1"/>
  <c r="R211" i="1" s="1"/>
  <c r="T211" i="1" s="1"/>
  <c r="H212" i="1"/>
  <c r="J212" i="1"/>
  <c r="K212" i="1"/>
  <c r="N212" i="1"/>
  <c r="O212" i="1"/>
  <c r="R212" i="1" s="1"/>
  <c r="T212" i="1" s="1"/>
  <c r="H213" i="1"/>
  <c r="J213" i="1"/>
  <c r="K213" i="1"/>
  <c r="N213" i="1"/>
  <c r="O213" i="1"/>
  <c r="R213" i="1" s="1"/>
  <c r="T213" i="1" s="1"/>
  <c r="H214" i="1"/>
  <c r="J214" i="1"/>
  <c r="K214" i="1"/>
  <c r="N214" i="1"/>
  <c r="O214" i="1"/>
  <c r="R214" i="1" s="1"/>
  <c r="T214" i="1" s="1"/>
  <c r="H215" i="1"/>
  <c r="J215" i="1"/>
  <c r="K215" i="1"/>
  <c r="N215" i="1"/>
  <c r="O215" i="1"/>
  <c r="R215" i="1" s="1"/>
  <c r="T215" i="1" s="1"/>
  <c r="H216" i="1"/>
  <c r="J216" i="1"/>
  <c r="K216" i="1"/>
  <c r="N216" i="1"/>
  <c r="O216" i="1"/>
  <c r="R216" i="1" s="1"/>
  <c r="T216" i="1" s="1"/>
  <c r="H217" i="1"/>
  <c r="J217" i="1"/>
  <c r="K217" i="1"/>
  <c r="N217" i="1"/>
  <c r="O217" i="1"/>
  <c r="R217" i="1" s="1"/>
  <c r="T217" i="1" s="1"/>
  <c r="H218" i="1"/>
  <c r="J218" i="1"/>
  <c r="K218" i="1"/>
  <c r="N218" i="1"/>
  <c r="O218" i="1"/>
  <c r="R218" i="1" s="1"/>
  <c r="T218" i="1" s="1"/>
  <c r="H219" i="1"/>
  <c r="J219" i="1"/>
  <c r="K219" i="1"/>
  <c r="N219" i="1"/>
  <c r="O219" i="1"/>
  <c r="R219" i="1" s="1"/>
  <c r="T219" i="1" s="1"/>
  <c r="H220" i="1"/>
  <c r="J220" i="1"/>
  <c r="K220" i="1"/>
  <c r="N220" i="1"/>
  <c r="O220" i="1"/>
  <c r="R220" i="1" s="1"/>
  <c r="T220" i="1" s="1"/>
  <c r="S220" i="1" l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T206" i="1"/>
  <c r="S206" i="1"/>
  <c r="T204" i="1"/>
  <c r="S204" i="1"/>
  <c r="T205" i="1"/>
  <c r="S205" i="1"/>
  <c r="T203" i="1"/>
  <c r="S203" i="1"/>
  <c r="O202" i="1"/>
  <c r="R202" i="1" s="1"/>
  <c r="O201" i="1"/>
  <c r="R201" i="1" s="1"/>
  <c r="O200" i="1"/>
  <c r="R200" i="1" s="1"/>
  <c r="O199" i="1"/>
  <c r="R199" i="1" s="1"/>
  <c r="O198" i="1"/>
  <c r="R198" i="1" s="1"/>
  <c r="O197" i="1"/>
  <c r="R197" i="1" s="1"/>
  <c r="O196" i="1"/>
  <c r="R196" i="1" s="1"/>
  <c r="O195" i="1"/>
  <c r="R195" i="1" s="1"/>
  <c r="O194" i="1"/>
  <c r="R194" i="1" s="1"/>
  <c r="O193" i="1"/>
  <c r="R193" i="1" s="1"/>
  <c r="O192" i="1"/>
  <c r="R192" i="1" s="1"/>
  <c r="O191" i="1"/>
  <c r="R191" i="1" s="1"/>
  <c r="O190" i="1"/>
  <c r="R190" i="1" s="1"/>
  <c r="O189" i="1"/>
  <c r="R189" i="1" s="1"/>
  <c r="O188" i="1"/>
  <c r="R188" i="1" s="1"/>
  <c r="O187" i="1"/>
  <c r="R187" i="1" s="1"/>
  <c r="O186" i="1"/>
  <c r="R186" i="1" s="1"/>
  <c r="O185" i="1"/>
  <c r="R185" i="1" s="1"/>
  <c r="O184" i="1"/>
  <c r="R184" i="1" s="1"/>
  <c r="O183" i="1"/>
  <c r="R183" i="1" s="1"/>
  <c r="O182" i="1"/>
  <c r="R182" i="1" s="1"/>
  <c r="O181" i="1"/>
  <c r="R181" i="1" s="1"/>
  <c r="O180" i="1"/>
  <c r="R180" i="1" s="1"/>
  <c r="O179" i="1"/>
  <c r="R179" i="1" s="1"/>
  <c r="O178" i="1"/>
  <c r="R178" i="1" s="1"/>
  <c r="O177" i="1"/>
  <c r="R177" i="1" s="1"/>
  <c r="O176" i="1"/>
  <c r="R176" i="1" s="1"/>
  <c r="O175" i="1"/>
  <c r="R175" i="1" s="1"/>
  <c r="O174" i="1"/>
  <c r="R174" i="1" s="1"/>
  <c r="O173" i="1"/>
  <c r="R173" i="1" s="1"/>
  <c r="O172" i="1"/>
  <c r="R172" i="1" s="1"/>
  <c r="O171" i="1"/>
  <c r="R171" i="1" s="1"/>
  <c r="O170" i="1"/>
  <c r="R170" i="1" s="1"/>
  <c r="O169" i="1"/>
  <c r="R169" i="1" s="1"/>
  <c r="O145" i="1"/>
  <c r="R145" i="1" s="1"/>
  <c r="O144" i="1"/>
  <c r="R144" i="1" s="1"/>
  <c r="O143" i="1"/>
  <c r="R143" i="1" s="1"/>
  <c r="O142" i="1"/>
  <c r="R142" i="1" s="1"/>
  <c r="O141" i="1"/>
  <c r="R141" i="1" s="1"/>
  <c r="O140" i="1"/>
  <c r="R140" i="1" s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3" i="1"/>
  <c r="N134" i="1"/>
  <c r="N135" i="1"/>
  <c r="N136" i="1"/>
  <c r="N137" i="1"/>
  <c r="N138" i="1"/>
  <c r="N139" i="1"/>
  <c r="N2" i="1"/>
  <c r="H11" i="1"/>
  <c r="H12" i="1"/>
  <c r="H13" i="1"/>
  <c r="H14" i="1"/>
  <c r="H15" i="1"/>
  <c r="H16" i="1"/>
  <c r="H17" i="1"/>
  <c r="H18" i="1"/>
  <c r="H19" i="1"/>
  <c r="H20" i="1"/>
  <c r="H21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3" i="1"/>
  <c r="H134" i="1"/>
  <c r="H135" i="1"/>
  <c r="H136" i="1"/>
  <c r="H137" i="1"/>
  <c r="H138" i="1"/>
  <c r="H139" i="1"/>
  <c r="H3" i="1"/>
  <c r="H4" i="1"/>
  <c r="H5" i="1"/>
  <c r="H6" i="1"/>
  <c r="H7" i="1"/>
  <c r="H8" i="1"/>
  <c r="H9" i="1"/>
  <c r="H10" i="1"/>
  <c r="H2" i="1"/>
  <c r="S141" i="1" l="1"/>
  <c r="T141" i="1"/>
  <c r="S143" i="1"/>
  <c r="T143" i="1"/>
  <c r="S145" i="1"/>
  <c r="T145" i="1"/>
  <c r="S169" i="1"/>
  <c r="T169" i="1"/>
  <c r="S171" i="1"/>
  <c r="T171" i="1"/>
  <c r="S173" i="1"/>
  <c r="T173" i="1"/>
  <c r="S175" i="1"/>
  <c r="T175" i="1"/>
  <c r="S177" i="1"/>
  <c r="T177" i="1"/>
  <c r="S179" i="1"/>
  <c r="T179" i="1"/>
  <c r="S181" i="1"/>
  <c r="T181" i="1"/>
  <c r="S183" i="1"/>
  <c r="T183" i="1"/>
  <c r="S185" i="1"/>
  <c r="T185" i="1"/>
  <c r="S187" i="1"/>
  <c r="T187" i="1"/>
  <c r="S189" i="1"/>
  <c r="T189" i="1"/>
  <c r="S191" i="1"/>
  <c r="T191" i="1"/>
  <c r="S193" i="1"/>
  <c r="T193" i="1"/>
  <c r="S195" i="1"/>
  <c r="T195" i="1"/>
  <c r="S197" i="1"/>
  <c r="T197" i="1"/>
  <c r="S199" i="1"/>
  <c r="T199" i="1"/>
  <c r="S201" i="1"/>
  <c r="T201" i="1"/>
  <c r="S140" i="1"/>
  <c r="T140" i="1"/>
  <c r="S142" i="1"/>
  <c r="T142" i="1"/>
  <c r="S144" i="1"/>
  <c r="T144" i="1"/>
  <c r="S170" i="1"/>
  <c r="T170" i="1"/>
  <c r="S172" i="1"/>
  <c r="T172" i="1"/>
  <c r="S174" i="1"/>
  <c r="T174" i="1"/>
  <c r="S176" i="1"/>
  <c r="T176" i="1"/>
  <c r="S178" i="1"/>
  <c r="T178" i="1"/>
  <c r="S180" i="1"/>
  <c r="T180" i="1"/>
  <c r="S182" i="1"/>
  <c r="T182" i="1"/>
  <c r="S184" i="1"/>
  <c r="T184" i="1"/>
  <c r="S186" i="1"/>
  <c r="T186" i="1"/>
  <c r="S188" i="1"/>
  <c r="T188" i="1"/>
  <c r="S190" i="1"/>
  <c r="T190" i="1"/>
  <c r="S192" i="1"/>
  <c r="T192" i="1"/>
  <c r="S194" i="1"/>
  <c r="T194" i="1"/>
  <c r="S196" i="1"/>
  <c r="T196" i="1"/>
  <c r="S198" i="1"/>
  <c r="T198" i="1"/>
  <c r="S200" i="1"/>
  <c r="T200" i="1"/>
  <c r="T202" i="1"/>
  <c r="S202" i="1"/>
  <c r="Q19" i="1"/>
  <c r="Q18" i="1"/>
  <c r="Q16" i="1"/>
  <c r="J16" i="1"/>
  <c r="K16" i="1"/>
  <c r="J17" i="1"/>
  <c r="K17" i="1"/>
  <c r="J18" i="1"/>
  <c r="K18" i="1"/>
  <c r="J19" i="1"/>
  <c r="K19" i="1"/>
  <c r="O17" i="1" l="1"/>
  <c r="O19" i="1"/>
  <c r="R19" i="1" s="1"/>
  <c r="S19" i="1" s="1"/>
  <c r="O18" i="1"/>
  <c r="R18" i="1" s="1"/>
  <c r="S18" i="1" s="1"/>
  <c r="O16" i="1"/>
  <c r="R16" i="1" s="1"/>
  <c r="T16" i="1" s="1"/>
  <c r="T18" i="1"/>
  <c r="Q87" i="1"/>
  <c r="Q86" i="1"/>
  <c r="Q85" i="1"/>
  <c r="Q84" i="1"/>
  <c r="Q82" i="1"/>
  <c r="Q81" i="1"/>
  <c r="Q80" i="1"/>
  <c r="Q79" i="1"/>
  <c r="Q76" i="1"/>
  <c r="Q75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73" i="1"/>
  <c r="K73" i="1"/>
  <c r="J74" i="1"/>
  <c r="K74" i="1"/>
  <c r="J75" i="1"/>
  <c r="K75" i="1"/>
  <c r="Q74" i="1"/>
  <c r="Q73" i="1"/>
  <c r="J77" i="1"/>
  <c r="K77" i="1"/>
  <c r="J78" i="1"/>
  <c r="K78" i="1"/>
  <c r="J92" i="1"/>
  <c r="K92" i="1"/>
  <c r="J93" i="1"/>
  <c r="K93" i="1"/>
  <c r="K76" i="1"/>
  <c r="J76" i="1"/>
  <c r="K71" i="1"/>
  <c r="J71" i="1"/>
  <c r="S16" i="1" l="1"/>
  <c r="T19" i="1"/>
  <c r="O92" i="1"/>
  <c r="R92" i="1" s="1"/>
  <c r="S92" i="1" s="1"/>
  <c r="O73" i="1"/>
  <c r="R73" i="1" s="1"/>
  <c r="T73" i="1" s="1"/>
  <c r="O91" i="1"/>
  <c r="R91" i="1" s="1"/>
  <c r="T91" i="1" s="1"/>
  <c r="O90" i="1"/>
  <c r="R90" i="1" s="1"/>
  <c r="S90" i="1" s="1"/>
  <c r="O89" i="1"/>
  <c r="R89" i="1" s="1"/>
  <c r="S89" i="1" s="1"/>
  <c r="O88" i="1"/>
  <c r="R88" i="1" s="1"/>
  <c r="S88" i="1" s="1"/>
  <c r="O81" i="1"/>
  <c r="R81" i="1" s="1"/>
  <c r="T81" i="1" s="1"/>
  <c r="O79" i="1"/>
  <c r="R79" i="1" s="1"/>
  <c r="S79" i="1" s="1"/>
  <c r="T90" i="1"/>
  <c r="T88" i="1"/>
  <c r="S91" i="1"/>
  <c r="T89" i="1"/>
  <c r="O71" i="1"/>
  <c r="R71" i="1" s="1"/>
  <c r="T71" i="1" s="1"/>
  <c r="O77" i="1"/>
  <c r="R77" i="1" s="1"/>
  <c r="S77" i="1" s="1"/>
  <c r="O87" i="1"/>
  <c r="R87" i="1" s="1"/>
  <c r="T87" i="1" s="1"/>
  <c r="O86" i="1"/>
  <c r="R86" i="1" s="1"/>
  <c r="T86" i="1" s="1"/>
  <c r="O85" i="1"/>
  <c r="R85" i="1" s="1"/>
  <c r="S85" i="1" s="1"/>
  <c r="O84" i="1"/>
  <c r="R84" i="1" s="1"/>
  <c r="S84" i="1" s="1"/>
  <c r="O83" i="1"/>
  <c r="R83" i="1" s="1"/>
  <c r="T83" i="1" s="1"/>
  <c r="O93" i="1"/>
  <c r="R93" i="1" s="1"/>
  <c r="S93" i="1" s="1"/>
  <c r="T85" i="1"/>
  <c r="T92" i="1"/>
  <c r="O82" i="1"/>
  <c r="R82" i="1" s="1"/>
  <c r="S82" i="1" s="1"/>
  <c r="O80" i="1"/>
  <c r="R80" i="1" s="1"/>
  <c r="T80" i="1" s="1"/>
  <c r="O78" i="1"/>
  <c r="R78" i="1" s="1"/>
  <c r="S78" i="1" s="1"/>
  <c r="T82" i="1"/>
  <c r="S81" i="1"/>
  <c r="S80" i="1"/>
  <c r="T79" i="1"/>
  <c r="O75" i="1"/>
  <c r="R75" i="1" s="1"/>
  <c r="T77" i="1"/>
  <c r="O74" i="1"/>
  <c r="R74" i="1" s="1"/>
  <c r="S74" i="1" s="1"/>
  <c r="S71" i="1"/>
  <c r="Q105" i="1"/>
  <c r="Q104" i="1"/>
  <c r="Q103" i="1"/>
  <c r="Q102" i="1"/>
  <c r="J102" i="1"/>
  <c r="K102" i="1"/>
  <c r="J103" i="1"/>
  <c r="K103" i="1"/>
  <c r="J104" i="1"/>
  <c r="K104" i="1"/>
  <c r="J105" i="1"/>
  <c r="K105" i="1"/>
  <c r="Q109" i="1"/>
  <c r="Q110" i="1"/>
  <c r="Q108" i="1"/>
  <c r="Q107" i="1"/>
  <c r="J107" i="1"/>
  <c r="K107" i="1"/>
  <c r="J108" i="1"/>
  <c r="K108" i="1"/>
  <c r="J109" i="1"/>
  <c r="K109" i="1"/>
  <c r="J110" i="1"/>
  <c r="K110" i="1"/>
  <c r="T93" i="1" l="1"/>
  <c r="T84" i="1"/>
  <c r="S73" i="1"/>
  <c r="S87" i="1"/>
  <c r="S86" i="1"/>
  <c r="S83" i="1"/>
  <c r="T78" i="1"/>
  <c r="S75" i="1"/>
  <c r="T75" i="1"/>
  <c r="T74" i="1"/>
  <c r="O105" i="1"/>
  <c r="R105" i="1" s="1"/>
  <c r="O104" i="1"/>
  <c r="R104" i="1" s="1"/>
  <c r="O103" i="1"/>
  <c r="R103" i="1" s="1"/>
  <c r="O102" i="1"/>
  <c r="R102" i="1" s="1"/>
  <c r="O109" i="1"/>
  <c r="R109" i="1" s="1"/>
  <c r="O108" i="1"/>
  <c r="R108" i="1" s="1"/>
  <c r="O107" i="1"/>
  <c r="R107" i="1" s="1"/>
  <c r="Q65" i="1"/>
  <c r="Q64" i="1"/>
  <c r="Q63" i="1"/>
  <c r="Q62" i="1"/>
  <c r="Q59" i="1"/>
  <c r="Q58" i="1"/>
  <c r="Q57" i="1"/>
  <c r="Q56" i="1"/>
  <c r="Q53" i="1"/>
  <c r="Q52" i="1"/>
  <c r="Q51" i="1"/>
  <c r="Q50" i="1"/>
  <c r="J54" i="1"/>
  <c r="O54" i="1" s="1"/>
  <c r="R54" i="1" s="1"/>
  <c r="K54" i="1"/>
  <c r="J55" i="1"/>
  <c r="K55" i="1"/>
  <c r="J56" i="1"/>
  <c r="K56" i="1"/>
  <c r="J57" i="1"/>
  <c r="O57" i="1" s="1"/>
  <c r="R57" i="1" s="1"/>
  <c r="K57" i="1"/>
  <c r="J58" i="1"/>
  <c r="K58" i="1"/>
  <c r="J59" i="1"/>
  <c r="K59" i="1"/>
  <c r="J60" i="1"/>
  <c r="O60" i="1" s="1"/>
  <c r="R60" i="1" s="1"/>
  <c r="K60" i="1"/>
  <c r="J61" i="1"/>
  <c r="K61" i="1"/>
  <c r="J62" i="1"/>
  <c r="K62" i="1"/>
  <c r="J63" i="1"/>
  <c r="K63" i="1"/>
  <c r="J50" i="1"/>
  <c r="K50" i="1"/>
  <c r="J51" i="1"/>
  <c r="K51" i="1"/>
  <c r="J52" i="1"/>
  <c r="K52" i="1"/>
  <c r="J53" i="1"/>
  <c r="K53" i="1"/>
  <c r="J49" i="1"/>
  <c r="K49" i="1"/>
  <c r="J64" i="1"/>
  <c r="K64" i="1"/>
  <c r="J65" i="1"/>
  <c r="K65" i="1"/>
  <c r="J66" i="1"/>
  <c r="K66" i="1"/>
  <c r="J67" i="1"/>
  <c r="K67" i="1"/>
  <c r="J68" i="1"/>
  <c r="K68" i="1"/>
  <c r="O58" i="1" l="1"/>
  <c r="R58" i="1" s="1"/>
  <c r="S58" i="1" s="1"/>
  <c r="S105" i="1"/>
  <c r="T105" i="1"/>
  <c r="S104" i="1"/>
  <c r="T104" i="1"/>
  <c r="S103" i="1"/>
  <c r="T103" i="1"/>
  <c r="S102" i="1"/>
  <c r="T102" i="1"/>
  <c r="O59" i="1"/>
  <c r="R59" i="1" s="1"/>
  <c r="S59" i="1" s="1"/>
  <c r="O55" i="1"/>
  <c r="R55" i="1" s="1"/>
  <c r="S55" i="1" s="1"/>
  <c r="O53" i="1"/>
  <c r="R53" i="1" s="1"/>
  <c r="S53" i="1" s="1"/>
  <c r="O52" i="1"/>
  <c r="R52" i="1" s="1"/>
  <c r="S52" i="1" s="1"/>
  <c r="O50" i="1"/>
  <c r="R50" i="1" s="1"/>
  <c r="S50" i="1" s="1"/>
  <c r="O68" i="1"/>
  <c r="R68" i="1" s="1"/>
  <c r="O67" i="1"/>
  <c r="R67" i="1" s="1"/>
  <c r="T67" i="1" s="1"/>
  <c r="O66" i="1"/>
  <c r="R66" i="1" s="1"/>
  <c r="S54" i="1"/>
  <c r="T54" i="1"/>
  <c r="T60" i="1"/>
  <c r="S60" i="1"/>
  <c r="S108" i="1"/>
  <c r="T108" i="1"/>
  <c r="S107" i="1"/>
  <c r="T107" i="1"/>
  <c r="S109" i="1"/>
  <c r="T109" i="1"/>
  <c r="O63" i="1"/>
  <c r="R63" i="1" s="1"/>
  <c r="S63" i="1" s="1"/>
  <c r="O62" i="1"/>
  <c r="R62" i="1" s="1"/>
  <c r="S62" i="1" s="1"/>
  <c r="O61" i="1"/>
  <c r="R61" i="1" s="1"/>
  <c r="S61" i="1" s="1"/>
  <c r="T62" i="1"/>
  <c r="O65" i="1"/>
  <c r="R65" i="1" s="1"/>
  <c r="T65" i="1" s="1"/>
  <c r="O64" i="1"/>
  <c r="R64" i="1" s="1"/>
  <c r="S64" i="1" s="1"/>
  <c r="O56" i="1"/>
  <c r="R56" i="1" s="1"/>
  <c r="S56" i="1" s="1"/>
  <c r="T58" i="1"/>
  <c r="S57" i="1"/>
  <c r="T57" i="1"/>
  <c r="O51" i="1"/>
  <c r="R51" i="1" s="1"/>
  <c r="S51" i="1" s="1"/>
  <c r="O49" i="1"/>
  <c r="R49" i="1" s="1"/>
  <c r="S49" i="1" s="1"/>
  <c r="S68" i="1"/>
  <c r="T68" i="1"/>
  <c r="S66" i="1"/>
  <c r="T66" i="1"/>
  <c r="J130" i="1"/>
  <c r="K130" i="1"/>
  <c r="O130" i="1"/>
  <c r="R130" i="1" s="1"/>
  <c r="J133" i="1"/>
  <c r="K133" i="1"/>
  <c r="J134" i="1"/>
  <c r="K134" i="1"/>
  <c r="O134" i="1" s="1"/>
  <c r="R134" i="1" s="1"/>
  <c r="J135" i="1"/>
  <c r="K135" i="1"/>
  <c r="J136" i="1"/>
  <c r="K136" i="1"/>
  <c r="J137" i="1"/>
  <c r="K137" i="1"/>
  <c r="J138" i="1"/>
  <c r="K138" i="1"/>
  <c r="O138" i="1"/>
  <c r="R138" i="1" s="1"/>
  <c r="J139" i="1"/>
  <c r="K139" i="1"/>
  <c r="Q127" i="1"/>
  <c r="Q126" i="1"/>
  <c r="Q125" i="1"/>
  <c r="Q124" i="1"/>
  <c r="Q121" i="1"/>
  <c r="Q120" i="1"/>
  <c r="Q119" i="1"/>
  <c r="Q118" i="1"/>
  <c r="S67" i="1" l="1"/>
  <c r="T50" i="1"/>
  <c r="T52" i="1"/>
  <c r="T59" i="1"/>
  <c r="T55" i="1"/>
  <c r="T53" i="1"/>
  <c r="O139" i="1"/>
  <c r="R139" i="1" s="1"/>
  <c r="T139" i="1" s="1"/>
  <c r="O136" i="1"/>
  <c r="R136" i="1" s="1"/>
  <c r="S136" i="1" s="1"/>
  <c r="O135" i="1"/>
  <c r="R135" i="1" s="1"/>
  <c r="T135" i="1" s="1"/>
  <c r="O137" i="1"/>
  <c r="R137" i="1" s="1"/>
  <c r="T137" i="1" s="1"/>
  <c r="O133" i="1"/>
  <c r="R133" i="1" s="1"/>
  <c r="S133" i="1" s="1"/>
  <c r="T64" i="1"/>
  <c r="T63" i="1"/>
  <c r="T61" i="1"/>
  <c r="S65" i="1"/>
  <c r="T56" i="1"/>
  <c r="T51" i="1"/>
  <c r="T49" i="1"/>
  <c r="S139" i="1"/>
  <c r="S135" i="1"/>
  <c r="T138" i="1"/>
  <c r="S138" i="1"/>
  <c r="T136" i="1"/>
  <c r="S134" i="1"/>
  <c r="T134" i="1"/>
  <c r="T133" i="1"/>
  <c r="S130" i="1"/>
  <c r="T130" i="1"/>
  <c r="Q115" i="1"/>
  <c r="Q114" i="1"/>
  <c r="Q113" i="1"/>
  <c r="Q112" i="1"/>
  <c r="J111" i="1"/>
  <c r="J112" i="1"/>
  <c r="J113" i="1"/>
  <c r="J114" i="1"/>
  <c r="J115" i="1"/>
  <c r="J116" i="1"/>
  <c r="J117" i="1"/>
  <c r="J118" i="1"/>
  <c r="J119" i="1"/>
  <c r="J120" i="1"/>
  <c r="J121" i="1"/>
  <c r="S137" i="1" l="1"/>
  <c r="Q100" i="1"/>
  <c r="Q99" i="1"/>
  <c r="Q98" i="1"/>
  <c r="Q97" i="1"/>
  <c r="K100" i="1"/>
  <c r="J100" i="1"/>
  <c r="K99" i="1"/>
  <c r="O99" i="1" s="1"/>
  <c r="R99" i="1" s="1"/>
  <c r="J99" i="1"/>
  <c r="K98" i="1"/>
  <c r="J98" i="1"/>
  <c r="K97" i="1"/>
  <c r="J97" i="1"/>
  <c r="O100" i="1" l="1"/>
  <c r="R100" i="1" s="1"/>
  <c r="O98" i="1"/>
  <c r="R98" i="1" s="1"/>
  <c r="S98" i="1" s="1"/>
  <c r="O97" i="1"/>
  <c r="R97" i="1" s="1"/>
  <c r="S97" i="1" s="1"/>
  <c r="T100" i="1"/>
  <c r="S100" i="1"/>
  <c r="T99" i="1"/>
  <c r="S99" i="1"/>
  <c r="T98" i="1"/>
  <c r="Q8" i="1"/>
  <c r="J8" i="1"/>
  <c r="K8" i="1"/>
  <c r="Q7" i="1"/>
  <c r="Q9" i="1"/>
  <c r="J7" i="1"/>
  <c r="K7" i="1"/>
  <c r="T97" i="1" l="1"/>
  <c r="O8" i="1"/>
  <c r="R8" i="1" s="1"/>
  <c r="T8" i="1" s="1"/>
  <c r="O7" i="1"/>
  <c r="R7" i="1" s="1"/>
  <c r="S7" i="1" s="1"/>
  <c r="J72" i="1"/>
  <c r="K72" i="1"/>
  <c r="O76" i="1"/>
  <c r="R76" i="1" s="1"/>
  <c r="S76" i="1" s="1"/>
  <c r="J94" i="1"/>
  <c r="K94" i="1"/>
  <c r="J95" i="1"/>
  <c r="K95" i="1"/>
  <c r="J96" i="1"/>
  <c r="K96" i="1"/>
  <c r="J101" i="1"/>
  <c r="K101" i="1"/>
  <c r="J106" i="1"/>
  <c r="K106" i="1"/>
  <c r="O95" i="1" l="1"/>
  <c r="R95" i="1" s="1"/>
  <c r="O106" i="1"/>
  <c r="O94" i="1"/>
  <c r="R94" i="1" s="1"/>
  <c r="S94" i="1" s="1"/>
  <c r="R106" i="1"/>
  <c r="T106" i="1" s="1"/>
  <c r="O101" i="1"/>
  <c r="R101" i="1" s="1"/>
  <c r="S101" i="1" s="1"/>
  <c r="S8" i="1"/>
  <c r="T7" i="1"/>
  <c r="O96" i="1"/>
  <c r="R96" i="1" s="1"/>
  <c r="T96" i="1" s="1"/>
  <c r="O72" i="1"/>
  <c r="R72" i="1" s="1"/>
  <c r="S72" i="1" s="1"/>
  <c r="S106" i="1"/>
  <c r="T94" i="1"/>
  <c r="S95" i="1"/>
  <c r="T95" i="1"/>
  <c r="T76" i="1"/>
  <c r="Q5" i="1"/>
  <c r="J5" i="1"/>
  <c r="K5" i="1"/>
  <c r="Q15" i="1"/>
  <c r="Q21" i="1"/>
  <c r="Q20" i="1"/>
  <c r="Q17" i="1"/>
  <c r="R17" i="1" s="1"/>
  <c r="Q14" i="1"/>
  <c r="K14" i="1"/>
  <c r="K15" i="1"/>
  <c r="K20" i="1"/>
  <c r="K21" i="1"/>
  <c r="J14" i="1"/>
  <c r="J15" i="1"/>
  <c r="J20" i="1"/>
  <c r="J21" i="1"/>
  <c r="S17" i="1" l="1"/>
  <c r="T17" i="1"/>
  <c r="O5" i="1"/>
  <c r="R5" i="1" s="1"/>
  <c r="T5" i="1" s="1"/>
  <c r="O20" i="1"/>
  <c r="R20" i="1" s="1"/>
  <c r="T72" i="1"/>
  <c r="O21" i="1"/>
  <c r="R21" i="1" s="1"/>
  <c r="T101" i="1"/>
  <c r="O14" i="1"/>
  <c r="R14" i="1" s="1"/>
  <c r="T14" i="1" s="1"/>
  <c r="S96" i="1"/>
  <c r="O15" i="1"/>
  <c r="R15" i="1" s="1"/>
  <c r="S15" i="1" s="1"/>
  <c r="K113" i="1"/>
  <c r="K114" i="1"/>
  <c r="K115" i="1"/>
  <c r="O115" i="1"/>
  <c r="R115" i="1" s="1"/>
  <c r="K116" i="1"/>
  <c r="O116" i="1"/>
  <c r="R116" i="1" s="1"/>
  <c r="K117" i="1"/>
  <c r="K118" i="1"/>
  <c r="O118" i="1" s="1"/>
  <c r="R118" i="1" s="1"/>
  <c r="K119" i="1"/>
  <c r="K120" i="1"/>
  <c r="O120" i="1" s="1"/>
  <c r="R120" i="1" s="1"/>
  <c r="K121" i="1"/>
  <c r="O121" i="1" s="1"/>
  <c r="R121" i="1" s="1"/>
  <c r="J122" i="1"/>
  <c r="K122" i="1"/>
  <c r="O122" i="1" s="1"/>
  <c r="R122" i="1" s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O128" i="1" l="1"/>
  <c r="R128" i="1" s="1"/>
  <c r="S14" i="1"/>
  <c r="O129" i="1"/>
  <c r="R129" i="1" s="1"/>
  <c r="O124" i="1"/>
  <c r="R124" i="1" s="1"/>
  <c r="T124" i="1" s="1"/>
  <c r="S5" i="1"/>
  <c r="T20" i="1"/>
  <c r="S20" i="1"/>
  <c r="O127" i="1"/>
  <c r="R127" i="1" s="1"/>
  <c r="T127" i="1" s="1"/>
  <c r="O126" i="1"/>
  <c r="R126" i="1" s="1"/>
  <c r="S126" i="1" s="1"/>
  <c r="O125" i="1"/>
  <c r="R125" i="1" s="1"/>
  <c r="S125" i="1" s="1"/>
  <c r="O123" i="1"/>
  <c r="R123" i="1" s="1"/>
  <c r="T123" i="1" s="1"/>
  <c r="O119" i="1"/>
  <c r="R119" i="1" s="1"/>
  <c r="T119" i="1" s="1"/>
  <c r="O117" i="1"/>
  <c r="R117" i="1" s="1"/>
  <c r="T117" i="1" s="1"/>
  <c r="O113" i="1"/>
  <c r="R113" i="1" s="1"/>
  <c r="T113" i="1" s="1"/>
  <c r="T15" i="1"/>
  <c r="T21" i="1"/>
  <c r="S21" i="1"/>
  <c r="O114" i="1"/>
  <c r="R114" i="1" s="1"/>
  <c r="T114" i="1" s="1"/>
  <c r="T129" i="1"/>
  <c r="S129" i="1"/>
  <c r="S123" i="1"/>
  <c r="T121" i="1"/>
  <c r="S121" i="1"/>
  <c r="S117" i="1"/>
  <c r="T115" i="1"/>
  <c r="S115" i="1"/>
  <c r="S128" i="1"/>
  <c r="T128" i="1"/>
  <c r="T126" i="1"/>
  <c r="S124" i="1"/>
  <c r="S122" i="1"/>
  <c r="T122" i="1"/>
  <c r="S120" i="1"/>
  <c r="T120" i="1"/>
  <c r="S118" i="1"/>
  <c r="T118" i="1"/>
  <c r="S116" i="1"/>
  <c r="T116" i="1"/>
  <c r="Q10" i="1"/>
  <c r="Q6" i="1"/>
  <c r="Q3" i="1"/>
  <c r="K3" i="1"/>
  <c r="J3" i="1"/>
  <c r="S119" i="1" l="1"/>
  <c r="T125" i="1"/>
  <c r="S127" i="1"/>
  <c r="S113" i="1"/>
  <c r="S114" i="1"/>
  <c r="O3" i="1"/>
  <c r="R3" i="1" s="1"/>
  <c r="T3" i="1" s="1"/>
  <c r="Q4" i="1"/>
  <c r="J13" i="1"/>
  <c r="K13" i="1"/>
  <c r="J4" i="1"/>
  <c r="K4" i="1"/>
  <c r="J6" i="1"/>
  <c r="K6" i="1"/>
  <c r="J9" i="1"/>
  <c r="K9" i="1"/>
  <c r="J10" i="1"/>
  <c r="K10" i="1"/>
  <c r="J11" i="1"/>
  <c r="K11" i="1"/>
  <c r="J12" i="1"/>
  <c r="K12" i="1"/>
  <c r="J69" i="1"/>
  <c r="K69" i="1"/>
  <c r="J70" i="1"/>
  <c r="K70" i="1"/>
  <c r="K111" i="1"/>
  <c r="K112" i="1"/>
  <c r="J2" i="1"/>
  <c r="K2" i="1"/>
  <c r="S3" i="1" l="1"/>
  <c r="O112" i="1"/>
  <c r="O111" i="1"/>
  <c r="O110" i="1"/>
  <c r="R110" i="1" s="1"/>
  <c r="S110" i="1" s="1"/>
  <c r="O70" i="1"/>
  <c r="O69" i="1"/>
  <c r="R69" i="1" s="1"/>
  <c r="O12" i="1"/>
  <c r="O11" i="1"/>
  <c r="O10" i="1"/>
  <c r="O9" i="1"/>
  <c r="O6" i="1"/>
  <c r="O4" i="1"/>
  <c r="O13" i="1"/>
  <c r="O2" i="1"/>
  <c r="R2" i="1" s="1"/>
  <c r="S69" i="1" l="1"/>
  <c r="T69" i="1"/>
  <c r="R13" i="1"/>
  <c r="T13" i="1" s="1"/>
  <c r="R10" i="1"/>
  <c r="T10" i="1" s="1"/>
  <c r="R12" i="1"/>
  <c r="T12" i="1" s="1"/>
  <c r="R70" i="1"/>
  <c r="S70" i="1" s="1"/>
  <c r="R111" i="1"/>
  <c r="T111" i="1" s="1"/>
  <c r="R4" i="1"/>
  <c r="S4" i="1" s="1"/>
  <c r="R11" i="1"/>
  <c r="S11" i="1" s="1"/>
  <c r="T110" i="1"/>
  <c r="R112" i="1"/>
  <c r="T112" i="1" s="1"/>
  <c r="R9" i="1"/>
  <c r="S9" i="1" s="1"/>
  <c r="R6" i="1"/>
  <c r="S6" i="1" s="1"/>
  <c r="T9" i="1"/>
  <c r="S2" i="1"/>
  <c r="T2" i="1"/>
  <c r="T4" i="1" l="1"/>
  <c r="T70" i="1"/>
  <c r="T11" i="1"/>
  <c r="S112" i="1"/>
  <c r="S111" i="1"/>
  <c r="S12" i="1"/>
  <c r="S10" i="1"/>
  <c r="S13" i="1"/>
  <c r="T6" i="1"/>
</calcChain>
</file>

<file path=xl/comments1.xml><?xml version="1.0" encoding="utf-8"?>
<comments xmlns="http://schemas.openxmlformats.org/spreadsheetml/2006/main">
  <authors>
    <author>Пользователь</author>
  </authors>
  <commentList>
    <comment ref="Q2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Идеал, скидка 10%</t>
        </r>
      </text>
    </comment>
    <comment ref="Q13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Идеал, скидка 10%</t>
        </r>
      </text>
    </comment>
    <comment ref="Q23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Идеал, скидка 10%</t>
        </r>
      </text>
    </comment>
    <comment ref="Q33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Идеал, скидка 10%</t>
        </r>
      </text>
    </comment>
    <comment ref="Q49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Старпак
</t>
        </r>
      </text>
    </comment>
    <comment ref="Q55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Старпак</t>
        </r>
      </text>
    </comment>
    <comment ref="Q61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Старпак</t>
        </r>
      </text>
    </comment>
    <comment ref="Q123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Старпак</t>
        </r>
      </text>
    </comment>
    <comment ref="Q129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Старпак</t>
        </r>
      </text>
    </comment>
    <comment ref="Q135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Старпак</t>
        </r>
      </text>
    </comment>
    <comment ref="Q141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Старпак</t>
        </r>
      </text>
    </comment>
    <comment ref="Q147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Идеал, скидка 10%</t>
        </r>
      </text>
    </comment>
    <comment ref="Q153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Старпак
</t>
        </r>
      </text>
    </comment>
  </commentList>
</comments>
</file>

<file path=xl/sharedStrings.xml><?xml version="1.0" encoding="utf-8"?>
<sst xmlns="http://schemas.openxmlformats.org/spreadsheetml/2006/main" count="238" uniqueCount="234">
  <si>
    <t>Артикул</t>
  </si>
  <si>
    <t>Название</t>
  </si>
  <si>
    <t>Вес, кг</t>
  </si>
  <si>
    <t>Длина, м</t>
  </si>
  <si>
    <t>Ширина, м</t>
  </si>
  <si>
    <t>Толщина, м</t>
  </si>
  <si>
    <t>Объемный вес, кг</t>
  </si>
  <si>
    <t>Цена, руб.</t>
  </si>
  <si>
    <t>Закупочная цена, руб.</t>
  </si>
  <si>
    <t>Маржа, руб.</t>
  </si>
  <si>
    <t>Итого расходы OZON, руб.</t>
  </si>
  <si>
    <t>Кирпич OASIS Classic</t>
  </si>
  <si>
    <t>02-10</t>
  </si>
  <si>
    <t>Комиссия, руб.</t>
  </si>
  <si>
    <t>Эквайринг, руб.</t>
  </si>
  <si>
    <t>Прием FBS, руб.</t>
  </si>
  <si>
    <t>Логистика FBS, руб.</t>
  </si>
  <si>
    <t>Доставка FBS, руб.</t>
  </si>
  <si>
    <t>Комиссия %</t>
  </si>
  <si>
    <t>Рентабельность оборота, %</t>
  </si>
  <si>
    <t>Кирпич OASIS Ideal</t>
  </si>
  <si>
    <t>Кирпич OASIS Classic (3 шт)</t>
  </si>
  <si>
    <t>Кирпич OASIS Classic (2 шт)</t>
  </si>
  <si>
    <t>02-10 (2 шт)</t>
  </si>
  <si>
    <t>02-10 (3 шт)</t>
  </si>
  <si>
    <t>02-10 (5 шт)</t>
  </si>
  <si>
    <t>02-10 (10 шт)</t>
  </si>
  <si>
    <t>02-10 (35 шт)</t>
  </si>
  <si>
    <t>Кирпич OASIS Classic (5 шт)</t>
  </si>
  <si>
    <t>Кирпич OASIS Classic (10 шт)</t>
  </si>
  <si>
    <t>Кирпич OASIS Classic (35 шт)</t>
  </si>
  <si>
    <t>Расходы на упаковку, руб.</t>
  </si>
  <si>
    <t>Конус OASIS 50х15см</t>
  </si>
  <si>
    <t>Кирпич OASIS Ideal (2 шт)</t>
  </si>
  <si>
    <t>Кирпич OASIS Ideal (3 шт)</t>
  </si>
  <si>
    <t>Кирпич OASIS Ideal (5 шт)</t>
  </si>
  <si>
    <t>Кирпич OASIS Ideal (10 шт)</t>
  </si>
  <si>
    <t>Кирпич OASIS Ideal (35 шт)</t>
  </si>
  <si>
    <t>Кирпич OASIS Classic (4 шт)</t>
  </si>
  <si>
    <t>01-81</t>
  </si>
  <si>
    <t>05-04-1</t>
  </si>
  <si>
    <t>Проволока-бульонка 0.3мм 75гр зеленая</t>
  </si>
  <si>
    <t>02-10 (4 шт)</t>
  </si>
  <si>
    <t>02-10 (6 шт)</t>
  </si>
  <si>
    <t>Кирпич OASIS Classic (6 шт)</t>
  </si>
  <si>
    <t>02-10 (8 шт)</t>
  </si>
  <si>
    <t>Кирпич OASIS Classic (8 шт)</t>
  </si>
  <si>
    <t>Лента ANCHOR 12мм*50м</t>
  </si>
  <si>
    <t>Лента ANCHOR 6мм*50м</t>
  </si>
  <si>
    <t>02-35</t>
  </si>
  <si>
    <t>02-36</t>
  </si>
  <si>
    <t>05-21</t>
  </si>
  <si>
    <t>Проволока-бульонка 0.3мм 75гр зеленая (2 шт)</t>
  </si>
  <si>
    <t>Проволока-бульонка 0.3мм 75гр зеленая (3 шт)</t>
  </si>
  <si>
    <t>Проволока-бульонка 0.3мм 75гр зеленая (4 шт)</t>
  </si>
  <si>
    <t>Проволока-бульонка 0.3мм 75гр зеленая (5 шт)</t>
  </si>
  <si>
    <t>Тейп-лента 13ммх27м</t>
  </si>
  <si>
    <t>Тейп-лента 13ммх27м (2 шт)</t>
  </si>
  <si>
    <t>Тейп-лента 13ммх27м (3 шт)</t>
  </si>
  <si>
    <t>Тейп-лента 13ммх27м (4 шт)</t>
  </si>
  <si>
    <t>Тейп-лента 13ммх27м (5 шт)</t>
  </si>
  <si>
    <t>Тейп-лента 13мм</t>
  </si>
  <si>
    <t>Тейп-лента 13мм (2 шт)</t>
  </si>
  <si>
    <t>Тейп-лента 13мм (3 шт)</t>
  </si>
  <si>
    <t>Тейп-лента 13мм (4 шт)</t>
  </si>
  <si>
    <t>Тейп-лента 13мм (5 шт)</t>
  </si>
  <si>
    <t>Тейп-лента OASIS 1.3см</t>
  </si>
  <si>
    <t>Тейп-лента OASIS 1.3см (2 шт)</t>
  </si>
  <si>
    <t>Тейп-лента OASIS 1.3см (3 шт)</t>
  </si>
  <si>
    <t>Тейп-лента OASIS 1.3см (4 шт)</t>
  </si>
  <si>
    <t>Тейп-лента OASIS 1.3см (5 шт)</t>
  </si>
  <si>
    <t>Друт 1кг (разная толщина)</t>
  </si>
  <si>
    <t>Проволока в бумажной оплетке 200м</t>
  </si>
  <si>
    <t>Настольный Mini</t>
  </si>
  <si>
    <t>Настольный Mini (2 шт)</t>
  </si>
  <si>
    <t>Настольный Mini (3 шт)</t>
  </si>
  <si>
    <t>Настольный Mini (4 шт)</t>
  </si>
  <si>
    <t>Настольный Mini (5 шт)</t>
  </si>
  <si>
    <t>Настольный Medi</t>
  </si>
  <si>
    <t>Настольный Medi (2 шт)</t>
  </si>
  <si>
    <t>Настольный Medi (3 шт)</t>
  </si>
  <si>
    <t>Настольный Medi (4 шт)</t>
  </si>
  <si>
    <t>Настольный Medi (5 шт)</t>
  </si>
  <si>
    <t>01-69</t>
  </si>
  <si>
    <t>01-69_2pc</t>
  </si>
  <si>
    <t>01-69_3pc</t>
  </si>
  <si>
    <t>01-69_4pc</t>
  </si>
  <si>
    <t>01-69_5pc</t>
  </si>
  <si>
    <t>04-73</t>
  </si>
  <si>
    <t>04-73_2pc</t>
  </si>
  <si>
    <t>04-73_3pc</t>
  </si>
  <si>
    <t>04-73_4pc</t>
  </si>
  <si>
    <t>04-73_5pc</t>
  </si>
  <si>
    <t>Настольный Maxi</t>
  </si>
  <si>
    <t>04-71</t>
  </si>
  <si>
    <t>04-71_2pc</t>
  </si>
  <si>
    <t>04-71_3pc</t>
  </si>
  <si>
    <t>04-71_4pc</t>
  </si>
  <si>
    <t>04-71_5pc</t>
  </si>
  <si>
    <t>Настольный Maxi (2 шт)</t>
  </si>
  <si>
    <t>Настольный Maxi (3 шт)</t>
  </si>
  <si>
    <t>Настольный Maxi (4 шт)</t>
  </si>
  <si>
    <t>Настольный Maxi (5 шт)</t>
  </si>
  <si>
    <t>02-36_2pc</t>
  </si>
  <si>
    <t>02-36_3pc</t>
  </si>
  <si>
    <t>02-36_4pc</t>
  </si>
  <si>
    <t>02-36_5pc</t>
  </si>
  <si>
    <t>Лента ANCHOR 6мм*50м (2 шт.)</t>
  </si>
  <si>
    <t>Лента ANCHOR 6мм*50м (3 шт.)</t>
  </si>
  <si>
    <t>Лента ANCHOR 6мм*50м (4 шт.)</t>
  </si>
  <si>
    <t>Лента ANCHOR 6мм*50м (5 шт.)</t>
  </si>
  <si>
    <t>02-35_2pc</t>
  </si>
  <si>
    <t>02-35_3pc</t>
  </si>
  <si>
    <t>02-35_4pc</t>
  </si>
  <si>
    <t>02-35_5pc</t>
  </si>
  <si>
    <t>Лента ANCHOR 12мм*50м (2 шт.)</t>
  </si>
  <si>
    <t>Лента ANCHOR 12мм*50м (3 шт.)</t>
  </si>
  <si>
    <t>Лента ANCHOR 12мм*50м (4 шт.)</t>
  </si>
  <si>
    <t>Лента ANCHOR 12мм*50м (5 шт.)</t>
  </si>
  <si>
    <t>Сердце OASIS с поддоном 12х14 см</t>
  </si>
  <si>
    <t>Сердце OASIS на стиропоре 31х29 см</t>
  </si>
  <si>
    <t>Сердце OASIS на стиропоре 24х25 см</t>
  </si>
  <si>
    <t>05-20</t>
  </si>
  <si>
    <t>01-82</t>
  </si>
  <si>
    <t>Сердце OASIS с поддоном 16х16 см</t>
  </si>
  <si>
    <t>Сердце OASIS с поддоном 12х14 см (2 шт.)</t>
  </si>
  <si>
    <t>Сердце OASIS с поддоном 12х14 см (3 шт.)</t>
  </si>
  <si>
    <t>01-81_2pc</t>
  </si>
  <si>
    <t>01-81_3pc</t>
  </si>
  <si>
    <t>05-28</t>
  </si>
  <si>
    <t>Сердце открытое с поддоном ASPAC 23 см</t>
  </si>
  <si>
    <t>Сердце открытое с поддоном ASPAC 23 см (2 шт.)</t>
  </si>
  <si>
    <t>Сердце открытое с поддоном ASPAC 23 см (3 шт.)</t>
  </si>
  <si>
    <t>Сердце OASIS с поддоном 12х14 см (4 шт.)</t>
  </si>
  <si>
    <t>Сердце OASIS с поддоном 12х14 см (5 шт.)</t>
  </si>
  <si>
    <t>01-81_4pc</t>
  </si>
  <si>
    <t>01-81_5pc</t>
  </si>
  <si>
    <t>Сердце открытое с поддоном ASPAC 23 см (4 шт.)</t>
  </si>
  <si>
    <t>Сердце открытое с поддоном ASPAC 23 см (5 шт.)</t>
  </si>
  <si>
    <t>05-28_2pc</t>
  </si>
  <si>
    <t>05-28_3pc</t>
  </si>
  <si>
    <t>05-28_4pc</t>
  </si>
  <si>
    <t>05-28_5pc</t>
  </si>
  <si>
    <t>Сердце открытое с поддоном 22х22 см</t>
  </si>
  <si>
    <t>05-25</t>
  </si>
  <si>
    <t>05-25_2pc</t>
  </si>
  <si>
    <t>05-25_3pc</t>
  </si>
  <si>
    <t>05-25_4pc</t>
  </si>
  <si>
    <t>05-25_5pc</t>
  </si>
  <si>
    <t>Сердце открытое с поддоном 22х22 см (2 шт.)</t>
  </si>
  <si>
    <t>Сердце открытое с поддоном 22х22 см (3 шт.)</t>
  </si>
  <si>
    <t>Сердце открытое с поддоном 22х22 см (4 шт.)</t>
  </si>
  <si>
    <t>Сердце открытое с поддоном 22х22 см (5 шт.)</t>
  </si>
  <si>
    <t>Кирпич OASIS Ideal (6 шт)</t>
  </si>
  <si>
    <t>Кирпич OASIS Ideal (8 шт)</t>
  </si>
  <si>
    <t>02-09</t>
  </si>
  <si>
    <t>02-09_2pc</t>
  </si>
  <si>
    <t>02-09_3pc</t>
  </si>
  <si>
    <t>02-09_4pc</t>
  </si>
  <si>
    <t>02-09_5pc</t>
  </si>
  <si>
    <t>02-09_6pc</t>
  </si>
  <si>
    <t>02-09_8pc</t>
  </si>
  <si>
    <t>02-09_10pc</t>
  </si>
  <si>
    <t>02-09_35pc</t>
  </si>
  <si>
    <t>Кирпич OASIS Ideal (4 шт)</t>
  </si>
  <si>
    <t>05-76</t>
  </si>
  <si>
    <t>Тейп-лента OASIS 2.6см</t>
  </si>
  <si>
    <t>Тейп-лента OASIS 2.6см (2 шт)</t>
  </si>
  <si>
    <t>Тейп-лента OASIS 2.6см (3 шт)</t>
  </si>
  <si>
    <t>Тейп-лента OASIS 2.6см (4 шт)</t>
  </si>
  <si>
    <t>Тейп-лента OASIS 2.6см (5 шт)</t>
  </si>
  <si>
    <t>Рентабельность затрат на товар, %</t>
  </si>
  <si>
    <t>Тейп-лента PAULA 13мм 30м</t>
  </si>
  <si>
    <t>Тейп-лента PAULA 13мм 30м (2 шт)</t>
  </si>
  <si>
    <t>Тейп-лента PAULA 13мм 30м (3 шт)</t>
  </si>
  <si>
    <t>Тейп-лента PAULA 13мм 30м (4 шт)</t>
  </si>
  <si>
    <t>Тейп-лента PAULA 13мм 30м (5 шт)</t>
  </si>
  <si>
    <t>Кирпич OASIS для сухоцветов</t>
  </si>
  <si>
    <t>Кирпич OASIS для сухоцветов (2 шт)</t>
  </si>
  <si>
    <t>Кирпич OASIS для сухоцветов (3 шт)</t>
  </si>
  <si>
    <t>Кирпич OASIS для сухоцветов (4 шт)</t>
  </si>
  <si>
    <t>Кирпич OASIS для сухоцветов (5 шт)</t>
  </si>
  <si>
    <t>Кирпич OASIS для сухоцветов (6 шт)</t>
  </si>
  <si>
    <t>Кирпич OASIS для сухоцветов (8 шт)</t>
  </si>
  <si>
    <t>Кирпич OASIS для сухоцветов (10 шт)</t>
  </si>
  <si>
    <t>Кирпич OASIS для сухоцветов (35 шт)</t>
  </si>
  <si>
    <t>02-11</t>
  </si>
  <si>
    <t>02-11_2pc</t>
  </si>
  <si>
    <t>02-11_3pc</t>
  </si>
  <si>
    <t>02-11_4pc</t>
  </si>
  <si>
    <t>02-11_5pc</t>
  </si>
  <si>
    <t>02-11_6pc</t>
  </si>
  <si>
    <t>02-11_8pc</t>
  </si>
  <si>
    <t>02-11_10pc</t>
  </si>
  <si>
    <t>02-11_35pc</t>
  </si>
  <si>
    <t>Кирпич Victoria</t>
  </si>
  <si>
    <t>Кирпич Victoria (2 шт)</t>
  </si>
  <si>
    <t>Кирпич Victoria (3 шт)</t>
  </si>
  <si>
    <t>Кирпич Victoria (4 шт)</t>
  </si>
  <si>
    <t>Кирпич Victoria (5 шт)</t>
  </si>
  <si>
    <t>Кирпич Victoria (6 шт)</t>
  </si>
  <si>
    <t>Кирпич Victoria (8 шт)</t>
  </si>
  <si>
    <t>Кирпич Victoria (10 шт)</t>
  </si>
  <si>
    <t>Лента OASIS Parafilm 13мм 23м</t>
  </si>
  <si>
    <t>Лента OASIS Parafilm 13мм 23м (2 шт)</t>
  </si>
  <si>
    <t>Лента OASIS Parafilm 13мм 23м (3 шт)</t>
  </si>
  <si>
    <t>Лента OASIS Parafilm 13мм 23м (4 шт)</t>
  </si>
  <si>
    <t>Лента OASIS Parafilm 13мм 23м (5 шт)</t>
  </si>
  <si>
    <t>04-63</t>
  </si>
  <si>
    <t>04-63_2pc</t>
  </si>
  <si>
    <t>04-63_3pc</t>
  </si>
  <si>
    <t>04-63_4pc</t>
  </si>
  <si>
    <t>04-63_5pc</t>
  </si>
  <si>
    <t>01-90</t>
  </si>
  <si>
    <t>01-90_2pc</t>
  </si>
  <si>
    <t>01-90_3pc</t>
  </si>
  <si>
    <t>01-90_4pc</t>
  </si>
  <si>
    <t>01-90_5pc</t>
  </si>
  <si>
    <t>Лента OASIS полибаст</t>
  </si>
  <si>
    <t>Лента OASIS полибаст (2 шт)</t>
  </si>
  <si>
    <t>Лента OASIS полибаст (3 шт)</t>
  </si>
  <si>
    <t>Лента OASIS полибаст (4 шт)</t>
  </si>
  <si>
    <t>Лента OASIS полибаст (5 шт)</t>
  </si>
  <si>
    <t>Тейп-лента цветная 13мм</t>
  </si>
  <si>
    <t>Тейп-лента цветная 13мм (2 шт)</t>
  </si>
  <si>
    <t>Тейп-лента цветная 13мм (3 шт)</t>
  </si>
  <si>
    <t>Тейп-лента цветная 13мм (4 шт)</t>
  </si>
  <si>
    <t>Тейп-лента цветная 13мм (5 шт)</t>
  </si>
  <si>
    <t>Процент</t>
  </si>
  <si>
    <t>Минимум, руб.</t>
  </si>
  <si>
    <t>Максимум, руб.</t>
  </si>
  <si>
    <t>Объемный вес мин, кг</t>
  </si>
  <si>
    <t>Объемный вес макс, кг</t>
  </si>
  <si>
    <t>Кирпич Victoria (20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</si>
</sst>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49" fontId="0" fillId="2" borderId="6" xfId="0" applyNumberFormat="1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2" xfId="0" applyFill="1" applyBorder="1"/>
    <xf numFmtId="0" fontId="0" fillId="2" borderId="1" xfId="0" applyFill="1" applyBorder="1"/>
    <xf numFmtId="9" fontId="0" fillId="2" borderId="6" xfId="1" applyFont="1" applyFill="1" applyBorder="1"/>
    <xf numFmtId="0" fontId="0" fillId="0" borderId="11" xfId="0" applyBorder="1"/>
    <xf numFmtId="0" fontId="2" fillId="0" borderId="4" xfId="0" applyFont="1" applyBorder="1" applyAlignment="1">
      <alignment horizontal="center" vertical="center" wrapText="1"/>
    </xf>
    <xf numFmtId="9" fontId="0" fillId="2" borderId="8" xfId="1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/>
    <xf numFmtId="0" fontId="2" fillId="3" borderId="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0" fillId="3" borderId="2" xfId="0" applyFill="1" applyBorder="1"/>
    <xf numFmtId="9" fontId="0" fillId="3" borderId="2" xfId="1" applyFont="1" applyFill="1" applyBorder="1"/>
    <xf numFmtId="9" fontId="0" fillId="3" borderId="13" xfId="1" applyFont="1" applyFill="1" applyBorder="1"/>
    <xf numFmtId="9" fontId="0" fillId="3" borderId="1" xfId="1" applyFont="1" applyFill="1" applyBorder="1"/>
    <xf numFmtId="9" fontId="0" fillId="3" borderId="9" xfId="1" applyFont="1" applyFill="1" applyBorder="1"/>
    <xf numFmtId="0" fontId="0" fillId="4" borderId="7" xfId="0" applyFill="1" applyBorder="1"/>
    <xf numFmtId="0" fontId="0" fillId="4" borderId="9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0" fillId="2" borderId="15" xfId="0" applyFill="1" applyBorder="1"/>
    <xf numFmtId="0" fontId="0" fillId="2" borderId="16" xfId="0" applyFill="1" applyBorder="1"/>
    <xf numFmtId="0" fontId="0" fillId="2" borderId="0" xfId="0" applyFill="1"/>
    <xf numFmtId="0" fontId="0" fillId="5" borderId="9" xfId="0" applyFill="1" applyBorder="1"/>
    <xf numFmtId="49" fontId="2" fillId="2" borderId="3" xfId="0" applyNumberFormat="1" applyFont="1" applyFill="1" applyBorder="1" applyAlignment="1">
      <alignment horizontal="center" vertical="center" wrapText="1"/>
    </xf>
    <xf numFmtId="49" fontId="0" fillId="2" borderId="8" xfId="0" applyNumberFormat="1" applyFill="1" applyBorder="1"/>
    <xf numFmtId="49" fontId="0" fillId="2" borderId="1" xfId="0" applyNumberFormat="1" applyFill="1" applyBorder="1"/>
    <xf numFmtId="49" fontId="0" fillId="0" borderId="0" xfId="0" applyNumberFormat="1"/>
    <xf numFmtId="0" fontId="2" fillId="2" borderId="6" xfId="0" applyFont="1" applyFill="1" applyBorder="1"/>
    <xf numFmtId="0" fontId="2" fillId="2" borderId="8" xfId="0" applyFont="1" applyFill="1" applyBorder="1"/>
    <xf numFmtId="0" fontId="2" fillId="0" borderId="0" xfId="0" applyFont="1"/>
    <xf numFmtId="9" fontId="0" fillId="0" borderId="0" xfId="1" applyFont="1"/>
    <xf numFmtId="0" fontId="2" fillId="0" borderId="0" xfId="0" applyFont="1" applyAlignment="1">
      <alignment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74196</xdr:colOff>
      <xdr:row>0</xdr:row>
      <xdr:rowOff>95914</xdr:rowOff>
    </xdr:from>
    <xdr:to>
      <xdr:col>20</xdr:col>
      <xdr:colOff>93246</xdr:colOff>
      <xdr:row>37</xdr:row>
      <xdr:rowOff>82321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5512" y="95914"/>
          <a:ext cx="8581523" cy="7265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20"/>
  <sheetViews>
    <sheetView tabSelected="1" zoomScale="91" zoomScaleNormal="91" workbookViewId="0">
      <pane ySplit="1" topLeftCell="A2" activePane="bottomLeft" state="frozen"/>
      <selection pane="bottomLeft" activeCell="M3" sqref="M3"/>
    </sheetView>
  </sheetViews>
  <sheetFormatPr defaultRowHeight="15" x14ac:dyDescent="0.25"/>
  <cols>
    <col min="1" max="1" width="12.140625" style="39" customWidth="1"/>
    <col min="2" max="2" width="47.140625" bestFit="1" customWidth="1"/>
    <col min="3" max="3" width="12.140625" style="42" customWidth="1"/>
    <col min="5" max="5" width="7.7109375" customWidth="1"/>
    <col min="6" max="6" width="8.5703125" customWidth="1"/>
    <col min="7" max="7" width="9.7109375" customWidth="1"/>
    <col min="8" max="8" width="10.5703125" customWidth="1"/>
    <col min="9" max="9" width="9.7109375" customWidth="1"/>
    <col min="10" max="10" width="10" customWidth="1"/>
    <col min="11" max="11" width="11.28515625" customWidth="1"/>
    <col min="12" max="12" width="10.85546875" customWidth="1"/>
    <col min="13" max="14" width="10.5703125" customWidth="1"/>
    <col min="15" max="15" width="14.42578125" customWidth="1"/>
    <col min="16" max="16" width="14.42578125" style="34" customWidth="1"/>
    <col min="17" max="17" width="11.28515625" customWidth="1"/>
    <col min="18" max="18" width="8.7109375" customWidth="1"/>
    <col min="19" max="19" width="16.140625" customWidth="1"/>
    <col min="20" max="20" width="17.7109375" bestFit="1" customWidth="1"/>
  </cols>
  <sheetData>
    <row r="1" spans="1:20" s="20" customFormat="1" ht="30.75" customHeight="1" thickBot="1" x14ac:dyDescent="0.3">
      <c r="A1" s="36" t="s">
        <v>0</v>
      </c>
      <c r="B1" s="15" t="s">
        <v>1</v>
      </c>
      <c r="C1" s="14" t="s">
        <v>7</v>
      </c>
      <c r="D1" s="16" t="s">
        <v>2</v>
      </c>
      <c r="E1" s="16" t="s">
        <v>3</v>
      </c>
      <c r="F1" s="16" t="s">
        <v>4</v>
      </c>
      <c r="G1" s="16" t="s">
        <v>5</v>
      </c>
      <c r="H1" s="17" t="s">
        <v>6</v>
      </c>
      <c r="I1" s="14" t="s">
        <v>18</v>
      </c>
      <c r="J1" s="12" t="s">
        <v>13</v>
      </c>
      <c r="K1" s="12" t="s">
        <v>14</v>
      </c>
      <c r="L1" s="16" t="s">
        <v>15</v>
      </c>
      <c r="M1" s="16" t="s">
        <v>16</v>
      </c>
      <c r="N1" s="18" t="s">
        <v>17</v>
      </c>
      <c r="O1" s="19" t="s">
        <v>10</v>
      </c>
      <c r="P1" s="31" t="s">
        <v>31</v>
      </c>
      <c r="Q1" s="16" t="s">
        <v>8</v>
      </c>
      <c r="R1" s="22" t="s">
        <v>9</v>
      </c>
      <c r="S1" s="22" t="s">
        <v>19</v>
      </c>
      <c r="T1" s="23" t="s">
        <v>171</v>
      </c>
    </row>
    <row r="2" spans="1:20" x14ac:dyDescent="0.25">
      <c r="A2" s="5" t="s">
        <v>12</v>
      </c>
      <c r="B2" s="29" t="s">
        <v>11</v>
      </c>
      <c r="C2" s="40">
        <v>255</v>
      </c>
      <c r="D2" s="8">
        <v>0.05</v>
      </c>
      <c r="E2" s="8">
        <v>0.25</v>
      </c>
      <c r="F2" s="8">
        <v>0.13</v>
      </c>
      <c r="G2" s="8">
        <v>0.11</v>
      </c>
      <c r="H2" s="2">
        <f>ROUND(IF(E2*F2*G2*1000/5&gt;D2,E2*F2*G2*1000/5,D2),1)</f>
        <v>0.7</v>
      </c>
      <c r="I2" s="10">
        <v>0.09</v>
      </c>
      <c r="J2" s="1">
        <f>ROUNDUP(C2*I2,2)</f>
        <v>22.95</v>
      </c>
      <c r="K2" s="1">
        <f>ROUNDUP(C2*0.015,2)</f>
        <v>3.8299999999999996</v>
      </c>
      <c r="L2" s="8">
        <v>25</v>
      </c>
      <c r="M2" s="8">
        <v>45</v>
      </c>
      <c r="N2" s="11">
        <f>IF(AND(C2*0.055&gt;20,C2*0.055&lt;250),ROUNDUP(C2*0.055,2),IF(C2*0.055&lt;=20,20,250))</f>
        <v>20</v>
      </c>
      <c r="O2" s="4">
        <f>J2+K2+L2+M2+N2</f>
        <v>116.78</v>
      </c>
      <c r="P2" s="32">
        <v>15</v>
      </c>
      <c r="Q2" s="8">
        <v>77.489999999999995</v>
      </c>
      <c r="R2" s="24">
        <f>C2-O2-Q2-P2</f>
        <v>45.730000000000004</v>
      </c>
      <c r="S2" s="25">
        <f>ROUND(R2/C2,2)</f>
        <v>0.18</v>
      </c>
      <c r="T2" s="26">
        <f>ROUND(R2/Q2,2)</f>
        <v>0.59</v>
      </c>
    </row>
    <row r="3" spans="1:20" x14ac:dyDescent="0.25">
      <c r="A3" s="37" t="s">
        <v>23</v>
      </c>
      <c r="B3" s="29" t="s">
        <v>22</v>
      </c>
      <c r="C3" s="41">
        <v>390</v>
      </c>
      <c r="D3" s="8">
        <v>0.1</v>
      </c>
      <c r="E3" s="8">
        <v>0.25</v>
      </c>
      <c r="F3" s="8">
        <v>0.13</v>
      </c>
      <c r="G3" s="8">
        <v>0.18</v>
      </c>
      <c r="H3" s="2">
        <f t="shared" ref="H3:H92" si="0">ROUND(IF(E3*F3*G3*1000/5&gt;D3,E3*F3*G3*1000/5,D3),1)</f>
        <v>1.2</v>
      </c>
      <c r="I3" s="10">
        <v>0.09</v>
      </c>
      <c r="J3" s="1">
        <f t="shared" ref="J3:J70" si="1">ROUNDUP(C3*I3,2)</f>
        <v>35.1</v>
      </c>
      <c r="K3" s="1">
        <f t="shared" ref="K3:K112" si="2">ROUNDUP(C3*0.015,2)</f>
        <v>5.85</v>
      </c>
      <c r="L3" s="9">
        <v>25</v>
      </c>
      <c r="M3" s="9">
        <v>57</v>
      </c>
      <c r="N3" s="11">
        <f>IF(AND(C3*0.055&gt;20,C3*0.055&lt;250),ROUNDUP(C3*0.055,2),IF(C3*0.055&lt;=20,20,250))</f>
        <v>21.45</v>
      </c>
      <c r="O3" s="3">
        <f>J3+K3+L3+M3+N3</f>
        <v>144.4</v>
      </c>
      <c r="P3" s="32">
        <v>15</v>
      </c>
      <c r="Q3" s="21">
        <f>Q2*2</f>
        <v>154.97999999999999</v>
      </c>
      <c r="R3" s="24">
        <f>C3-O3-Q3-P3</f>
        <v>75.62</v>
      </c>
      <c r="S3" s="27">
        <f>ROUND(R3/C3,2)</f>
        <v>0.19</v>
      </c>
      <c r="T3" s="28">
        <f t="shared" ref="T3:T112" si="3">ROUND(R3/Q3,2)</f>
        <v>0.49</v>
      </c>
    </row>
    <row r="4" spans="1:20" x14ac:dyDescent="0.25">
      <c r="A4" s="37" t="s">
        <v>24</v>
      </c>
      <c r="B4" s="29" t="s">
        <v>21</v>
      </c>
      <c r="C4" s="41">
        <v>540</v>
      </c>
      <c r="D4" s="9">
        <v>0.15</v>
      </c>
      <c r="E4" s="8">
        <v>0.25</v>
      </c>
      <c r="F4" s="8">
        <v>0.13</v>
      </c>
      <c r="G4" s="8">
        <v>0.26</v>
      </c>
      <c r="H4" s="2">
        <f t="shared" si="0"/>
        <v>1.7</v>
      </c>
      <c r="I4" s="10">
        <v>0.09</v>
      </c>
      <c r="J4" s="1">
        <f t="shared" si="1"/>
        <v>48.6</v>
      </c>
      <c r="K4" s="1">
        <f t="shared" si="2"/>
        <v>8.1</v>
      </c>
      <c r="L4" s="9">
        <v>25</v>
      </c>
      <c r="M4" s="9">
        <v>69</v>
      </c>
      <c r="N4" s="11">
        <f>IF(AND(C4*0.055&gt;20,C4*0.055&lt;250),ROUNDUP(C4*0.055,2),IF(C4*0.055&lt;=20,20,250))</f>
        <v>29.7</v>
      </c>
      <c r="O4" s="3">
        <f>J4+K4+L4+M4+N4</f>
        <v>180.39999999999998</v>
      </c>
      <c r="P4" s="32">
        <v>15</v>
      </c>
      <c r="Q4" s="21">
        <f>Q2*3</f>
        <v>232.46999999999997</v>
      </c>
      <c r="R4" s="24">
        <f>C4-O4-Q4-P4</f>
        <v>112.13000000000005</v>
      </c>
      <c r="S4" s="27">
        <f>ROUND(R4/C4,2)</f>
        <v>0.21</v>
      </c>
      <c r="T4" s="28">
        <f t="shared" si="3"/>
        <v>0.48</v>
      </c>
    </row>
    <row r="5" spans="1:20" x14ac:dyDescent="0.25">
      <c r="A5" s="37" t="s">
        <v>42</v>
      </c>
      <c r="B5" s="29" t="s">
        <v>38</v>
      </c>
      <c r="C5" s="41">
        <v>690</v>
      </c>
      <c r="D5" s="9">
        <v>0.2</v>
      </c>
      <c r="E5" s="8">
        <v>0.25</v>
      </c>
      <c r="F5" s="8">
        <v>0.13</v>
      </c>
      <c r="G5" s="8">
        <v>0.34</v>
      </c>
      <c r="H5" s="2">
        <f t="shared" si="0"/>
        <v>2.2000000000000002</v>
      </c>
      <c r="I5" s="10">
        <v>0.09</v>
      </c>
      <c r="J5" s="1">
        <f t="shared" ref="J5" si="4">ROUNDUP(C5*I5,2)</f>
        <v>62.1</v>
      </c>
      <c r="K5" s="1">
        <f t="shared" ref="K5" si="5">ROUNDUP(C5*0.015,2)</f>
        <v>10.35</v>
      </c>
      <c r="L5" s="9">
        <v>25</v>
      </c>
      <c r="M5" s="9">
        <v>79</v>
      </c>
      <c r="N5" s="11">
        <f>IF(AND(C5*0.055&gt;20,C5*0.055&lt;250),ROUNDUP(C5*0.055,2),IF(C5*0.055&lt;=20,20,250))</f>
        <v>37.950000000000003</v>
      </c>
      <c r="O5" s="3">
        <f>J5+K5+L5+M5+N5</f>
        <v>214.39999999999998</v>
      </c>
      <c r="P5" s="32">
        <v>15</v>
      </c>
      <c r="Q5" s="21">
        <f>Q2*4</f>
        <v>309.95999999999998</v>
      </c>
      <c r="R5" s="24">
        <f>C5-O5-Q5-P5</f>
        <v>150.64000000000004</v>
      </c>
      <c r="S5" s="27">
        <f>ROUND(R5/C5,2)</f>
        <v>0.22</v>
      </c>
      <c r="T5" s="28">
        <f t="shared" ref="T5" si="6">ROUND(R5/Q5,2)</f>
        <v>0.49</v>
      </c>
    </row>
    <row r="6" spans="1:20" x14ac:dyDescent="0.25">
      <c r="A6" s="37" t="s">
        <v>25</v>
      </c>
      <c r="B6" s="29" t="s">
        <v>28</v>
      </c>
      <c r="C6" s="41">
        <v>810</v>
      </c>
      <c r="D6" s="9">
        <v>0.25</v>
      </c>
      <c r="E6" s="8">
        <v>0.25</v>
      </c>
      <c r="F6" s="8">
        <v>0.13</v>
      </c>
      <c r="G6" s="9">
        <v>0.42</v>
      </c>
      <c r="H6" s="2">
        <f t="shared" si="0"/>
        <v>2.7</v>
      </c>
      <c r="I6" s="10">
        <v>0.09</v>
      </c>
      <c r="J6" s="1">
        <f t="shared" si="1"/>
        <v>72.900000000000006</v>
      </c>
      <c r="K6" s="1">
        <f t="shared" si="2"/>
        <v>12.15</v>
      </c>
      <c r="L6" s="9">
        <v>25</v>
      </c>
      <c r="M6" s="9">
        <v>79</v>
      </c>
      <c r="N6" s="11">
        <f>IF(AND(C6*0.055&gt;20,C6*0.055&lt;250),ROUNDUP(C6*0.055,2),IF(C6*0.055&lt;=20,20,250))</f>
        <v>44.55</v>
      </c>
      <c r="O6" s="3">
        <f>J6+K6+L6+M6+N6</f>
        <v>233.60000000000002</v>
      </c>
      <c r="P6" s="32">
        <v>15</v>
      </c>
      <c r="Q6" s="21">
        <f>Q2*5</f>
        <v>387.45</v>
      </c>
      <c r="R6" s="24">
        <f>C6-O6-Q6-P6</f>
        <v>173.95</v>
      </c>
      <c r="S6" s="27">
        <f>ROUND(R6/C6,2)</f>
        <v>0.21</v>
      </c>
      <c r="T6" s="28">
        <f t="shared" si="3"/>
        <v>0.45</v>
      </c>
    </row>
    <row r="7" spans="1:20" x14ac:dyDescent="0.25">
      <c r="A7" s="37" t="s">
        <v>43</v>
      </c>
      <c r="B7" s="29" t="s">
        <v>44</v>
      </c>
      <c r="C7" s="41">
        <v>970</v>
      </c>
      <c r="D7" s="9">
        <v>0.3</v>
      </c>
      <c r="E7" s="8">
        <v>0.25</v>
      </c>
      <c r="F7" s="9">
        <v>0.24</v>
      </c>
      <c r="G7" s="9">
        <v>0.26</v>
      </c>
      <c r="H7" s="2">
        <f t="shared" si="0"/>
        <v>3.1</v>
      </c>
      <c r="I7" s="10">
        <v>0.09</v>
      </c>
      <c r="J7" s="1">
        <f t="shared" ref="J7" si="7">ROUNDUP(C7*I7,2)</f>
        <v>87.3</v>
      </c>
      <c r="K7" s="1">
        <f t="shared" ref="K7" si="8">ROUNDUP(C7*0.015,2)</f>
        <v>14.55</v>
      </c>
      <c r="L7" s="9">
        <v>25</v>
      </c>
      <c r="M7" s="9">
        <v>100</v>
      </c>
      <c r="N7" s="11">
        <f>IF(AND(C7*0.055&gt;20,C7*0.055&lt;250),ROUNDUP(C7*0.055,2),IF(C7*0.055&lt;=20,20,250))</f>
        <v>53.35</v>
      </c>
      <c r="O7" s="3">
        <f>J7+K7+L7+M7+N7</f>
        <v>280.2</v>
      </c>
      <c r="P7" s="32">
        <v>15</v>
      </c>
      <c r="Q7" s="21">
        <f>Q2*6</f>
        <v>464.93999999999994</v>
      </c>
      <c r="R7" s="24">
        <f>C7-O7-Q7-P7</f>
        <v>209.86</v>
      </c>
      <c r="S7" s="27">
        <f>ROUND(R7/C7,2)</f>
        <v>0.22</v>
      </c>
      <c r="T7" s="28">
        <f t="shared" ref="T7" si="9">ROUND(R7/Q7,2)</f>
        <v>0.45</v>
      </c>
    </row>
    <row r="8" spans="1:20" x14ac:dyDescent="0.25">
      <c r="A8" s="37" t="s">
        <v>45</v>
      </c>
      <c r="B8" s="29" t="s">
        <v>46</v>
      </c>
      <c r="C8" s="41">
        <v>1250</v>
      </c>
      <c r="D8" s="9">
        <v>0.4</v>
      </c>
      <c r="E8" s="8">
        <v>0.25</v>
      </c>
      <c r="F8" s="9">
        <v>0.24</v>
      </c>
      <c r="G8" s="9">
        <v>0.34</v>
      </c>
      <c r="H8" s="2">
        <f t="shared" si="0"/>
        <v>4.0999999999999996</v>
      </c>
      <c r="I8" s="10">
        <v>0.09</v>
      </c>
      <c r="J8" s="1">
        <f t="shared" ref="J8" si="10">ROUNDUP(C8*I8,2)</f>
        <v>112.5</v>
      </c>
      <c r="K8" s="1">
        <f t="shared" ref="K8" si="11">ROUNDUP(C8*0.015,2)</f>
        <v>18.75</v>
      </c>
      <c r="L8" s="9">
        <v>25</v>
      </c>
      <c r="M8" s="9">
        <v>120</v>
      </c>
      <c r="N8" s="11">
        <f>IF(AND(C8*0.055&gt;20,C8*0.055&lt;250),ROUNDUP(C8*0.055,2),IF(C8*0.055&lt;=20,20,250))</f>
        <v>68.75</v>
      </c>
      <c r="O8" s="3">
        <f>J8+K8+L8+M8+N8</f>
        <v>345</v>
      </c>
      <c r="P8" s="32">
        <v>15</v>
      </c>
      <c r="Q8" s="21">
        <f>Q2*8</f>
        <v>619.91999999999996</v>
      </c>
      <c r="R8" s="24">
        <f>C8-O8-Q8-P8</f>
        <v>270.08000000000004</v>
      </c>
      <c r="S8" s="27">
        <f>ROUND(R8/C8,2)</f>
        <v>0.22</v>
      </c>
      <c r="T8" s="28">
        <f t="shared" ref="T8" si="12">ROUND(R8/Q8,2)</f>
        <v>0.44</v>
      </c>
    </row>
    <row r="9" spans="1:20" x14ac:dyDescent="0.25">
      <c r="A9" s="37" t="s">
        <v>26</v>
      </c>
      <c r="B9" s="29" t="s">
        <v>29</v>
      </c>
      <c r="C9" s="41">
        <v>1520</v>
      </c>
      <c r="D9" s="9">
        <v>0.5</v>
      </c>
      <c r="E9" s="8">
        <v>0.25</v>
      </c>
      <c r="F9" s="9">
        <v>0.24</v>
      </c>
      <c r="G9" s="9">
        <v>0.42</v>
      </c>
      <c r="H9" s="2">
        <f t="shared" si="0"/>
        <v>5</v>
      </c>
      <c r="I9" s="10">
        <v>0.09</v>
      </c>
      <c r="J9" s="1">
        <f t="shared" si="1"/>
        <v>136.80000000000001</v>
      </c>
      <c r="K9" s="1">
        <f t="shared" si="2"/>
        <v>22.8</v>
      </c>
      <c r="L9" s="9">
        <v>25</v>
      </c>
      <c r="M9" s="9">
        <v>135</v>
      </c>
      <c r="N9" s="11">
        <f>IF(AND(C9*0.055&gt;20,C9*0.055&lt;250),ROUNDUP(C9*0.055,2),IF(C9*0.055&lt;=20,20,250))</f>
        <v>83.6</v>
      </c>
      <c r="O9" s="3">
        <f>J9+K9+L9+M9+N9</f>
        <v>403.20000000000005</v>
      </c>
      <c r="P9" s="32">
        <v>15</v>
      </c>
      <c r="Q9" s="21">
        <f>Q2*10</f>
        <v>774.9</v>
      </c>
      <c r="R9" s="24">
        <f>C9-O9-Q9-P9</f>
        <v>326.89999999999998</v>
      </c>
      <c r="S9" s="27">
        <f>ROUND(R9/C9,2)</f>
        <v>0.22</v>
      </c>
      <c r="T9" s="28">
        <f t="shared" si="3"/>
        <v>0.42</v>
      </c>
    </row>
    <row r="10" spans="1:20" x14ac:dyDescent="0.25">
      <c r="A10" s="37" t="s">
        <v>27</v>
      </c>
      <c r="B10" s="29" t="s">
        <v>30</v>
      </c>
      <c r="C10" s="41">
        <v>4750</v>
      </c>
      <c r="D10" s="9">
        <v>1.97</v>
      </c>
      <c r="E10" s="9">
        <v>0.79</v>
      </c>
      <c r="F10" s="9">
        <v>0.4</v>
      </c>
      <c r="G10" s="9">
        <v>0.25</v>
      </c>
      <c r="H10" s="2">
        <f t="shared" si="0"/>
        <v>15.8</v>
      </c>
      <c r="I10" s="10">
        <v>0.09</v>
      </c>
      <c r="J10" s="1">
        <f t="shared" si="1"/>
        <v>427.5</v>
      </c>
      <c r="K10" s="1">
        <f t="shared" si="2"/>
        <v>71.25</v>
      </c>
      <c r="L10" s="9">
        <v>25</v>
      </c>
      <c r="M10" s="9">
        <v>400</v>
      </c>
      <c r="N10" s="11">
        <f>IF(AND(C10*0.055&gt;20,C10*0.055&lt;250),ROUNDUP(C10*0.055,2),IF(C10*0.055&lt;=20,20,250))</f>
        <v>250</v>
      </c>
      <c r="O10" s="3">
        <f>J10+K10+L10+M10+N10</f>
        <v>1173.75</v>
      </c>
      <c r="P10" s="32">
        <v>15</v>
      </c>
      <c r="Q10" s="21">
        <f>Q2*35</f>
        <v>2712.1499999999996</v>
      </c>
      <c r="R10" s="24">
        <f>C10-O10-Q10-P10</f>
        <v>849.10000000000036</v>
      </c>
      <c r="S10" s="27">
        <f>ROUND(R10/C10,2)</f>
        <v>0.18</v>
      </c>
      <c r="T10" s="28">
        <f t="shared" si="3"/>
        <v>0.31</v>
      </c>
    </row>
    <row r="11" spans="1:20" x14ac:dyDescent="0.25">
      <c r="A11" s="37"/>
      <c r="B11" s="7"/>
      <c r="C11" s="41"/>
      <c r="D11" s="9"/>
      <c r="E11" s="9"/>
      <c r="F11" s="9"/>
      <c r="G11" s="9"/>
      <c r="H11" s="2">
        <f t="shared" si="0"/>
        <v>0</v>
      </c>
      <c r="I11" s="13"/>
      <c r="J11" s="1">
        <f t="shared" si="1"/>
        <v>0</v>
      </c>
      <c r="K11" s="1">
        <f t="shared" si="2"/>
        <v>0</v>
      </c>
      <c r="L11" s="9"/>
      <c r="M11" s="9"/>
      <c r="N11" s="11">
        <f>IF(AND(C11*0.055&gt;20,C11*0.055&lt;250),ROUNDUP(C11*0.055,2),IF(C11*0.055&lt;=20,20,250))</f>
        <v>20</v>
      </c>
      <c r="O11" s="3">
        <f>J11+K11+L11+M11+N11</f>
        <v>20</v>
      </c>
      <c r="P11" s="33"/>
      <c r="Q11" s="9"/>
      <c r="R11" s="24">
        <f>C11-O11-Q11-P11</f>
        <v>-20</v>
      </c>
      <c r="S11" s="27" t="e">
        <f>ROUND(R11/C11,2)</f>
        <v>#DIV/0!</v>
      </c>
      <c r="T11" s="28" t="e">
        <f t="shared" si="3"/>
        <v>#DIV/0!</v>
      </c>
    </row>
    <row r="12" spans="1:20" x14ac:dyDescent="0.25">
      <c r="A12" s="37"/>
      <c r="B12" s="7"/>
      <c r="C12" s="41"/>
      <c r="D12" s="9"/>
      <c r="E12" s="9"/>
      <c r="F12" s="9"/>
      <c r="G12" s="9"/>
      <c r="H12" s="2">
        <f t="shared" si="0"/>
        <v>0</v>
      </c>
      <c r="I12" s="13"/>
      <c r="J12" s="1">
        <f t="shared" si="1"/>
        <v>0</v>
      </c>
      <c r="K12" s="1">
        <f t="shared" si="2"/>
        <v>0</v>
      </c>
      <c r="L12" s="9"/>
      <c r="M12" s="9"/>
      <c r="N12" s="11">
        <f>IF(AND(C12*0.055&gt;20,C12*0.055&lt;250),ROUNDUP(C12*0.055,2),IF(C12*0.055&lt;=20,20,250))</f>
        <v>20</v>
      </c>
      <c r="O12" s="3">
        <f>J12+K12+L12+M12+N12</f>
        <v>20</v>
      </c>
      <c r="P12" s="33"/>
      <c r="Q12" s="9"/>
      <c r="R12" s="24">
        <f>C12-O12-Q12-P12</f>
        <v>-20</v>
      </c>
      <c r="S12" s="27" t="e">
        <f>ROUND(R12/C12,2)</f>
        <v>#DIV/0!</v>
      </c>
      <c r="T12" s="28" t="e">
        <f t="shared" si="3"/>
        <v>#DIV/0!</v>
      </c>
    </row>
    <row r="13" spans="1:20" x14ac:dyDescent="0.25">
      <c r="A13" s="37" t="s">
        <v>155</v>
      </c>
      <c r="B13" s="29" t="s">
        <v>20</v>
      </c>
      <c r="C13" s="41">
        <v>265</v>
      </c>
      <c r="D13" s="8">
        <v>0.05</v>
      </c>
      <c r="E13" s="8">
        <v>0.25</v>
      </c>
      <c r="F13" s="8">
        <v>0.13</v>
      </c>
      <c r="G13" s="8">
        <v>0.11</v>
      </c>
      <c r="H13" s="2">
        <f t="shared" si="0"/>
        <v>0.7</v>
      </c>
      <c r="I13" s="13">
        <v>0.09</v>
      </c>
      <c r="J13" s="1">
        <f>ROUNDUP(C13*I13,2)</f>
        <v>23.85</v>
      </c>
      <c r="K13" s="1">
        <f>ROUNDUP(C13*0.015,2)</f>
        <v>3.98</v>
      </c>
      <c r="L13" s="9">
        <v>25</v>
      </c>
      <c r="M13" s="8">
        <v>45</v>
      </c>
      <c r="N13" s="11">
        <f>IF(AND(C13*0.055&gt;20,C13*0.055&lt;250),ROUNDUP(C13*0.055,2),IF(C13*0.055&lt;=20,20,250))</f>
        <v>20</v>
      </c>
      <c r="O13" s="3">
        <f>J13+K13+L13+M13+N13</f>
        <v>117.83</v>
      </c>
      <c r="P13" s="32">
        <v>15</v>
      </c>
      <c r="Q13" s="9">
        <v>80.19</v>
      </c>
      <c r="R13" s="24">
        <f>C13-O13-Q13-P13</f>
        <v>51.980000000000018</v>
      </c>
      <c r="S13" s="27">
        <f>ROUND(R13/C13,2)</f>
        <v>0.2</v>
      </c>
      <c r="T13" s="28">
        <f>ROUND(R13/Q13,2)</f>
        <v>0.65</v>
      </c>
    </row>
    <row r="14" spans="1:20" x14ac:dyDescent="0.25">
      <c r="A14" s="37" t="s">
        <v>156</v>
      </c>
      <c r="B14" s="29" t="s">
        <v>33</v>
      </c>
      <c r="C14" s="41">
        <v>410</v>
      </c>
      <c r="D14" s="8">
        <v>0.1</v>
      </c>
      <c r="E14" s="8">
        <v>0.25</v>
      </c>
      <c r="F14" s="8">
        <v>0.13</v>
      </c>
      <c r="G14" s="8">
        <v>0.18</v>
      </c>
      <c r="H14" s="2">
        <f t="shared" si="0"/>
        <v>1.2</v>
      </c>
      <c r="I14" s="13">
        <v>0.09</v>
      </c>
      <c r="J14" s="1">
        <f t="shared" ref="J14:J21" si="13">ROUNDUP(C14*I14,2)</f>
        <v>36.9</v>
      </c>
      <c r="K14" s="1">
        <f t="shared" ref="K14:K21" si="14">ROUNDUP(C14*0.015,2)</f>
        <v>6.15</v>
      </c>
      <c r="L14" s="9">
        <v>25</v>
      </c>
      <c r="M14" s="9">
        <v>57</v>
      </c>
      <c r="N14" s="11">
        <f>IF(AND(C14*0.055&gt;20,C14*0.055&lt;250),ROUNDUP(C14*0.055,2),IF(C14*0.055&lt;=20,20,250))</f>
        <v>22.55</v>
      </c>
      <c r="O14" s="3">
        <f>J14+K14+L14+M14+N14</f>
        <v>147.6</v>
      </c>
      <c r="P14" s="32">
        <v>15</v>
      </c>
      <c r="Q14" s="21">
        <f>Q13*2</f>
        <v>160.38</v>
      </c>
      <c r="R14" s="24">
        <f>C14-O14-Q14-P14</f>
        <v>87.019999999999982</v>
      </c>
      <c r="S14" s="27">
        <f>ROUND(R14/C14,2)</f>
        <v>0.21</v>
      </c>
      <c r="T14" s="28">
        <f t="shared" ref="T14:T22" si="15">ROUND(R14/Q14,2)</f>
        <v>0.54</v>
      </c>
    </row>
    <row r="15" spans="1:20" x14ac:dyDescent="0.25">
      <c r="A15" s="37" t="s">
        <v>157</v>
      </c>
      <c r="B15" s="29" t="s">
        <v>34</v>
      </c>
      <c r="C15" s="41">
        <v>560</v>
      </c>
      <c r="D15" s="9">
        <v>0.15</v>
      </c>
      <c r="E15" s="8">
        <v>0.25</v>
      </c>
      <c r="F15" s="8">
        <v>0.13</v>
      </c>
      <c r="G15" s="8">
        <v>0.26</v>
      </c>
      <c r="H15" s="2">
        <f t="shared" si="0"/>
        <v>1.7</v>
      </c>
      <c r="I15" s="13">
        <v>0.09</v>
      </c>
      <c r="J15" s="1">
        <f t="shared" si="13"/>
        <v>50.4</v>
      </c>
      <c r="K15" s="1">
        <f t="shared" si="14"/>
        <v>8.4</v>
      </c>
      <c r="L15" s="9">
        <v>25</v>
      </c>
      <c r="M15" s="9">
        <v>69</v>
      </c>
      <c r="N15" s="11">
        <f>IF(AND(C15*0.055&gt;20,C15*0.055&lt;250),ROUNDUP(C15*0.055,2),IF(C15*0.055&lt;=20,20,250))</f>
        <v>30.8</v>
      </c>
      <c r="O15" s="3">
        <f>J15+K15+L15+M15+N15</f>
        <v>183.60000000000002</v>
      </c>
      <c r="P15" s="32">
        <v>15</v>
      </c>
      <c r="Q15" s="21">
        <f>Q13*3</f>
        <v>240.57</v>
      </c>
      <c r="R15" s="24">
        <f>C15-O15-Q15-P15</f>
        <v>120.82999999999998</v>
      </c>
      <c r="S15" s="27">
        <f>ROUND(R15/C15,2)</f>
        <v>0.22</v>
      </c>
      <c r="T15" s="28">
        <f t="shared" si="15"/>
        <v>0.5</v>
      </c>
    </row>
    <row r="16" spans="1:20" x14ac:dyDescent="0.25">
      <c r="A16" s="37" t="s">
        <v>158</v>
      </c>
      <c r="B16" s="29" t="s">
        <v>164</v>
      </c>
      <c r="C16" s="41">
        <v>720</v>
      </c>
      <c r="D16" s="9">
        <v>0.2</v>
      </c>
      <c r="E16" s="8">
        <v>0.25</v>
      </c>
      <c r="F16" s="8">
        <v>0.13</v>
      </c>
      <c r="G16" s="8">
        <v>0.34</v>
      </c>
      <c r="H16" s="2">
        <f t="shared" si="0"/>
        <v>2.2000000000000002</v>
      </c>
      <c r="I16" s="13">
        <v>0.09</v>
      </c>
      <c r="J16" s="1">
        <f t="shared" ref="J16:J19" si="16">ROUNDUP(C16*I16,2)</f>
        <v>64.8</v>
      </c>
      <c r="K16" s="1">
        <f t="shared" ref="K16:K19" si="17">ROUNDUP(C16*0.015,2)</f>
        <v>10.8</v>
      </c>
      <c r="L16" s="9">
        <v>25</v>
      </c>
      <c r="M16" s="9">
        <v>79</v>
      </c>
      <c r="N16" s="11">
        <f>IF(AND(C16*0.055&gt;20,C16*0.055&lt;250),ROUNDUP(C16*0.055,2),IF(C16*0.055&lt;=20,20,250))</f>
        <v>39.6</v>
      </c>
      <c r="O16" s="3">
        <f>J16+K16+L16+M16+N16</f>
        <v>219.2</v>
      </c>
      <c r="P16" s="32">
        <v>15</v>
      </c>
      <c r="Q16" s="21">
        <f>Q13*4</f>
        <v>320.76</v>
      </c>
      <c r="R16" s="24">
        <f>C16-O16-Q16-P16</f>
        <v>165.04000000000002</v>
      </c>
      <c r="S16" s="27">
        <f>ROUND(R16/C16,2)</f>
        <v>0.23</v>
      </c>
      <c r="T16" s="28">
        <f t="shared" ref="T16:T20" si="18">ROUND(R16/Q16,2)</f>
        <v>0.51</v>
      </c>
    </row>
    <row r="17" spans="1:20" x14ac:dyDescent="0.25">
      <c r="A17" s="37" t="s">
        <v>159</v>
      </c>
      <c r="B17" s="29" t="s">
        <v>35</v>
      </c>
      <c r="C17" s="41">
        <v>860</v>
      </c>
      <c r="D17" s="9">
        <v>0.25</v>
      </c>
      <c r="E17" s="8">
        <v>0.25</v>
      </c>
      <c r="F17" s="8">
        <v>0.13</v>
      </c>
      <c r="G17" s="9">
        <v>0.42</v>
      </c>
      <c r="H17" s="2">
        <f t="shared" si="0"/>
        <v>2.7</v>
      </c>
      <c r="I17" s="13">
        <v>0.09</v>
      </c>
      <c r="J17" s="1">
        <f t="shared" si="16"/>
        <v>77.400000000000006</v>
      </c>
      <c r="K17" s="1">
        <f t="shared" si="17"/>
        <v>12.9</v>
      </c>
      <c r="L17" s="9">
        <v>25</v>
      </c>
      <c r="M17" s="9">
        <v>79</v>
      </c>
      <c r="N17" s="11">
        <f>IF(AND(C17*0.055&gt;20,C17*0.055&lt;250),ROUNDUP(C17*0.055,2),IF(C17*0.055&lt;=20,20,250))</f>
        <v>47.3</v>
      </c>
      <c r="O17" s="3">
        <f>J17+K17+L17+M17+N17</f>
        <v>241.60000000000002</v>
      </c>
      <c r="P17" s="32">
        <v>15</v>
      </c>
      <c r="Q17" s="21">
        <f>Q13*5</f>
        <v>400.95</v>
      </c>
      <c r="R17" s="24">
        <f>C17-O17-Q17-P17</f>
        <v>202.45</v>
      </c>
      <c r="S17" s="27">
        <f>ROUND(R17/C17,2)</f>
        <v>0.24</v>
      </c>
      <c r="T17" s="28">
        <f t="shared" si="18"/>
        <v>0.5</v>
      </c>
    </row>
    <row r="18" spans="1:20" x14ac:dyDescent="0.25">
      <c r="A18" s="37" t="s">
        <v>160</v>
      </c>
      <c r="B18" s="29" t="s">
        <v>153</v>
      </c>
      <c r="C18" s="41">
        <v>1020</v>
      </c>
      <c r="D18" s="9">
        <v>0.3</v>
      </c>
      <c r="E18" s="8">
        <v>0.25</v>
      </c>
      <c r="F18" s="9">
        <v>0.24</v>
      </c>
      <c r="G18" s="9">
        <v>0.26</v>
      </c>
      <c r="H18" s="2">
        <f t="shared" si="0"/>
        <v>3.1</v>
      </c>
      <c r="I18" s="13">
        <v>0.09</v>
      </c>
      <c r="J18" s="1">
        <f t="shared" si="16"/>
        <v>91.8</v>
      </c>
      <c r="K18" s="1">
        <f t="shared" si="17"/>
        <v>15.3</v>
      </c>
      <c r="L18" s="9">
        <v>25</v>
      </c>
      <c r="M18" s="9">
        <v>100</v>
      </c>
      <c r="N18" s="11">
        <f>IF(AND(C18*0.055&gt;20,C18*0.055&lt;250),ROUNDUP(C18*0.055,2),IF(C18*0.055&lt;=20,20,250))</f>
        <v>56.1</v>
      </c>
      <c r="O18" s="3">
        <f>J18+K18+L18+M18+N18</f>
        <v>288.2</v>
      </c>
      <c r="P18" s="32">
        <v>15</v>
      </c>
      <c r="Q18" s="21">
        <f>Q13*6</f>
        <v>481.14</v>
      </c>
      <c r="R18" s="24">
        <f>C18-O18-Q18-P18</f>
        <v>235.65999999999997</v>
      </c>
      <c r="S18" s="27">
        <f>ROUND(R18/C18,2)</f>
        <v>0.23</v>
      </c>
      <c r="T18" s="28">
        <f t="shared" si="18"/>
        <v>0.49</v>
      </c>
    </row>
    <row r="19" spans="1:20" x14ac:dyDescent="0.25">
      <c r="A19" s="37" t="s">
        <v>161</v>
      </c>
      <c r="B19" s="29" t="s">
        <v>154</v>
      </c>
      <c r="C19" s="41">
        <v>1320</v>
      </c>
      <c r="D19" s="9">
        <v>0.4</v>
      </c>
      <c r="E19" s="8">
        <v>0.25</v>
      </c>
      <c r="F19" s="9">
        <v>0.24</v>
      </c>
      <c r="G19" s="9">
        <v>0.34</v>
      </c>
      <c r="H19" s="2">
        <f t="shared" si="0"/>
        <v>4.0999999999999996</v>
      </c>
      <c r="I19" s="13">
        <v>0.09</v>
      </c>
      <c r="J19" s="1">
        <f t="shared" si="16"/>
        <v>118.8</v>
      </c>
      <c r="K19" s="1">
        <f t="shared" si="17"/>
        <v>19.8</v>
      </c>
      <c r="L19" s="9">
        <v>25</v>
      </c>
      <c r="M19" s="9">
        <v>120</v>
      </c>
      <c r="N19" s="11">
        <f>IF(AND(C19*0.055&gt;20,C19*0.055&lt;250),ROUNDUP(C19*0.055,2),IF(C19*0.055&lt;=20,20,250))</f>
        <v>72.599999999999994</v>
      </c>
      <c r="O19" s="3">
        <f>J19+K19+L19+M19+N19</f>
        <v>356.20000000000005</v>
      </c>
      <c r="P19" s="32">
        <v>15</v>
      </c>
      <c r="Q19" s="21">
        <f>Q13*8</f>
        <v>641.52</v>
      </c>
      <c r="R19" s="24">
        <f>C19-O19-Q19-P19</f>
        <v>307.27999999999997</v>
      </c>
      <c r="S19" s="27">
        <f>ROUND(R19/C19,2)</f>
        <v>0.23</v>
      </c>
      <c r="T19" s="28">
        <f t="shared" si="18"/>
        <v>0.48</v>
      </c>
    </row>
    <row r="20" spans="1:20" x14ac:dyDescent="0.25">
      <c r="A20" s="37" t="s">
        <v>162</v>
      </c>
      <c r="B20" s="29" t="s">
        <v>36</v>
      </c>
      <c r="C20" s="41">
        <v>1590</v>
      </c>
      <c r="D20" s="9">
        <v>0.5</v>
      </c>
      <c r="E20" s="8">
        <v>0.25</v>
      </c>
      <c r="F20" s="9">
        <v>0.24</v>
      </c>
      <c r="G20" s="9">
        <v>0.42</v>
      </c>
      <c r="H20" s="2">
        <f t="shared" si="0"/>
        <v>5</v>
      </c>
      <c r="I20" s="13">
        <v>0.09</v>
      </c>
      <c r="J20" s="1">
        <f t="shared" si="13"/>
        <v>143.1</v>
      </c>
      <c r="K20" s="1">
        <f t="shared" si="14"/>
        <v>23.85</v>
      </c>
      <c r="L20" s="9">
        <v>25</v>
      </c>
      <c r="M20" s="9">
        <v>135</v>
      </c>
      <c r="N20" s="11">
        <f>IF(AND(C20*0.055&gt;20,C20*0.055&lt;250),ROUNDUP(C20*0.055,2),IF(C20*0.055&lt;=20,20,250))</f>
        <v>87.45</v>
      </c>
      <c r="O20" s="3">
        <f>J20+K20+L20+M20+N20</f>
        <v>414.4</v>
      </c>
      <c r="P20" s="32">
        <v>15</v>
      </c>
      <c r="Q20" s="21">
        <f>Q13*10</f>
        <v>801.9</v>
      </c>
      <c r="R20" s="24">
        <f>C20-O20-Q20-P20</f>
        <v>358.69999999999993</v>
      </c>
      <c r="S20" s="27">
        <f>ROUND(R20/C20,2)</f>
        <v>0.23</v>
      </c>
      <c r="T20" s="28">
        <f t="shared" si="18"/>
        <v>0.45</v>
      </c>
    </row>
    <row r="21" spans="1:20" x14ac:dyDescent="0.25">
      <c r="A21" s="37" t="s">
        <v>163</v>
      </c>
      <c r="B21" s="29" t="s">
        <v>37</v>
      </c>
      <c r="C21" s="41">
        <v>4950</v>
      </c>
      <c r="D21" s="9">
        <v>1.97</v>
      </c>
      <c r="E21" s="9">
        <v>0.79</v>
      </c>
      <c r="F21" s="9">
        <v>0.4</v>
      </c>
      <c r="G21" s="9">
        <v>0.25</v>
      </c>
      <c r="H21" s="2">
        <f t="shared" si="0"/>
        <v>15.8</v>
      </c>
      <c r="I21" s="13">
        <v>0.09</v>
      </c>
      <c r="J21" s="1">
        <f t="shared" si="13"/>
        <v>445.5</v>
      </c>
      <c r="K21" s="1">
        <f t="shared" si="14"/>
        <v>74.25</v>
      </c>
      <c r="L21" s="9">
        <v>25</v>
      </c>
      <c r="M21" s="9">
        <v>400</v>
      </c>
      <c r="N21" s="11">
        <f>IF(AND(C21*0.055&gt;20,C21*0.055&lt;250),ROUNDUP(C21*0.055,2),IF(C21*0.055&lt;=20,20,250))</f>
        <v>250</v>
      </c>
      <c r="O21" s="3">
        <f>J21+K21+L21+M21+N21</f>
        <v>1194.75</v>
      </c>
      <c r="P21" s="32">
        <v>15</v>
      </c>
      <c r="Q21" s="21">
        <f>Q13*35</f>
        <v>2806.65</v>
      </c>
      <c r="R21" s="24">
        <f>C21-O21-Q21-P21</f>
        <v>933.59999999999991</v>
      </c>
      <c r="S21" s="27">
        <f>ROUND(R21/C21,2)</f>
        <v>0.19</v>
      </c>
      <c r="T21" s="28">
        <f t="shared" si="15"/>
        <v>0.33</v>
      </c>
    </row>
    <row r="22" spans="1:20" x14ac:dyDescent="0.25">
      <c r="A22" s="37"/>
      <c r="B22" s="6"/>
      <c r="C22" s="41"/>
      <c r="D22" s="9"/>
      <c r="E22" s="9"/>
      <c r="F22" s="9"/>
      <c r="G22" s="9"/>
      <c r="H22" s="2">
        <f t="shared" si="0"/>
        <v>0</v>
      </c>
      <c r="I22" s="13"/>
      <c r="J22" s="1">
        <f t="shared" ref="J22:J48" si="19">ROUNDUP(C22*I22,2)</f>
        <v>0</v>
      </c>
      <c r="K22" s="1">
        <f t="shared" ref="K22:K48" si="20">ROUNDUP(C22*0.015,2)</f>
        <v>0</v>
      </c>
      <c r="L22" s="9">
        <v>25</v>
      </c>
      <c r="M22" s="9"/>
      <c r="N22" s="11">
        <f>IF(AND(C22*0.055&gt;20,C22*0.055&lt;250),ROUNDUP(C22*0.055,2),IF(C22*0.055&lt;=20,20,250))</f>
        <v>20</v>
      </c>
      <c r="O22" s="3">
        <f>J22+K22+L22+M22+N22</f>
        <v>45</v>
      </c>
      <c r="P22" s="32">
        <v>15</v>
      </c>
      <c r="Q22" s="9"/>
      <c r="R22" s="24">
        <f>C22-O22-Q22-P22</f>
        <v>-60</v>
      </c>
      <c r="S22" s="27" t="e">
        <f>ROUND(R22/C22,2)</f>
        <v>#DIV/0!</v>
      </c>
      <c r="T22" s="28" t="e">
        <f t="shared" si="15"/>
        <v>#DIV/0!</v>
      </c>
    </row>
    <row r="23" spans="1:20" x14ac:dyDescent="0.25">
      <c r="A23" s="37" t="s">
        <v>186</v>
      </c>
      <c r="B23" s="6" t="s">
        <v>177</v>
      </c>
      <c r="C23" s="41"/>
      <c r="D23" s="8">
        <v>0.05</v>
      </c>
      <c r="E23" s="8">
        <v>0.25</v>
      </c>
      <c r="F23" s="8">
        <v>0.13</v>
      </c>
      <c r="G23" s="8">
        <v>0.11</v>
      </c>
      <c r="H23" s="2">
        <f t="shared" si="0"/>
        <v>0.7</v>
      </c>
      <c r="I23" s="13">
        <v>0.09</v>
      </c>
      <c r="J23" s="1">
        <f t="shared" si="19"/>
        <v>0</v>
      </c>
      <c r="K23" s="1">
        <f t="shared" si="20"/>
        <v>0</v>
      </c>
      <c r="L23" s="9">
        <v>25</v>
      </c>
      <c r="M23" s="8">
        <v>45</v>
      </c>
      <c r="N23" s="11">
        <f>IF(AND(C23*0.055&gt;20,C23*0.055&lt;250),ROUNDUP(C23*0.055,2),IF(C23*0.055&lt;=20,20,250))</f>
        <v>20</v>
      </c>
      <c r="O23" s="3">
        <f>J23+K23+L23+M23+N23</f>
        <v>90</v>
      </c>
      <c r="P23" s="32">
        <v>15</v>
      </c>
      <c r="Q23" s="9">
        <v>96.57</v>
      </c>
      <c r="R23" s="24">
        <f>C23-O23-Q23-P23</f>
        <v>-201.57</v>
      </c>
      <c r="S23" s="27" t="e">
        <f>ROUND(R23/C23,2)</f>
        <v>#DIV/0!</v>
      </c>
      <c r="T23" s="28">
        <f t="shared" ref="T23:T48" si="21">ROUND(R23/Q23,2)</f>
        <v>-2.09</v>
      </c>
    </row>
    <row r="24" spans="1:20" x14ac:dyDescent="0.25">
      <c r="A24" s="37" t="s">
        <v>187</v>
      </c>
      <c r="B24" s="6" t="s">
        <v>178</v>
      </c>
      <c r="C24" s="41"/>
      <c r="D24" s="8">
        <v>0.1</v>
      </c>
      <c r="E24" s="8">
        <v>0.25</v>
      </c>
      <c r="F24" s="8">
        <v>0.13</v>
      </c>
      <c r="G24" s="8">
        <v>0.18</v>
      </c>
      <c r="H24" s="2">
        <f t="shared" si="0"/>
        <v>1.2</v>
      </c>
      <c r="I24" s="13">
        <v>0.09</v>
      </c>
      <c r="J24" s="1">
        <f t="shared" si="19"/>
        <v>0</v>
      </c>
      <c r="K24" s="1">
        <f t="shared" si="20"/>
        <v>0</v>
      </c>
      <c r="L24" s="9">
        <v>25</v>
      </c>
      <c r="M24" s="9">
        <v>57</v>
      </c>
      <c r="N24" s="11">
        <f>IF(AND(C24*0.055&gt;20,C24*0.055&lt;250),ROUNDUP(C24*0.055,2),IF(C24*0.055&lt;=20,20,250))</f>
        <v>20</v>
      </c>
      <c r="O24" s="3">
        <f>J24+K24+L24+M24+N24</f>
        <v>102</v>
      </c>
      <c r="P24" s="32">
        <v>15</v>
      </c>
      <c r="Q24" s="21">
        <f>Q23*2</f>
        <v>193.14</v>
      </c>
      <c r="R24" s="24">
        <f>C24-O24-Q24-P24</f>
        <v>-310.14</v>
      </c>
      <c r="S24" s="27" t="e">
        <f>ROUND(R24/C24,2)</f>
        <v>#DIV/0!</v>
      </c>
      <c r="T24" s="28">
        <f t="shared" si="21"/>
        <v>-1.61</v>
      </c>
    </row>
    <row r="25" spans="1:20" x14ac:dyDescent="0.25">
      <c r="A25" s="37" t="s">
        <v>188</v>
      </c>
      <c r="B25" s="6" t="s">
        <v>179</v>
      </c>
      <c r="C25" s="41"/>
      <c r="D25" s="9">
        <v>0.15</v>
      </c>
      <c r="E25" s="8">
        <v>0.25</v>
      </c>
      <c r="F25" s="8">
        <v>0.13</v>
      </c>
      <c r="G25" s="8">
        <v>0.26</v>
      </c>
      <c r="H25" s="2">
        <f t="shared" si="0"/>
        <v>1.7</v>
      </c>
      <c r="I25" s="13">
        <v>0.09</v>
      </c>
      <c r="J25" s="1">
        <f t="shared" si="19"/>
        <v>0</v>
      </c>
      <c r="K25" s="1">
        <f t="shared" si="20"/>
        <v>0</v>
      </c>
      <c r="L25" s="9">
        <v>25</v>
      </c>
      <c r="M25" s="9">
        <v>69</v>
      </c>
      <c r="N25" s="11">
        <f>IF(AND(C25*0.055&gt;20,C25*0.055&lt;250),ROUNDUP(C25*0.055,2),IF(C25*0.055&lt;=20,20,250))</f>
        <v>20</v>
      </c>
      <c r="O25" s="3">
        <f>J25+K25+L25+M25+N25</f>
        <v>114</v>
      </c>
      <c r="P25" s="32">
        <v>15</v>
      </c>
      <c r="Q25" s="21">
        <f>Q23*3</f>
        <v>289.70999999999998</v>
      </c>
      <c r="R25" s="24">
        <f>C25-O25-Q25-P25</f>
        <v>-418.71</v>
      </c>
      <c r="S25" s="27" t="e">
        <f>ROUND(R25/C25,2)</f>
        <v>#DIV/0!</v>
      </c>
      <c r="T25" s="28">
        <f t="shared" si="21"/>
        <v>-1.45</v>
      </c>
    </row>
    <row r="26" spans="1:20" x14ac:dyDescent="0.25">
      <c r="A26" s="37" t="s">
        <v>189</v>
      </c>
      <c r="B26" s="6" t="s">
        <v>180</v>
      </c>
      <c r="C26" s="41"/>
      <c r="D26" s="9">
        <v>0.2</v>
      </c>
      <c r="E26" s="8">
        <v>0.25</v>
      </c>
      <c r="F26" s="8">
        <v>0.13</v>
      </c>
      <c r="G26" s="8">
        <v>0.34</v>
      </c>
      <c r="H26" s="2">
        <f t="shared" si="0"/>
        <v>2.2000000000000002</v>
      </c>
      <c r="I26" s="13">
        <v>0.09</v>
      </c>
      <c r="J26" s="1">
        <f t="shared" si="19"/>
        <v>0</v>
      </c>
      <c r="K26" s="1">
        <f t="shared" si="20"/>
        <v>0</v>
      </c>
      <c r="L26" s="9">
        <v>25</v>
      </c>
      <c r="M26" s="9">
        <v>79</v>
      </c>
      <c r="N26" s="11">
        <f>IF(AND(C26*0.055&gt;20,C26*0.055&lt;250),ROUNDUP(C26*0.055,2),IF(C26*0.055&lt;=20,20,250))</f>
        <v>20</v>
      </c>
      <c r="O26" s="3">
        <f>J26+K26+L26+M26+N26</f>
        <v>124</v>
      </c>
      <c r="P26" s="32">
        <v>15</v>
      </c>
      <c r="Q26" s="21">
        <f>Q23*4</f>
        <v>386.28</v>
      </c>
      <c r="R26" s="24">
        <f>C26-O26-Q26-P26</f>
        <v>-525.28</v>
      </c>
      <c r="S26" s="27" t="e">
        <f>ROUND(R26/C26,2)</f>
        <v>#DIV/0!</v>
      </c>
      <c r="T26" s="28">
        <f t="shared" si="21"/>
        <v>-1.36</v>
      </c>
    </row>
    <row r="27" spans="1:20" x14ac:dyDescent="0.25">
      <c r="A27" s="37" t="s">
        <v>190</v>
      </c>
      <c r="B27" s="6" t="s">
        <v>181</v>
      </c>
      <c r="C27" s="41"/>
      <c r="D27" s="9">
        <v>0.25</v>
      </c>
      <c r="E27" s="8">
        <v>0.25</v>
      </c>
      <c r="F27" s="8">
        <v>0.13</v>
      </c>
      <c r="G27" s="9">
        <v>0.42</v>
      </c>
      <c r="H27" s="2">
        <f t="shared" si="0"/>
        <v>2.7</v>
      </c>
      <c r="I27" s="13">
        <v>0.09</v>
      </c>
      <c r="J27" s="1">
        <f t="shared" si="19"/>
        <v>0</v>
      </c>
      <c r="K27" s="1">
        <f t="shared" si="20"/>
        <v>0</v>
      </c>
      <c r="L27" s="9">
        <v>25</v>
      </c>
      <c r="M27" s="9">
        <v>79</v>
      </c>
      <c r="N27" s="11">
        <f>IF(AND(C27*0.055&gt;20,C27*0.055&lt;250),ROUNDUP(C27*0.055,2),IF(C27*0.055&lt;=20,20,250))</f>
        <v>20</v>
      </c>
      <c r="O27" s="3">
        <f>J27+K27+L27+M27+N27</f>
        <v>124</v>
      </c>
      <c r="P27" s="32">
        <v>15</v>
      </c>
      <c r="Q27" s="21">
        <f>Q23*5</f>
        <v>482.84999999999997</v>
      </c>
      <c r="R27" s="24">
        <f>C27-O27-Q27-P27</f>
        <v>-621.84999999999991</v>
      </c>
      <c r="S27" s="27" t="e">
        <f>ROUND(R27/C27,2)</f>
        <v>#DIV/0!</v>
      </c>
      <c r="T27" s="28">
        <f t="shared" si="21"/>
        <v>-1.29</v>
      </c>
    </row>
    <row r="28" spans="1:20" x14ac:dyDescent="0.25">
      <c r="A28" s="37" t="s">
        <v>191</v>
      </c>
      <c r="B28" s="6" t="s">
        <v>182</v>
      </c>
      <c r="C28" s="41"/>
      <c r="D28" s="9">
        <v>0.3</v>
      </c>
      <c r="E28" s="8">
        <v>0.25</v>
      </c>
      <c r="F28" s="9">
        <v>0.24</v>
      </c>
      <c r="G28" s="9">
        <v>0.26</v>
      </c>
      <c r="H28" s="2">
        <f t="shared" si="0"/>
        <v>3.1</v>
      </c>
      <c r="I28" s="13">
        <v>0.09</v>
      </c>
      <c r="J28" s="1">
        <f t="shared" si="19"/>
        <v>0</v>
      </c>
      <c r="K28" s="1">
        <f t="shared" si="20"/>
        <v>0</v>
      </c>
      <c r="L28" s="9">
        <v>25</v>
      </c>
      <c r="M28" s="9">
        <v>100</v>
      </c>
      <c r="N28" s="11">
        <f>IF(AND(C28*0.055&gt;20,C28*0.055&lt;250),ROUNDUP(C28*0.055,2),IF(C28*0.055&lt;=20,20,250))</f>
        <v>20</v>
      </c>
      <c r="O28" s="3">
        <f>J28+K28+L28+M28+N28</f>
        <v>145</v>
      </c>
      <c r="P28" s="32">
        <v>15</v>
      </c>
      <c r="Q28" s="21">
        <f>Q23*6</f>
        <v>579.41999999999996</v>
      </c>
      <c r="R28" s="24">
        <f>C28-O28-Q28-P28</f>
        <v>-739.42</v>
      </c>
      <c r="S28" s="27" t="e">
        <f>ROUND(R28/C28,2)</f>
        <v>#DIV/0!</v>
      </c>
      <c r="T28" s="28">
        <f t="shared" si="21"/>
        <v>-1.28</v>
      </c>
    </row>
    <row r="29" spans="1:20" x14ac:dyDescent="0.25">
      <c r="A29" s="37" t="s">
        <v>192</v>
      </c>
      <c r="B29" s="6" t="s">
        <v>183</v>
      </c>
      <c r="C29" s="41"/>
      <c r="D29" s="9">
        <v>0.4</v>
      </c>
      <c r="E29" s="8">
        <v>0.25</v>
      </c>
      <c r="F29" s="9">
        <v>0.24</v>
      </c>
      <c r="G29" s="9">
        <v>0.34</v>
      </c>
      <c r="H29" s="2">
        <f t="shared" si="0"/>
        <v>4.0999999999999996</v>
      </c>
      <c r="I29" s="13">
        <v>0.09</v>
      </c>
      <c r="J29" s="1">
        <f t="shared" si="19"/>
        <v>0</v>
      </c>
      <c r="K29" s="1">
        <f t="shared" si="20"/>
        <v>0</v>
      </c>
      <c r="L29" s="9">
        <v>25</v>
      </c>
      <c r="M29" s="9">
        <v>120</v>
      </c>
      <c r="N29" s="11">
        <f>IF(AND(C29*0.055&gt;20,C29*0.055&lt;250),ROUNDUP(C29*0.055,2),IF(C29*0.055&lt;=20,20,250))</f>
        <v>20</v>
      </c>
      <c r="O29" s="3">
        <f>J29+K29+L29+M29+N29</f>
        <v>165</v>
      </c>
      <c r="P29" s="32">
        <v>15</v>
      </c>
      <c r="Q29" s="21">
        <f>Q23*8</f>
        <v>772.56</v>
      </c>
      <c r="R29" s="24">
        <f>C29-O29-Q29-P29</f>
        <v>-952.56</v>
      </c>
      <c r="S29" s="27" t="e">
        <f>ROUND(R29/C29,2)</f>
        <v>#DIV/0!</v>
      </c>
      <c r="T29" s="28">
        <f t="shared" si="21"/>
        <v>-1.23</v>
      </c>
    </row>
    <row r="30" spans="1:20" x14ac:dyDescent="0.25">
      <c r="A30" s="37" t="s">
        <v>193</v>
      </c>
      <c r="B30" s="6" t="s">
        <v>184</v>
      </c>
      <c r="C30" s="41"/>
      <c r="D30" s="9">
        <v>0.5</v>
      </c>
      <c r="E30" s="8">
        <v>0.25</v>
      </c>
      <c r="F30" s="9">
        <v>0.24</v>
      </c>
      <c r="G30" s="9">
        <v>0.42</v>
      </c>
      <c r="H30" s="2">
        <f t="shared" si="0"/>
        <v>5</v>
      </c>
      <c r="I30" s="13">
        <v>0.09</v>
      </c>
      <c r="J30" s="1">
        <f t="shared" si="19"/>
        <v>0</v>
      </c>
      <c r="K30" s="1">
        <f t="shared" si="20"/>
        <v>0</v>
      </c>
      <c r="L30" s="9">
        <v>25</v>
      </c>
      <c r="M30" s="9">
        <v>135</v>
      </c>
      <c r="N30" s="11">
        <f>IF(AND(C30*0.055&gt;20,C30*0.055&lt;250),ROUNDUP(C30*0.055,2),IF(C30*0.055&lt;=20,20,250))</f>
        <v>20</v>
      </c>
      <c r="O30" s="3">
        <f>J30+K30+L30+M30+N30</f>
        <v>180</v>
      </c>
      <c r="P30" s="32">
        <v>15</v>
      </c>
      <c r="Q30" s="21">
        <f>Q23*10</f>
        <v>965.69999999999993</v>
      </c>
      <c r="R30" s="24">
        <f>C30-O30-Q30-P30</f>
        <v>-1160.6999999999998</v>
      </c>
      <c r="S30" s="27" t="e">
        <f>ROUND(R30/C30,2)</f>
        <v>#DIV/0!</v>
      </c>
      <c r="T30" s="28">
        <f t="shared" si="21"/>
        <v>-1.2</v>
      </c>
    </row>
    <row r="31" spans="1:20" x14ac:dyDescent="0.25">
      <c r="A31" s="37" t="s">
        <v>194</v>
      </c>
      <c r="B31" s="6" t="s">
        <v>185</v>
      </c>
      <c r="C31" s="41"/>
      <c r="D31" s="9">
        <v>1.97</v>
      </c>
      <c r="E31" s="9">
        <v>0.79</v>
      </c>
      <c r="F31" s="9">
        <v>0.4</v>
      </c>
      <c r="G31" s="9">
        <v>0.25</v>
      </c>
      <c r="H31" s="2">
        <f t="shared" si="0"/>
        <v>15.8</v>
      </c>
      <c r="I31" s="13">
        <v>0.09</v>
      </c>
      <c r="J31" s="1">
        <f t="shared" si="19"/>
        <v>0</v>
      </c>
      <c r="K31" s="1">
        <f t="shared" si="20"/>
        <v>0</v>
      </c>
      <c r="L31" s="9">
        <v>25</v>
      </c>
      <c r="M31" s="9">
        <v>400</v>
      </c>
      <c r="N31" s="11">
        <f>IF(AND(C31*0.055&gt;20,C31*0.055&lt;250),ROUNDUP(C31*0.055,2),IF(C31*0.055&lt;=20,20,250))</f>
        <v>20</v>
      </c>
      <c r="O31" s="3">
        <f>J31+K31+L31+M31+N31</f>
        <v>445</v>
      </c>
      <c r="P31" s="32">
        <v>15</v>
      </c>
      <c r="Q31" s="21">
        <f>Q23*35</f>
        <v>3379.95</v>
      </c>
      <c r="R31" s="24">
        <f>C31-O31-Q31-P31</f>
        <v>-3839.95</v>
      </c>
      <c r="S31" s="27" t="e">
        <f>ROUND(R31/C31,2)</f>
        <v>#DIV/0!</v>
      </c>
      <c r="T31" s="28">
        <f t="shared" si="21"/>
        <v>-1.1399999999999999</v>
      </c>
    </row>
    <row r="32" spans="1:20" x14ac:dyDescent="0.25">
      <c r="A32" s="37"/>
      <c r="B32" s="6"/>
      <c r="C32" s="41"/>
      <c r="D32" s="9"/>
      <c r="E32" s="9"/>
      <c r="F32" s="9"/>
      <c r="G32" s="9"/>
      <c r="H32" s="2">
        <f t="shared" si="0"/>
        <v>0</v>
      </c>
      <c r="I32" s="13"/>
      <c r="J32" s="1">
        <f t="shared" ref="J32:J47" si="22">ROUNDUP(C32*I32,2)</f>
        <v>0</v>
      </c>
      <c r="K32" s="1">
        <f t="shared" ref="K32:K47" si="23">ROUNDUP(C32*0.015,2)</f>
        <v>0</v>
      </c>
      <c r="L32" s="9">
        <v>25</v>
      </c>
      <c r="M32" s="9"/>
      <c r="N32" s="11">
        <f>IF(AND(C32*0.055&gt;20,C32*0.055&lt;250),ROUNDUP(C32*0.055,2),IF(C32*0.055&lt;=20,20,250))</f>
        <v>20</v>
      </c>
      <c r="O32" s="3">
        <f>J32+K32+L32+M32+N32</f>
        <v>45</v>
      </c>
      <c r="P32" s="32">
        <v>15</v>
      </c>
      <c r="Q32" s="9"/>
      <c r="R32" s="24">
        <f>C32-O32-Q32-P32</f>
        <v>-60</v>
      </c>
      <c r="S32" s="27" t="e">
        <f>ROUND(R32/C32,2)</f>
        <v>#DIV/0!</v>
      </c>
      <c r="T32" s="28" t="e">
        <f t="shared" si="21"/>
        <v>#DIV/0!</v>
      </c>
    </row>
    <row r="33" spans="1:20" x14ac:dyDescent="0.25">
      <c r="A33" s="37"/>
      <c r="B33" s="6" t="s">
        <v>195</v>
      </c>
      <c r="C33" s="41">
        <v>240</v>
      </c>
      <c r="D33" s="8">
        <v>0.05</v>
      </c>
      <c r="E33" s="8">
        <v>0.25</v>
      </c>
      <c r="F33" s="8">
        <v>0.13</v>
      </c>
      <c r="G33" s="8">
        <v>0.11</v>
      </c>
      <c r="H33" s="2">
        <f t="shared" si="0"/>
        <v>0.7</v>
      </c>
      <c r="I33" s="13">
        <v>0.09</v>
      </c>
      <c r="J33" s="1">
        <f t="shared" si="22"/>
        <v>21.6</v>
      </c>
      <c r="K33" s="1">
        <f t="shared" si="23"/>
        <v>3.6</v>
      </c>
      <c r="L33" s="9">
        <v>25</v>
      </c>
      <c r="M33" s="9">
        <v>45</v>
      </c>
      <c r="N33" s="11">
        <f>IF(AND(C33*0.055&gt;20,C33*0.055&lt;250),ROUNDUP(C33*0.055,2),IF(C33*0.055&lt;=20,20,250))</f>
        <v>20</v>
      </c>
      <c r="O33" s="3">
        <f>J33+K33+L33+M33+N33</f>
        <v>115.2</v>
      </c>
      <c r="P33" s="32">
        <v>15</v>
      </c>
      <c r="Q33" s="9">
        <v>63.99</v>
      </c>
      <c r="R33" s="24">
        <f>C33-O33-Q33-P33</f>
        <v>45.809999999999995</v>
      </c>
      <c r="S33" s="27">
        <f>ROUND(R33/C33,2)</f>
        <v>0.19</v>
      </c>
      <c r="T33" s="28">
        <f t="shared" ref="T33:T47" si="24">ROUND(R33/Q33,2)</f>
        <v>0.72</v>
      </c>
    </row>
    <row r="34" spans="1:20" x14ac:dyDescent="0.25">
      <c r="A34" s="37"/>
      <c r="B34" s="6" t="s">
        <v>196</v>
      </c>
      <c r="C34" s="41"/>
      <c r="D34" s="8">
        <v>0.1</v>
      </c>
      <c r="E34" s="8">
        <v>0.25</v>
      </c>
      <c r="F34" s="8">
        <v>0.13</v>
      </c>
      <c r="G34" s="8">
        <v>0.18</v>
      </c>
      <c r="H34" s="2">
        <f t="shared" si="0"/>
        <v>1.2</v>
      </c>
      <c r="I34" s="13">
        <v>0.09</v>
      </c>
      <c r="J34" s="1">
        <f t="shared" si="22"/>
        <v>0</v>
      </c>
      <c r="K34" s="1">
        <f t="shared" si="23"/>
        <v>0</v>
      </c>
      <c r="L34" s="9">
        <v>25</v>
      </c>
      <c r="M34" s="9"/>
      <c r="N34" s="11">
        <f>IF(AND(C34*0.055&gt;20,C34*0.055&lt;250),ROUNDUP(C34*0.055,2),IF(C34*0.055&lt;=20,20,250))</f>
        <v>20</v>
      </c>
      <c r="O34" s="3">
        <f>J34+K34+L34+M34+N34</f>
        <v>45</v>
      </c>
      <c r="P34" s="32">
        <v>15</v>
      </c>
      <c r="Q34" s="21">
        <f>Q33*2</f>
        <v>127.98</v>
      </c>
      <c r="R34" s="24">
        <f>C34-O34-Q34-P34</f>
        <v>-187.98000000000002</v>
      </c>
      <c r="S34" s="27" t="e">
        <f>ROUND(R34/C34,2)</f>
        <v>#DIV/0!</v>
      </c>
      <c r="T34" s="28">
        <f t="shared" si="24"/>
        <v>-1.47</v>
      </c>
    </row>
    <row r="35" spans="1:20" x14ac:dyDescent="0.25">
      <c r="A35" s="37"/>
      <c r="B35" s="6" t="s">
        <v>197</v>
      </c>
      <c r="C35" s="41"/>
      <c r="D35" s="9">
        <v>0.15</v>
      </c>
      <c r="E35" s="8">
        <v>0.25</v>
      </c>
      <c r="F35" s="8">
        <v>0.13</v>
      </c>
      <c r="G35" s="8">
        <v>0.26</v>
      </c>
      <c r="H35" s="2">
        <f t="shared" si="0"/>
        <v>1.7</v>
      </c>
      <c r="I35" s="13">
        <v>0.09</v>
      </c>
      <c r="J35" s="1">
        <f t="shared" si="22"/>
        <v>0</v>
      </c>
      <c r="K35" s="1">
        <f t="shared" si="23"/>
        <v>0</v>
      </c>
      <c r="L35" s="9">
        <v>25</v>
      </c>
      <c r="M35" s="9"/>
      <c r="N35" s="11">
        <f>IF(AND(C35*0.055&gt;20,C35*0.055&lt;250),ROUNDUP(C35*0.055,2),IF(C35*0.055&lt;=20,20,250))</f>
        <v>20</v>
      </c>
      <c r="O35" s="3">
        <f>J35+K35+L35+M35+N35</f>
        <v>45</v>
      </c>
      <c r="P35" s="32">
        <v>15</v>
      </c>
      <c r="Q35" s="21">
        <f>Q33*3</f>
        <v>191.97</v>
      </c>
      <c r="R35" s="24">
        <f>C35-O35-Q35-P35</f>
        <v>-251.97</v>
      </c>
      <c r="S35" s="27" t="e">
        <f>ROUND(R35/C35,2)</f>
        <v>#DIV/0!</v>
      </c>
      <c r="T35" s="28">
        <f t="shared" si="24"/>
        <v>-1.31</v>
      </c>
    </row>
    <row r="36" spans="1:20" x14ac:dyDescent="0.25">
      <c r="A36" s="37"/>
      <c r="B36" s="6" t="s">
        <v>198</v>
      </c>
      <c r="C36" s="41"/>
      <c r="D36" s="9">
        <v>0.2</v>
      </c>
      <c r="E36" s="8">
        <v>0.25</v>
      </c>
      <c r="F36" s="8">
        <v>0.13</v>
      </c>
      <c r="G36" s="8">
        <v>0.34</v>
      </c>
      <c r="H36" s="2">
        <f t="shared" si="0"/>
        <v>2.2000000000000002</v>
      </c>
      <c r="I36" s="13">
        <v>0.09</v>
      </c>
      <c r="J36" s="1">
        <f t="shared" si="22"/>
        <v>0</v>
      </c>
      <c r="K36" s="1">
        <f t="shared" si="23"/>
        <v>0</v>
      </c>
      <c r="L36" s="9">
        <v>25</v>
      </c>
      <c r="M36" s="9"/>
      <c r="N36" s="11">
        <f>IF(AND(C36*0.055&gt;20,C36*0.055&lt;250),ROUNDUP(C36*0.055,2),IF(C36*0.055&lt;=20,20,250))</f>
        <v>20</v>
      </c>
      <c r="O36" s="3">
        <f>J36+K36+L36+M36+N36</f>
        <v>45</v>
      </c>
      <c r="P36" s="32">
        <v>15</v>
      </c>
      <c r="Q36" s="21">
        <f>Q33*4</f>
        <v>255.96</v>
      </c>
      <c r="R36" s="24">
        <f>C36-O36-Q36-P36</f>
        <v>-315.96000000000004</v>
      </c>
      <c r="S36" s="27" t="e">
        <f>ROUND(R36/C36,2)</f>
        <v>#DIV/0!</v>
      </c>
      <c r="T36" s="28">
        <f t="shared" si="24"/>
        <v>-1.23</v>
      </c>
    </row>
    <row r="37" spans="1:20" x14ac:dyDescent="0.25">
      <c r="A37" s="37"/>
      <c r="B37" s="6" t="s">
        <v>199</v>
      </c>
      <c r="C37" s="41"/>
      <c r="D37" s="9">
        <v>0.25</v>
      </c>
      <c r="E37" s="8">
        <v>0.25</v>
      </c>
      <c r="F37" s="8">
        <v>0.13</v>
      </c>
      <c r="G37" s="9">
        <v>0.42</v>
      </c>
      <c r="H37" s="2">
        <f t="shared" si="0"/>
        <v>2.7</v>
      </c>
      <c r="I37" s="13">
        <v>0.09</v>
      </c>
      <c r="J37" s="1">
        <f t="shared" si="22"/>
        <v>0</v>
      </c>
      <c r="K37" s="1">
        <f t="shared" si="23"/>
        <v>0</v>
      </c>
      <c r="L37" s="9">
        <v>25</v>
      </c>
      <c r="M37" s="9"/>
      <c r="N37" s="11">
        <f>IF(AND(C37*0.055&gt;20,C37*0.055&lt;250),ROUNDUP(C37*0.055,2),IF(C37*0.055&lt;=20,20,250))</f>
        <v>20</v>
      </c>
      <c r="O37" s="3">
        <f>J37+K37+L37+M37+N37</f>
        <v>45</v>
      </c>
      <c r="P37" s="32">
        <v>15</v>
      </c>
      <c r="Q37" s="21">
        <f>Q33*5</f>
        <v>319.95</v>
      </c>
      <c r="R37" s="24">
        <f>C37-O37-Q37-P37</f>
        <v>-379.95</v>
      </c>
      <c r="S37" s="27" t="e">
        <f>ROUND(R37/C37,2)</f>
        <v>#DIV/0!</v>
      </c>
      <c r="T37" s="28">
        <f t="shared" si="24"/>
        <v>-1.19</v>
      </c>
    </row>
    <row r="38" spans="1:20" x14ac:dyDescent="0.25">
      <c r="A38" s="37"/>
      <c r="B38" s="6" t="s">
        <v>200</v>
      </c>
      <c r="C38" s="41"/>
      <c r="D38" s="9">
        <v>0.3</v>
      </c>
      <c r="E38" s="8">
        <v>0.25</v>
      </c>
      <c r="F38" s="9">
        <v>0.24</v>
      </c>
      <c r="G38" s="9">
        <v>0.26</v>
      </c>
      <c r="H38" s="2">
        <f t="shared" si="0"/>
        <v>3.1</v>
      </c>
      <c r="I38" s="13">
        <v>0.09</v>
      </c>
      <c r="J38" s="1">
        <f t="shared" si="22"/>
        <v>0</v>
      </c>
      <c r="K38" s="1">
        <f t="shared" si="23"/>
        <v>0</v>
      </c>
      <c r="L38" s="9">
        <v>25</v>
      </c>
      <c r="M38" s="9"/>
      <c r="N38" s="11">
        <f>IF(AND(C38*0.055&gt;20,C38*0.055&lt;250),ROUNDUP(C38*0.055,2),IF(C38*0.055&lt;=20,20,250))</f>
        <v>20</v>
      </c>
      <c r="O38" s="3">
        <f>J38+K38+L38+M38+N38</f>
        <v>45</v>
      </c>
      <c r="P38" s="32">
        <v>15</v>
      </c>
      <c r="Q38" s="21">
        <f>Q33*6</f>
        <v>383.94</v>
      </c>
      <c r="R38" s="24">
        <f>C38-O38-Q38-P38</f>
        <v>-443.94</v>
      </c>
      <c r="S38" s="27" t="e">
        <f>ROUND(R38/C38,2)</f>
        <v>#DIV/0!</v>
      </c>
      <c r="T38" s="28">
        <f t="shared" si="24"/>
        <v>-1.1599999999999999</v>
      </c>
    </row>
    <row r="39" spans="1:20" x14ac:dyDescent="0.25">
      <c r="A39" s="37"/>
      <c r="B39" s="6" t="s">
        <v>201</v>
      </c>
      <c r="C39" s="41"/>
      <c r="D39" s="9">
        <v>0.4</v>
      </c>
      <c r="E39" s="8">
        <v>0.25</v>
      </c>
      <c r="F39" s="9">
        <v>0.24</v>
      </c>
      <c r="G39" s="9">
        <v>0.34</v>
      </c>
      <c r="H39" s="2">
        <f t="shared" si="0"/>
        <v>4.0999999999999996</v>
      </c>
      <c r="I39" s="13">
        <v>0.09</v>
      </c>
      <c r="J39" s="1">
        <f t="shared" si="22"/>
        <v>0</v>
      </c>
      <c r="K39" s="1">
        <f t="shared" si="23"/>
        <v>0</v>
      </c>
      <c r="L39" s="9">
        <v>25</v>
      </c>
      <c r="M39" s="9"/>
      <c r="N39" s="11">
        <f>IF(AND(C39*0.055&gt;20,C39*0.055&lt;250),ROUNDUP(C39*0.055,2),IF(C39*0.055&lt;=20,20,250))</f>
        <v>20</v>
      </c>
      <c r="O39" s="3">
        <f>J39+K39+L39+M39+N39</f>
        <v>45</v>
      </c>
      <c r="P39" s="32">
        <v>15</v>
      </c>
      <c r="Q39" s="21">
        <f>Q33*8</f>
        <v>511.92</v>
      </c>
      <c r="R39" s="24">
        <f>C39-O39-Q39-P39</f>
        <v>-571.92000000000007</v>
      </c>
      <c r="S39" s="27" t="e">
        <f>ROUND(R39/C39,2)</f>
        <v>#DIV/0!</v>
      </c>
      <c r="T39" s="28">
        <f t="shared" si="24"/>
        <v>-1.1200000000000001</v>
      </c>
    </row>
    <row r="40" spans="1:20" x14ac:dyDescent="0.25">
      <c r="A40" s="37"/>
      <c r="B40" s="6" t="s">
        <v>202</v>
      </c>
      <c r="C40" s="41"/>
      <c r="D40" s="9">
        <v>0.5</v>
      </c>
      <c r="E40" s="8">
        <v>0.25</v>
      </c>
      <c r="F40" s="9">
        <v>0.24</v>
      </c>
      <c r="G40" s="9">
        <v>0.42</v>
      </c>
      <c r="H40" s="2">
        <f t="shared" si="0"/>
        <v>5</v>
      </c>
      <c r="I40" s="13">
        <v>0.09</v>
      </c>
      <c r="J40" s="1">
        <f t="shared" si="22"/>
        <v>0</v>
      </c>
      <c r="K40" s="1">
        <f t="shared" si="23"/>
        <v>0</v>
      </c>
      <c r="L40" s="9">
        <v>25</v>
      </c>
      <c r="M40" s="9"/>
      <c r="N40" s="11">
        <f>IF(AND(C40*0.055&gt;20,C40*0.055&lt;250),ROUNDUP(C40*0.055,2),IF(C40*0.055&lt;=20,20,250))</f>
        <v>20</v>
      </c>
      <c r="O40" s="3">
        <f>J40+K40+L40+M40+N40</f>
        <v>45</v>
      </c>
      <c r="P40" s="32">
        <v>15</v>
      </c>
      <c r="Q40" s="21">
        <f>Q33*10</f>
        <v>639.9</v>
      </c>
      <c r="R40" s="24">
        <f>C40-O40-Q40-P40</f>
        <v>-699.9</v>
      </c>
      <c r="S40" s="27" t="e">
        <f>ROUND(R40/C40,2)</f>
        <v>#DIV/0!</v>
      </c>
      <c r="T40" s="28">
        <f t="shared" si="24"/>
        <v>-1.0900000000000001</v>
      </c>
    </row>
    <row r="41" spans="1:20" x14ac:dyDescent="0.25">
      <c r="A41" s="37"/>
      <c r="B41" s="6" t="s">
        <v>233</v>
      </c>
      <c r="C41" s="41"/>
      <c r="D41" s="9"/>
      <c r="E41" s="9"/>
      <c r="F41" s="9"/>
      <c r="G41" s="9"/>
      <c r="H41" s="2">
        <f t="shared" si="0"/>
        <v>0</v>
      </c>
      <c r="I41" s="13">
        <v>0.09</v>
      </c>
      <c r="J41" s="1">
        <f t="shared" si="22"/>
        <v>0</v>
      </c>
      <c r="K41" s="1">
        <f t="shared" si="23"/>
        <v>0</v>
      </c>
      <c r="L41" s="9">
        <v>25</v>
      </c>
      <c r="M41" s="9"/>
      <c r="N41" s="11">
        <f>IF(AND(C41*0.055&gt;20,C41*0.055&lt;250),ROUNDUP(C41*0.055,2),IF(C41*0.055&lt;=20,20,250))</f>
        <v>20</v>
      </c>
      <c r="O41" s="3">
        <f>J41+K41+L41+M41+N41</f>
        <v>45</v>
      </c>
      <c r="P41" s="32">
        <v>15</v>
      </c>
      <c r="Q41" s="21">
        <f>Q33*20</f>
        <v>1279.8</v>
      </c>
      <c r="R41" s="24">
        <f>C41-O41-Q41-P41</f>
        <v>-1339.8</v>
      </c>
      <c r="S41" s="27" t="e">
        <f>ROUND(R41/C41,2)</f>
        <v>#DIV/0!</v>
      </c>
      <c r="T41" s="28">
        <f t="shared" si="24"/>
        <v>-1.05</v>
      </c>
    </row>
    <row r="42" spans="1:20" x14ac:dyDescent="0.25">
      <c r="A42" s="37"/>
      <c r="B42" s="6"/>
      <c r="C42" s="41"/>
      <c r="D42" s="9"/>
      <c r="E42" s="9"/>
      <c r="F42" s="9"/>
      <c r="G42" s="9"/>
      <c r="H42" s="2">
        <f t="shared" si="0"/>
        <v>0</v>
      </c>
      <c r="I42" s="13"/>
      <c r="J42" s="1">
        <f t="shared" si="22"/>
        <v>0</v>
      </c>
      <c r="K42" s="1">
        <f t="shared" si="23"/>
        <v>0</v>
      </c>
      <c r="L42" s="9">
        <v>25</v>
      </c>
      <c r="M42" s="9"/>
      <c r="N42" s="11">
        <f>IF(AND(C42*0.055&gt;20,C42*0.055&lt;250),ROUNDUP(C42*0.055,2),IF(C42*0.055&lt;=20,20,250))</f>
        <v>20</v>
      </c>
      <c r="O42" s="3">
        <f>J42+K42+L42+M42+N42</f>
        <v>45</v>
      </c>
      <c r="P42" s="32">
        <v>15</v>
      </c>
      <c r="Q42" s="9"/>
      <c r="R42" s="24">
        <f>C42-O42-Q42-P42</f>
        <v>-60</v>
      </c>
      <c r="S42" s="27" t="e">
        <f>ROUND(R42/C42,2)</f>
        <v>#DIV/0!</v>
      </c>
      <c r="T42" s="28" t="e">
        <f t="shared" si="24"/>
        <v>#DIV/0!</v>
      </c>
    </row>
    <row r="43" spans="1:20" x14ac:dyDescent="0.25">
      <c r="A43" s="37"/>
      <c r="B43" s="6"/>
      <c r="C43" s="41"/>
      <c r="D43" s="9"/>
      <c r="E43" s="9"/>
      <c r="F43" s="9"/>
      <c r="G43" s="9"/>
      <c r="H43" s="2">
        <f t="shared" si="0"/>
        <v>0</v>
      </c>
      <c r="I43" s="13"/>
      <c r="J43" s="1">
        <f t="shared" si="22"/>
        <v>0</v>
      </c>
      <c r="K43" s="1">
        <f t="shared" si="23"/>
        <v>0</v>
      </c>
      <c r="L43" s="9">
        <v>25</v>
      </c>
      <c r="M43" s="9"/>
      <c r="N43" s="11">
        <f>IF(AND(C43*0.055&gt;20,C43*0.055&lt;250),ROUNDUP(C43*0.055,2),IF(C43*0.055&lt;=20,20,250))</f>
        <v>20</v>
      </c>
      <c r="O43" s="3">
        <f>J43+K43+L43+M43+N43</f>
        <v>45</v>
      </c>
      <c r="P43" s="32">
        <v>15</v>
      </c>
      <c r="Q43" s="9"/>
      <c r="R43" s="24">
        <f>C43-O43-Q43-P43</f>
        <v>-60</v>
      </c>
      <c r="S43" s="27" t="e">
        <f>ROUND(R43/C43,2)</f>
        <v>#DIV/0!</v>
      </c>
      <c r="T43" s="28" t="e">
        <f t="shared" si="24"/>
        <v>#DIV/0!</v>
      </c>
    </row>
    <row r="44" spans="1:20" x14ac:dyDescent="0.25">
      <c r="A44" s="37"/>
      <c r="B44" s="6"/>
      <c r="C44" s="41"/>
      <c r="D44" s="9"/>
      <c r="E44" s="9"/>
      <c r="F44" s="9"/>
      <c r="G44" s="9"/>
      <c r="H44" s="2">
        <f t="shared" si="0"/>
        <v>0</v>
      </c>
      <c r="I44" s="13"/>
      <c r="J44" s="1">
        <f t="shared" si="22"/>
        <v>0</v>
      </c>
      <c r="K44" s="1">
        <f t="shared" si="23"/>
        <v>0</v>
      </c>
      <c r="L44" s="9">
        <v>25</v>
      </c>
      <c r="M44" s="9"/>
      <c r="N44" s="11">
        <f>IF(AND(C44*0.055&gt;20,C44*0.055&lt;250),ROUNDUP(C44*0.055,2),IF(C44*0.055&lt;=20,20,250))</f>
        <v>20</v>
      </c>
      <c r="O44" s="3">
        <f>J44+K44+L44+M44+N44</f>
        <v>45</v>
      </c>
      <c r="P44" s="32">
        <v>15</v>
      </c>
      <c r="Q44" s="9"/>
      <c r="R44" s="24">
        <f>C44-O44-Q44-P44</f>
        <v>-60</v>
      </c>
      <c r="S44" s="27" t="e">
        <f>ROUND(R44/C44,2)</f>
        <v>#DIV/0!</v>
      </c>
      <c r="T44" s="28" t="e">
        <f t="shared" si="24"/>
        <v>#DIV/0!</v>
      </c>
    </row>
    <row r="45" spans="1:20" x14ac:dyDescent="0.25">
      <c r="A45" s="37"/>
      <c r="B45" s="6"/>
      <c r="C45" s="41"/>
      <c r="D45" s="9"/>
      <c r="E45" s="9"/>
      <c r="F45" s="9"/>
      <c r="G45" s="9"/>
      <c r="H45" s="2">
        <f t="shared" si="0"/>
        <v>0</v>
      </c>
      <c r="I45" s="13"/>
      <c r="J45" s="1">
        <f t="shared" si="22"/>
        <v>0</v>
      </c>
      <c r="K45" s="1">
        <f t="shared" si="23"/>
        <v>0</v>
      </c>
      <c r="L45" s="9">
        <v>25</v>
      </c>
      <c r="M45" s="9"/>
      <c r="N45" s="11">
        <f>IF(AND(C45*0.055&gt;20,C45*0.055&lt;250),ROUNDUP(C45*0.055,2),IF(C45*0.055&lt;=20,20,250))</f>
        <v>20</v>
      </c>
      <c r="O45" s="3">
        <f>J45+K45+L45+M45+N45</f>
        <v>45</v>
      </c>
      <c r="P45" s="32">
        <v>15</v>
      </c>
      <c r="Q45" s="9"/>
      <c r="R45" s="24">
        <f>C45-O45-Q45-P45</f>
        <v>-60</v>
      </c>
      <c r="S45" s="27" t="e">
        <f>ROUND(R45/C45,2)</f>
        <v>#DIV/0!</v>
      </c>
      <c r="T45" s="28" t="e">
        <f t="shared" si="24"/>
        <v>#DIV/0!</v>
      </c>
    </row>
    <row r="46" spans="1:20" x14ac:dyDescent="0.25">
      <c r="A46" s="37"/>
      <c r="B46" s="6"/>
      <c r="C46" s="41"/>
      <c r="D46" s="9"/>
      <c r="E46" s="9"/>
      <c r="F46" s="9"/>
      <c r="G46" s="9"/>
      <c r="H46" s="2">
        <f t="shared" si="0"/>
        <v>0</v>
      </c>
      <c r="I46" s="13"/>
      <c r="J46" s="1">
        <f t="shared" si="22"/>
        <v>0</v>
      </c>
      <c r="K46" s="1">
        <f t="shared" si="23"/>
        <v>0</v>
      </c>
      <c r="L46" s="9">
        <v>25</v>
      </c>
      <c r="M46" s="9"/>
      <c r="N46" s="11">
        <f>IF(AND(C46*0.055&gt;20,C46*0.055&lt;250),ROUNDUP(C46*0.055,2),IF(C46*0.055&lt;=20,20,250))</f>
        <v>20</v>
      </c>
      <c r="O46" s="3">
        <f>J46+K46+L46+M46+N46</f>
        <v>45</v>
      </c>
      <c r="P46" s="32">
        <v>15</v>
      </c>
      <c r="Q46" s="9"/>
      <c r="R46" s="24">
        <f>C46-O46-Q46-P46</f>
        <v>-60</v>
      </c>
      <c r="S46" s="27" t="e">
        <f>ROUND(R46/C46,2)</f>
        <v>#DIV/0!</v>
      </c>
      <c r="T46" s="28" t="e">
        <f t="shared" si="24"/>
        <v>#DIV/0!</v>
      </c>
    </row>
    <row r="47" spans="1:20" x14ac:dyDescent="0.25">
      <c r="A47" s="37"/>
      <c r="B47" s="6"/>
      <c r="C47" s="41"/>
      <c r="D47" s="9"/>
      <c r="E47" s="9"/>
      <c r="F47" s="9"/>
      <c r="G47" s="9"/>
      <c r="H47" s="2">
        <f t="shared" si="0"/>
        <v>0</v>
      </c>
      <c r="I47" s="13"/>
      <c r="J47" s="1">
        <f t="shared" si="22"/>
        <v>0</v>
      </c>
      <c r="K47" s="1">
        <f t="shared" si="23"/>
        <v>0</v>
      </c>
      <c r="L47" s="9">
        <v>25</v>
      </c>
      <c r="M47" s="9"/>
      <c r="N47" s="11">
        <f>IF(AND(C47*0.055&gt;20,C47*0.055&lt;250),ROUNDUP(C47*0.055,2),IF(C47*0.055&lt;=20,20,250))</f>
        <v>20</v>
      </c>
      <c r="O47" s="3">
        <f>J47+K47+L47+M47+N47</f>
        <v>45</v>
      </c>
      <c r="P47" s="32">
        <v>15</v>
      </c>
      <c r="Q47" s="9"/>
      <c r="R47" s="24">
        <f>C47-O47-Q47-P47</f>
        <v>-60</v>
      </c>
      <c r="S47" s="27" t="e">
        <f>ROUND(R47/C47,2)</f>
        <v>#DIV/0!</v>
      </c>
      <c r="T47" s="28" t="e">
        <f t="shared" si="24"/>
        <v>#DIV/0!</v>
      </c>
    </row>
    <row r="48" spans="1:20" x14ac:dyDescent="0.25">
      <c r="A48" s="37"/>
      <c r="B48" s="6"/>
      <c r="C48" s="41"/>
      <c r="D48" s="9"/>
      <c r="E48" s="9"/>
      <c r="F48" s="9"/>
      <c r="G48" s="9"/>
      <c r="H48" s="2">
        <f t="shared" si="0"/>
        <v>0</v>
      </c>
      <c r="I48" s="13"/>
      <c r="J48" s="1">
        <f t="shared" si="19"/>
        <v>0</v>
      </c>
      <c r="K48" s="1">
        <f t="shared" si="20"/>
        <v>0</v>
      </c>
      <c r="L48" s="9">
        <v>25</v>
      </c>
      <c r="M48" s="9"/>
      <c r="N48" s="11">
        <f>IF(AND(C48*0.055&gt;20,C48*0.055&lt;250),ROUNDUP(C48*0.055,2),IF(C48*0.055&lt;=20,20,250))</f>
        <v>20</v>
      </c>
      <c r="O48" s="3">
        <f>J48+K48+L48+M48+N48</f>
        <v>45</v>
      </c>
      <c r="P48" s="32">
        <v>15</v>
      </c>
      <c r="Q48" s="9"/>
      <c r="R48" s="24">
        <f>C48-O48-Q48-P48</f>
        <v>-60</v>
      </c>
      <c r="S48" s="27" t="e">
        <f>ROUND(R48/C48,2)</f>
        <v>#DIV/0!</v>
      </c>
      <c r="T48" s="28" t="e">
        <f t="shared" si="21"/>
        <v>#DIV/0!</v>
      </c>
    </row>
    <row r="49" spans="1:20" x14ac:dyDescent="0.25">
      <c r="A49" s="37" t="s">
        <v>83</v>
      </c>
      <c r="B49" s="29" t="s">
        <v>73</v>
      </c>
      <c r="C49" s="41">
        <v>370</v>
      </c>
      <c r="D49" s="9">
        <v>0.1</v>
      </c>
      <c r="E49" s="9">
        <v>0.14000000000000001</v>
      </c>
      <c r="F49" s="9">
        <v>0.1</v>
      </c>
      <c r="G49" s="9">
        <v>0.06</v>
      </c>
      <c r="H49" s="2">
        <f t="shared" si="0"/>
        <v>0.2</v>
      </c>
      <c r="I49" s="13">
        <v>0.09</v>
      </c>
      <c r="J49" s="1">
        <f t="shared" ref="J49:J68" si="25">ROUNDUP(C49*I49,2)</f>
        <v>33.299999999999997</v>
      </c>
      <c r="K49" s="1">
        <f t="shared" ref="K49:K68" si="26">ROUNDUP(C49*0.015,2)</f>
        <v>5.55</v>
      </c>
      <c r="L49" s="9">
        <v>25</v>
      </c>
      <c r="M49" s="9">
        <v>41</v>
      </c>
      <c r="N49" s="11">
        <f>IF(AND(C49*0.055&gt;20,C49*0.055&lt;250),ROUNDUP(C49*0.055,2),IF(C49*0.055&lt;=20,20,250))</f>
        <v>20.350000000000001</v>
      </c>
      <c r="O49" s="3">
        <f>J49+K49+L49+M49+N49</f>
        <v>125.19999999999999</v>
      </c>
      <c r="P49" s="32">
        <v>15</v>
      </c>
      <c r="Q49" s="9">
        <v>152</v>
      </c>
      <c r="R49" s="24">
        <f>C49-O49-Q49-P49</f>
        <v>77.800000000000011</v>
      </c>
      <c r="S49" s="27">
        <f>ROUND(R49/C49,2)</f>
        <v>0.21</v>
      </c>
      <c r="T49" s="28">
        <f t="shared" ref="T49:T69" si="27">ROUND(R49/Q49,2)</f>
        <v>0.51</v>
      </c>
    </row>
    <row r="50" spans="1:20" x14ac:dyDescent="0.25">
      <c r="A50" s="37" t="s">
        <v>84</v>
      </c>
      <c r="B50" s="29" t="s">
        <v>74</v>
      </c>
      <c r="C50" s="41">
        <v>650</v>
      </c>
      <c r="D50" s="9">
        <v>0.2</v>
      </c>
      <c r="E50" s="9">
        <v>0.14000000000000001</v>
      </c>
      <c r="F50" s="9">
        <v>0.1</v>
      </c>
      <c r="G50" s="9">
        <v>0.12</v>
      </c>
      <c r="H50" s="2">
        <f t="shared" si="0"/>
        <v>0.3</v>
      </c>
      <c r="I50" s="13">
        <v>0.09</v>
      </c>
      <c r="J50" s="1">
        <f t="shared" ref="J50:J53" si="28">ROUNDUP(C50*I50,2)</f>
        <v>58.5</v>
      </c>
      <c r="K50" s="1">
        <f t="shared" ref="K50:K53" si="29">ROUNDUP(C50*0.015,2)</f>
        <v>9.75</v>
      </c>
      <c r="L50" s="9">
        <v>25</v>
      </c>
      <c r="M50" s="9">
        <v>42</v>
      </c>
      <c r="N50" s="11">
        <f>IF(AND(C50*0.055&gt;20,C50*0.055&lt;250),ROUNDUP(C50*0.055,2),IF(C50*0.055&lt;=20,20,250))</f>
        <v>35.75</v>
      </c>
      <c r="O50" s="3">
        <f>J50+K50+L50+M50+N50</f>
        <v>171</v>
      </c>
      <c r="P50" s="32">
        <v>20</v>
      </c>
      <c r="Q50" s="21">
        <f>Q49*2</f>
        <v>304</v>
      </c>
      <c r="R50" s="24">
        <f>C50-O50-Q50-P50</f>
        <v>155</v>
      </c>
      <c r="S50" s="27">
        <f>ROUND(R50/C50,2)</f>
        <v>0.24</v>
      </c>
      <c r="T50" s="28">
        <f t="shared" ref="T50:T53" si="30">ROUND(R50/Q50,2)</f>
        <v>0.51</v>
      </c>
    </row>
    <row r="51" spans="1:20" x14ac:dyDescent="0.25">
      <c r="A51" s="37" t="s">
        <v>85</v>
      </c>
      <c r="B51" s="29" t="s">
        <v>75</v>
      </c>
      <c r="C51" s="41">
        <v>930</v>
      </c>
      <c r="D51" s="9">
        <v>0.3</v>
      </c>
      <c r="E51" s="9">
        <v>0.14000000000000001</v>
      </c>
      <c r="F51" s="9">
        <v>0.1</v>
      </c>
      <c r="G51" s="9">
        <v>0.18</v>
      </c>
      <c r="H51" s="2">
        <f t="shared" si="0"/>
        <v>0.5</v>
      </c>
      <c r="I51" s="13">
        <v>0.09</v>
      </c>
      <c r="J51" s="1">
        <f t="shared" si="28"/>
        <v>83.7</v>
      </c>
      <c r="K51" s="1">
        <f t="shared" si="29"/>
        <v>13.95</v>
      </c>
      <c r="L51" s="9">
        <v>25</v>
      </c>
      <c r="M51" s="9">
        <v>46.5</v>
      </c>
      <c r="N51" s="11">
        <f>IF(AND(C51*0.055&gt;20,C51*0.055&lt;250),ROUNDUP(C51*0.055,2),IF(C51*0.055&lt;=20,20,250))</f>
        <v>51.15</v>
      </c>
      <c r="O51" s="3">
        <f>J51+K51+L51+M51+N51</f>
        <v>220.3</v>
      </c>
      <c r="P51" s="32">
        <v>25</v>
      </c>
      <c r="Q51" s="21">
        <f>Q49*3</f>
        <v>456</v>
      </c>
      <c r="R51" s="24">
        <f>C51-O51-Q51-P51</f>
        <v>228.70000000000005</v>
      </c>
      <c r="S51" s="27">
        <f>ROUND(R51/C51,2)</f>
        <v>0.25</v>
      </c>
      <c r="T51" s="28">
        <f t="shared" si="30"/>
        <v>0.5</v>
      </c>
    </row>
    <row r="52" spans="1:20" x14ac:dyDescent="0.25">
      <c r="A52" s="37" t="s">
        <v>86</v>
      </c>
      <c r="B52" s="29" t="s">
        <v>76</v>
      </c>
      <c r="C52" s="41">
        <v>1200</v>
      </c>
      <c r="D52" s="9">
        <v>0.4</v>
      </c>
      <c r="E52" s="9">
        <v>0.14000000000000001</v>
      </c>
      <c r="F52" s="9">
        <v>0.1</v>
      </c>
      <c r="G52" s="9">
        <v>0.24</v>
      </c>
      <c r="H52" s="2">
        <f t="shared" si="0"/>
        <v>0.7</v>
      </c>
      <c r="I52" s="13">
        <v>0.09</v>
      </c>
      <c r="J52" s="1">
        <f t="shared" si="28"/>
        <v>108</v>
      </c>
      <c r="K52" s="1">
        <f t="shared" si="29"/>
        <v>18</v>
      </c>
      <c r="L52" s="9">
        <v>25</v>
      </c>
      <c r="M52" s="9">
        <v>60</v>
      </c>
      <c r="N52" s="11">
        <f>IF(AND(C52*0.055&gt;20,C52*0.055&lt;250),ROUNDUP(C52*0.055,2),IF(C52*0.055&lt;=20,20,250))</f>
        <v>66</v>
      </c>
      <c r="O52" s="3">
        <f>J52+K52+L52+M52+N52</f>
        <v>277</v>
      </c>
      <c r="P52" s="32">
        <v>30</v>
      </c>
      <c r="Q52" s="21">
        <f>Q49*4</f>
        <v>608</v>
      </c>
      <c r="R52" s="24">
        <f>C52-O52-Q52-P52</f>
        <v>285</v>
      </c>
      <c r="S52" s="27">
        <f>ROUND(R52/C52,2)</f>
        <v>0.24</v>
      </c>
      <c r="T52" s="28">
        <f t="shared" si="30"/>
        <v>0.47</v>
      </c>
    </row>
    <row r="53" spans="1:20" x14ac:dyDescent="0.25">
      <c r="A53" s="37" t="s">
        <v>87</v>
      </c>
      <c r="B53" s="29" t="s">
        <v>77</v>
      </c>
      <c r="C53" s="41">
        <v>1470</v>
      </c>
      <c r="D53" s="9">
        <v>0.5</v>
      </c>
      <c r="E53" s="9">
        <v>0.14000000000000001</v>
      </c>
      <c r="F53" s="9">
        <v>0.1</v>
      </c>
      <c r="G53" s="9">
        <v>0.3</v>
      </c>
      <c r="H53" s="2">
        <f t="shared" si="0"/>
        <v>0.8</v>
      </c>
      <c r="I53" s="13">
        <v>0.09</v>
      </c>
      <c r="J53" s="1">
        <f t="shared" si="28"/>
        <v>132.30000000000001</v>
      </c>
      <c r="K53" s="1">
        <f t="shared" si="29"/>
        <v>22.05</v>
      </c>
      <c r="L53" s="9">
        <v>25</v>
      </c>
      <c r="M53" s="9">
        <v>73.5</v>
      </c>
      <c r="N53" s="11">
        <f>IF(AND(C53*0.055&gt;20,C53*0.055&lt;250),ROUNDUP(C53*0.055,2),IF(C53*0.055&lt;=20,20,250))</f>
        <v>80.849999999999994</v>
      </c>
      <c r="O53" s="3">
        <f>J53+K53+L53+M53+N53</f>
        <v>333.70000000000005</v>
      </c>
      <c r="P53" s="32">
        <v>35</v>
      </c>
      <c r="Q53" s="21">
        <f>Q49*5</f>
        <v>760</v>
      </c>
      <c r="R53" s="24">
        <f>C53-O53-Q53-P53</f>
        <v>341.29999999999995</v>
      </c>
      <c r="S53" s="27">
        <f>ROUND(R53/C53,2)</f>
        <v>0.23</v>
      </c>
      <c r="T53" s="28">
        <f t="shared" si="30"/>
        <v>0.45</v>
      </c>
    </row>
    <row r="54" spans="1:20" x14ac:dyDescent="0.25">
      <c r="A54" s="37"/>
      <c r="B54" s="6"/>
      <c r="C54" s="41"/>
      <c r="D54" s="9"/>
      <c r="E54" s="9"/>
      <c r="F54" s="9"/>
      <c r="G54" s="9"/>
      <c r="H54" s="2">
        <f t="shared" si="0"/>
        <v>0</v>
      </c>
      <c r="I54" s="13"/>
      <c r="J54" s="1">
        <f t="shared" ref="J54:J63" si="31">ROUNDUP(C54*I54,2)</f>
        <v>0</v>
      </c>
      <c r="K54" s="1">
        <f t="shared" ref="K54:K63" si="32">ROUNDUP(C54*0.015,2)</f>
        <v>0</v>
      </c>
      <c r="L54" s="9"/>
      <c r="M54" s="9"/>
      <c r="N54" s="11">
        <f>IF(AND(C54*0.055&gt;20,C54*0.055&lt;250),ROUNDUP(C54*0.055,2),IF(C54*0.055&lt;=20,20,250))</f>
        <v>20</v>
      </c>
      <c r="O54" s="3">
        <f>J54+K54+L54+M54+N54</f>
        <v>20</v>
      </c>
      <c r="P54" s="32"/>
      <c r="Q54" s="9"/>
      <c r="R54" s="24">
        <f>C54-O54-Q54-P54</f>
        <v>-20</v>
      </c>
      <c r="S54" s="27" t="e">
        <f>ROUND(R54/C54,2)</f>
        <v>#DIV/0!</v>
      </c>
      <c r="T54" s="28" t="e">
        <f t="shared" ref="T54:T63" si="33">ROUND(R54/Q54,2)</f>
        <v>#DIV/0!</v>
      </c>
    </row>
    <row r="55" spans="1:20" x14ac:dyDescent="0.25">
      <c r="A55" s="37" t="s">
        <v>88</v>
      </c>
      <c r="B55" s="29" t="s">
        <v>78</v>
      </c>
      <c r="C55" s="41">
        <v>570</v>
      </c>
      <c r="D55" s="9">
        <v>0.15</v>
      </c>
      <c r="E55" s="9">
        <v>0.26</v>
      </c>
      <c r="F55" s="9">
        <v>0.1</v>
      </c>
      <c r="G55" s="9">
        <v>0.06</v>
      </c>
      <c r="H55" s="2">
        <f t="shared" si="0"/>
        <v>0.3</v>
      </c>
      <c r="I55" s="13">
        <v>0.09</v>
      </c>
      <c r="J55" s="1">
        <f t="shared" si="31"/>
        <v>51.3</v>
      </c>
      <c r="K55" s="1">
        <f t="shared" si="32"/>
        <v>8.5500000000000007</v>
      </c>
      <c r="L55" s="9">
        <v>25</v>
      </c>
      <c r="M55" s="9">
        <v>42</v>
      </c>
      <c r="N55" s="11">
        <f>IF(AND(C55*0.055&gt;20,C55*0.055&lt;250),ROUNDUP(C55*0.055,2),IF(C55*0.055&lt;=20,20,250))</f>
        <v>31.35</v>
      </c>
      <c r="O55" s="3">
        <f>J55+K55+L55+M55+N55</f>
        <v>158.19999999999999</v>
      </c>
      <c r="P55" s="32">
        <v>15</v>
      </c>
      <c r="Q55" s="9">
        <v>265</v>
      </c>
      <c r="R55" s="24">
        <f>C55-O55-Q55-P55</f>
        <v>131.80000000000001</v>
      </c>
      <c r="S55" s="27">
        <f>ROUND(R55/C55,2)</f>
        <v>0.23</v>
      </c>
      <c r="T55" s="28">
        <f t="shared" si="33"/>
        <v>0.5</v>
      </c>
    </row>
    <row r="56" spans="1:20" x14ac:dyDescent="0.25">
      <c r="A56" s="37" t="s">
        <v>89</v>
      </c>
      <c r="B56" s="29" t="s">
        <v>79</v>
      </c>
      <c r="C56" s="41">
        <v>1050</v>
      </c>
      <c r="D56" s="9">
        <v>0.3</v>
      </c>
      <c r="E56" s="9">
        <v>0.26</v>
      </c>
      <c r="F56" s="9">
        <v>0.1</v>
      </c>
      <c r="G56" s="9">
        <v>0.12</v>
      </c>
      <c r="H56" s="2">
        <f t="shared" si="0"/>
        <v>0.6</v>
      </c>
      <c r="I56" s="13">
        <v>0.09</v>
      </c>
      <c r="J56" s="1">
        <f t="shared" si="31"/>
        <v>94.5</v>
      </c>
      <c r="K56" s="1">
        <f t="shared" si="32"/>
        <v>15.75</v>
      </c>
      <c r="L56" s="9">
        <v>25</v>
      </c>
      <c r="M56" s="9">
        <v>52.5</v>
      </c>
      <c r="N56" s="11">
        <f>IF(AND(C56*0.055&gt;20,C56*0.055&lt;250),ROUNDUP(C56*0.055,2),IF(C56*0.055&lt;=20,20,250))</f>
        <v>57.75</v>
      </c>
      <c r="O56" s="3">
        <f>J56+K56+L56+M56+N56</f>
        <v>245.5</v>
      </c>
      <c r="P56" s="32">
        <v>20</v>
      </c>
      <c r="Q56" s="21">
        <f>Q55*2</f>
        <v>530</v>
      </c>
      <c r="R56" s="24">
        <f>C56-O56-Q56-P56</f>
        <v>254.5</v>
      </c>
      <c r="S56" s="27">
        <f>ROUND(R56/C56,2)</f>
        <v>0.24</v>
      </c>
      <c r="T56" s="28">
        <f t="shared" si="33"/>
        <v>0.48</v>
      </c>
    </row>
    <row r="57" spans="1:20" x14ac:dyDescent="0.25">
      <c r="A57" s="37" t="s">
        <v>90</v>
      </c>
      <c r="B57" s="29" t="s">
        <v>80</v>
      </c>
      <c r="C57" s="41">
        <v>1530</v>
      </c>
      <c r="D57" s="9">
        <v>0.45</v>
      </c>
      <c r="E57" s="9">
        <v>0.26</v>
      </c>
      <c r="F57" s="9">
        <v>0.1</v>
      </c>
      <c r="G57" s="9">
        <v>0.18</v>
      </c>
      <c r="H57" s="2">
        <f t="shared" si="0"/>
        <v>0.9</v>
      </c>
      <c r="I57" s="13">
        <v>0.09</v>
      </c>
      <c r="J57" s="1">
        <f t="shared" si="31"/>
        <v>137.69999999999999</v>
      </c>
      <c r="K57" s="1">
        <f t="shared" si="32"/>
        <v>22.95</v>
      </c>
      <c r="L57" s="9">
        <v>25</v>
      </c>
      <c r="M57" s="9">
        <v>76.5</v>
      </c>
      <c r="N57" s="11">
        <f>IF(AND(C57*0.055&gt;20,C57*0.055&lt;250),ROUNDUP(C57*0.055,2),IF(C57*0.055&lt;=20,20,250))</f>
        <v>84.15</v>
      </c>
      <c r="O57" s="3">
        <f>J57+K57+L57+M57+N57</f>
        <v>346.29999999999995</v>
      </c>
      <c r="P57" s="32">
        <v>25</v>
      </c>
      <c r="Q57" s="21">
        <f>Q55*3</f>
        <v>795</v>
      </c>
      <c r="R57" s="24">
        <f>C57-O57-Q57-P57</f>
        <v>363.70000000000005</v>
      </c>
      <c r="S57" s="27">
        <f>ROUND(R57/C57,2)</f>
        <v>0.24</v>
      </c>
      <c r="T57" s="28">
        <f t="shared" si="33"/>
        <v>0.46</v>
      </c>
    </row>
    <row r="58" spans="1:20" x14ac:dyDescent="0.25">
      <c r="A58" s="37" t="s">
        <v>91</v>
      </c>
      <c r="B58" s="29" t="s">
        <v>81</v>
      </c>
      <c r="C58" s="41">
        <v>2050</v>
      </c>
      <c r="D58" s="9">
        <v>0.6</v>
      </c>
      <c r="E58" s="9">
        <v>0.26</v>
      </c>
      <c r="F58" s="9">
        <v>0.1</v>
      </c>
      <c r="G58" s="9">
        <v>0.24</v>
      </c>
      <c r="H58" s="2">
        <f t="shared" si="0"/>
        <v>1.2</v>
      </c>
      <c r="I58" s="13">
        <v>0.09</v>
      </c>
      <c r="J58" s="1">
        <f t="shared" si="31"/>
        <v>184.5</v>
      </c>
      <c r="K58" s="1">
        <f t="shared" si="32"/>
        <v>30.75</v>
      </c>
      <c r="L58" s="9">
        <v>25</v>
      </c>
      <c r="M58" s="9">
        <v>119.4</v>
      </c>
      <c r="N58" s="11">
        <f>IF(AND(C58*0.055&gt;20,C58*0.055&lt;250),ROUNDUP(C58*0.055,2),IF(C58*0.055&lt;=20,20,250))</f>
        <v>112.75</v>
      </c>
      <c r="O58" s="3">
        <f>J58+K58+L58+M58+N58</f>
        <v>472.4</v>
      </c>
      <c r="P58" s="32">
        <v>30</v>
      </c>
      <c r="Q58" s="21">
        <f>Q55*4</f>
        <v>1060</v>
      </c>
      <c r="R58" s="24">
        <f>C58-O58-Q58-P58</f>
        <v>487.59999999999991</v>
      </c>
      <c r="S58" s="27">
        <f>ROUND(R58/C58,2)</f>
        <v>0.24</v>
      </c>
      <c r="T58" s="28">
        <f t="shared" si="33"/>
        <v>0.46</v>
      </c>
    </row>
    <row r="59" spans="1:20" x14ac:dyDescent="0.25">
      <c r="A59" s="37" t="s">
        <v>92</v>
      </c>
      <c r="B59" s="29" t="s">
        <v>82</v>
      </c>
      <c r="C59" s="41">
        <v>2550</v>
      </c>
      <c r="D59" s="9">
        <v>0.75</v>
      </c>
      <c r="E59" s="9">
        <v>0.26</v>
      </c>
      <c r="F59" s="9">
        <v>0.1</v>
      </c>
      <c r="G59" s="9">
        <v>0.3</v>
      </c>
      <c r="H59" s="2">
        <f t="shared" si="0"/>
        <v>1.6</v>
      </c>
      <c r="I59" s="13">
        <v>0.09</v>
      </c>
      <c r="J59" s="1">
        <f t="shared" si="31"/>
        <v>229.5</v>
      </c>
      <c r="K59" s="1">
        <f t="shared" si="32"/>
        <v>38.25</v>
      </c>
      <c r="L59" s="9">
        <v>25</v>
      </c>
      <c r="M59" s="9">
        <v>148.19999999999999</v>
      </c>
      <c r="N59" s="11">
        <f>IF(AND(C59*0.055&gt;20,C59*0.055&lt;250),ROUNDUP(C59*0.055,2),IF(C59*0.055&lt;=20,20,250))</f>
        <v>140.25</v>
      </c>
      <c r="O59" s="3">
        <f>J59+K59+L59+M59+N59</f>
        <v>581.20000000000005</v>
      </c>
      <c r="P59" s="32">
        <v>35</v>
      </c>
      <c r="Q59" s="21">
        <f>Q55*5</f>
        <v>1325</v>
      </c>
      <c r="R59" s="24">
        <f>C59-O59-Q59-P59</f>
        <v>608.79999999999995</v>
      </c>
      <c r="S59" s="27">
        <f>ROUND(R59/C59,2)</f>
        <v>0.24</v>
      </c>
      <c r="T59" s="28">
        <f t="shared" si="33"/>
        <v>0.46</v>
      </c>
    </row>
    <row r="60" spans="1:20" x14ac:dyDescent="0.25">
      <c r="A60" s="37"/>
      <c r="B60" s="6"/>
      <c r="C60" s="41"/>
      <c r="D60" s="9"/>
      <c r="E60" s="9"/>
      <c r="F60" s="9"/>
      <c r="G60" s="9"/>
      <c r="H60" s="2">
        <f t="shared" si="0"/>
        <v>0</v>
      </c>
      <c r="I60" s="13"/>
      <c r="J60" s="1">
        <f t="shared" si="31"/>
        <v>0</v>
      </c>
      <c r="K60" s="1">
        <f t="shared" si="32"/>
        <v>0</v>
      </c>
      <c r="L60" s="9"/>
      <c r="M60" s="9"/>
      <c r="N60" s="11">
        <f>IF(AND(C60*0.055&gt;20,C60*0.055&lt;250),ROUNDUP(C60*0.055,2),IF(C60*0.055&lt;=20,20,250))</f>
        <v>20</v>
      </c>
      <c r="O60" s="3">
        <f>J60+K60+L60+M60+N60</f>
        <v>20</v>
      </c>
      <c r="P60" s="32"/>
      <c r="Q60" s="9"/>
      <c r="R60" s="24">
        <f>C60-O60-Q60-P60</f>
        <v>-20</v>
      </c>
      <c r="S60" s="27" t="e">
        <f>ROUND(R60/C60,2)</f>
        <v>#DIV/0!</v>
      </c>
      <c r="T60" s="28" t="e">
        <f t="shared" si="33"/>
        <v>#DIV/0!</v>
      </c>
    </row>
    <row r="61" spans="1:20" x14ac:dyDescent="0.25">
      <c r="A61" s="37" t="s">
        <v>94</v>
      </c>
      <c r="B61" s="6" t="s">
        <v>93</v>
      </c>
      <c r="C61" s="41">
        <v>870</v>
      </c>
      <c r="D61" s="9">
        <v>0.3</v>
      </c>
      <c r="E61" s="9">
        <v>0.49</v>
      </c>
      <c r="F61" s="9">
        <v>0.1</v>
      </c>
      <c r="G61" s="9">
        <v>0.06</v>
      </c>
      <c r="H61" s="2">
        <f t="shared" si="0"/>
        <v>0.6</v>
      </c>
      <c r="I61" s="13">
        <v>0.09</v>
      </c>
      <c r="J61" s="1">
        <f t="shared" si="31"/>
        <v>78.3</v>
      </c>
      <c r="K61" s="1">
        <f t="shared" si="32"/>
        <v>13.05</v>
      </c>
      <c r="L61" s="9">
        <v>25</v>
      </c>
      <c r="M61" s="9">
        <v>45</v>
      </c>
      <c r="N61" s="11">
        <f>IF(AND(C61*0.055&gt;20,C61*0.055&lt;250),ROUNDUP(C61*0.055,2),IF(C61*0.055&lt;=20,20,250))</f>
        <v>47.85</v>
      </c>
      <c r="O61" s="3">
        <f>J61+K61+L61+M61+N61</f>
        <v>209.2</v>
      </c>
      <c r="P61" s="32">
        <v>15</v>
      </c>
      <c r="Q61" s="9">
        <v>430</v>
      </c>
      <c r="R61" s="24">
        <f>C61-O61-Q61-P61</f>
        <v>215.79999999999995</v>
      </c>
      <c r="S61" s="27">
        <f>ROUND(R61/C61,2)</f>
        <v>0.25</v>
      </c>
      <c r="T61" s="28">
        <f t="shared" si="33"/>
        <v>0.5</v>
      </c>
    </row>
    <row r="62" spans="1:20" x14ac:dyDescent="0.25">
      <c r="A62" s="37" t="s">
        <v>95</v>
      </c>
      <c r="B62" s="6" t="s">
        <v>99</v>
      </c>
      <c r="C62" s="41">
        <v>1690</v>
      </c>
      <c r="D62" s="9">
        <v>0.6</v>
      </c>
      <c r="E62" s="9">
        <v>0.49</v>
      </c>
      <c r="F62" s="9">
        <v>0.1</v>
      </c>
      <c r="G62" s="9">
        <v>0.12</v>
      </c>
      <c r="H62" s="2">
        <f t="shared" si="0"/>
        <v>1.2</v>
      </c>
      <c r="I62" s="13">
        <v>0.09</v>
      </c>
      <c r="J62" s="1">
        <f t="shared" si="31"/>
        <v>152.1</v>
      </c>
      <c r="K62" s="1">
        <f t="shared" si="32"/>
        <v>25.35</v>
      </c>
      <c r="L62" s="9">
        <v>25</v>
      </c>
      <c r="M62" s="9">
        <v>99</v>
      </c>
      <c r="N62" s="11">
        <f>IF(AND(C62*0.055&gt;20,C62*0.055&lt;250),ROUNDUP(C62*0.055,2),IF(C62*0.055&lt;=20,20,250))</f>
        <v>92.95</v>
      </c>
      <c r="O62" s="3">
        <f>J62+K62+L62+M62+N62</f>
        <v>394.4</v>
      </c>
      <c r="P62" s="32">
        <v>20</v>
      </c>
      <c r="Q62" s="21">
        <f>Q61*2</f>
        <v>860</v>
      </c>
      <c r="R62" s="24">
        <f>C62-O62-Q62-P62</f>
        <v>415.59999999999991</v>
      </c>
      <c r="S62" s="27">
        <f>ROUND(R62/C62,2)</f>
        <v>0.25</v>
      </c>
      <c r="T62" s="28">
        <f t="shared" si="33"/>
        <v>0.48</v>
      </c>
    </row>
    <row r="63" spans="1:20" x14ac:dyDescent="0.25">
      <c r="A63" s="37" t="s">
        <v>96</v>
      </c>
      <c r="B63" s="6" t="s">
        <v>100</v>
      </c>
      <c r="C63" s="41">
        <v>2490</v>
      </c>
      <c r="D63" s="9">
        <v>0.9</v>
      </c>
      <c r="E63" s="9">
        <v>0.49</v>
      </c>
      <c r="F63" s="9">
        <v>0.1</v>
      </c>
      <c r="G63" s="9">
        <v>0.18</v>
      </c>
      <c r="H63" s="2">
        <f t="shared" si="0"/>
        <v>1.8</v>
      </c>
      <c r="I63" s="13">
        <v>0.09</v>
      </c>
      <c r="J63" s="1">
        <f t="shared" si="31"/>
        <v>224.1</v>
      </c>
      <c r="K63" s="1">
        <f t="shared" si="32"/>
        <v>37.35</v>
      </c>
      <c r="L63" s="9">
        <v>25</v>
      </c>
      <c r="M63" s="9">
        <v>147</v>
      </c>
      <c r="N63" s="11">
        <f>IF(AND(C63*0.055&gt;20,C63*0.055&lt;250),ROUNDUP(C63*0.055,2),IF(C63*0.055&lt;=20,20,250))</f>
        <v>136.94999999999999</v>
      </c>
      <c r="O63" s="3">
        <f>J63+K63+L63+M63+N63</f>
        <v>570.4</v>
      </c>
      <c r="P63" s="32">
        <v>25</v>
      </c>
      <c r="Q63" s="21">
        <f>Q61*3</f>
        <v>1290</v>
      </c>
      <c r="R63" s="24">
        <f>C63-O63-Q63-P63</f>
        <v>604.59999999999991</v>
      </c>
      <c r="S63" s="27">
        <f>ROUND(R63/C63,2)</f>
        <v>0.24</v>
      </c>
      <c r="T63" s="28">
        <f t="shared" si="33"/>
        <v>0.47</v>
      </c>
    </row>
    <row r="64" spans="1:20" x14ac:dyDescent="0.25">
      <c r="A64" s="37" t="s">
        <v>97</v>
      </c>
      <c r="B64" s="6" t="s">
        <v>101</v>
      </c>
      <c r="C64" s="41">
        <v>3290</v>
      </c>
      <c r="D64" s="9">
        <v>1.2</v>
      </c>
      <c r="E64" s="9">
        <v>0.49</v>
      </c>
      <c r="F64" s="9">
        <v>0.1</v>
      </c>
      <c r="G64" s="9">
        <v>0.24</v>
      </c>
      <c r="H64" s="2">
        <f t="shared" si="0"/>
        <v>2.4</v>
      </c>
      <c r="I64" s="13">
        <v>0.09</v>
      </c>
      <c r="J64" s="1">
        <f t="shared" si="25"/>
        <v>296.10000000000002</v>
      </c>
      <c r="K64" s="1">
        <f t="shared" si="26"/>
        <v>49.35</v>
      </c>
      <c r="L64" s="9">
        <v>25</v>
      </c>
      <c r="M64" s="9">
        <v>191.4</v>
      </c>
      <c r="N64" s="11">
        <f>IF(AND(C64*0.055&gt;20,C64*0.055&lt;250),ROUNDUP(C64*0.055,2),IF(C64*0.055&lt;=20,20,250))</f>
        <v>180.95</v>
      </c>
      <c r="O64" s="3">
        <f>J64+K64+L64+M64+N64</f>
        <v>742.8</v>
      </c>
      <c r="P64" s="32">
        <v>30</v>
      </c>
      <c r="Q64" s="21">
        <f>Q61*4</f>
        <v>1720</v>
      </c>
      <c r="R64" s="24">
        <f>C64-O64-Q64-P64</f>
        <v>797.19999999999982</v>
      </c>
      <c r="S64" s="27">
        <f>ROUND(R64/C64,2)</f>
        <v>0.24</v>
      </c>
      <c r="T64" s="28">
        <f t="shared" si="27"/>
        <v>0.46</v>
      </c>
    </row>
    <row r="65" spans="1:20" x14ac:dyDescent="0.25">
      <c r="A65" s="37" t="s">
        <v>98</v>
      </c>
      <c r="B65" s="6" t="s">
        <v>102</v>
      </c>
      <c r="C65" s="41">
        <v>3950</v>
      </c>
      <c r="D65" s="9">
        <v>1.5</v>
      </c>
      <c r="E65" s="9">
        <v>0.49</v>
      </c>
      <c r="F65" s="9">
        <v>0.1</v>
      </c>
      <c r="G65" s="9">
        <v>0.3</v>
      </c>
      <c r="H65" s="2">
        <f t="shared" si="0"/>
        <v>2.9</v>
      </c>
      <c r="I65" s="13">
        <v>0.09</v>
      </c>
      <c r="J65" s="1">
        <f t="shared" si="25"/>
        <v>355.5</v>
      </c>
      <c r="K65" s="1">
        <f t="shared" si="26"/>
        <v>59.25</v>
      </c>
      <c r="L65" s="9">
        <v>25</v>
      </c>
      <c r="M65" s="9">
        <v>237</v>
      </c>
      <c r="N65" s="11">
        <f>IF(AND(C65*0.055&gt;20,C65*0.055&lt;250),ROUNDUP(C65*0.055,2),IF(C65*0.055&lt;=20,20,250))</f>
        <v>217.25</v>
      </c>
      <c r="O65" s="3">
        <f>J65+K65+L65+M65+N65</f>
        <v>894</v>
      </c>
      <c r="P65" s="32">
        <v>35</v>
      </c>
      <c r="Q65" s="21">
        <f>Q61*5</f>
        <v>2150</v>
      </c>
      <c r="R65" s="24">
        <f>C65-O65-Q65-P65</f>
        <v>871</v>
      </c>
      <c r="S65" s="27">
        <f>ROUND(R65/C65,2)</f>
        <v>0.22</v>
      </c>
      <c r="T65" s="28">
        <f t="shared" si="27"/>
        <v>0.41</v>
      </c>
    </row>
    <row r="66" spans="1:20" x14ac:dyDescent="0.25">
      <c r="A66" s="37"/>
      <c r="B66" s="6"/>
      <c r="C66" s="41"/>
      <c r="D66" s="9"/>
      <c r="E66" s="9"/>
      <c r="F66" s="9"/>
      <c r="G66" s="9"/>
      <c r="H66" s="2">
        <f t="shared" si="0"/>
        <v>0</v>
      </c>
      <c r="I66" s="13"/>
      <c r="J66" s="1">
        <f t="shared" si="25"/>
        <v>0</v>
      </c>
      <c r="K66" s="1">
        <f t="shared" si="26"/>
        <v>0</v>
      </c>
      <c r="L66" s="9"/>
      <c r="M66" s="9"/>
      <c r="N66" s="11">
        <f>IF(AND(C66*0.055&gt;20,C66*0.055&lt;250),ROUNDUP(C66*0.055,2),IF(C66*0.055&lt;=20,20,250))</f>
        <v>20</v>
      </c>
      <c r="O66" s="3">
        <f>J66+K66+L66+M66+N66</f>
        <v>20</v>
      </c>
      <c r="P66" s="32"/>
      <c r="Q66" s="9"/>
      <c r="R66" s="24">
        <f>C66-O66-Q66-P66</f>
        <v>-20</v>
      </c>
      <c r="S66" s="27" t="e">
        <f>ROUND(R66/C66,2)</f>
        <v>#DIV/0!</v>
      </c>
      <c r="T66" s="28" t="e">
        <f t="shared" si="27"/>
        <v>#DIV/0!</v>
      </c>
    </row>
    <row r="67" spans="1:20" x14ac:dyDescent="0.25">
      <c r="A67" s="37"/>
      <c r="B67" s="6"/>
      <c r="C67" s="41"/>
      <c r="D67" s="9"/>
      <c r="E67" s="9"/>
      <c r="F67" s="9"/>
      <c r="G67" s="9"/>
      <c r="H67" s="2">
        <f t="shared" si="0"/>
        <v>0</v>
      </c>
      <c r="I67" s="13"/>
      <c r="J67" s="1">
        <f t="shared" si="25"/>
        <v>0</v>
      </c>
      <c r="K67" s="1">
        <f t="shared" si="26"/>
        <v>0</v>
      </c>
      <c r="L67" s="9"/>
      <c r="M67" s="9"/>
      <c r="N67" s="11">
        <f>IF(AND(C67*0.055&gt;20,C67*0.055&lt;250),ROUNDUP(C67*0.055,2),IF(C67*0.055&lt;=20,20,250))</f>
        <v>20</v>
      </c>
      <c r="O67" s="3">
        <f>J67+K67+L67+M67+N67</f>
        <v>20</v>
      </c>
      <c r="P67" s="32"/>
      <c r="Q67" s="9"/>
      <c r="R67" s="24">
        <f>C67-O67-Q67-P67</f>
        <v>-20</v>
      </c>
      <c r="S67" s="27" t="e">
        <f>ROUND(R67/C67,2)</f>
        <v>#DIV/0!</v>
      </c>
      <c r="T67" s="28" t="e">
        <f t="shared" si="27"/>
        <v>#DIV/0!</v>
      </c>
    </row>
    <row r="68" spans="1:20" ht="14.25" customHeight="1" x14ac:dyDescent="0.25">
      <c r="A68" s="37"/>
      <c r="B68" s="6"/>
      <c r="C68" s="41"/>
      <c r="D68" s="9"/>
      <c r="E68" s="9"/>
      <c r="F68" s="9"/>
      <c r="G68" s="9"/>
      <c r="H68" s="2">
        <f t="shared" si="0"/>
        <v>0</v>
      </c>
      <c r="I68" s="13"/>
      <c r="J68" s="1">
        <f t="shared" si="25"/>
        <v>0</v>
      </c>
      <c r="K68" s="1">
        <f t="shared" si="26"/>
        <v>0</v>
      </c>
      <c r="L68" s="9"/>
      <c r="M68" s="9"/>
      <c r="N68" s="11">
        <f>IF(AND(C68*0.055&gt;20,C68*0.055&lt;250),ROUNDUP(C68*0.055,2),IF(C68*0.055&lt;=20,20,250))</f>
        <v>20</v>
      </c>
      <c r="O68" s="3">
        <f>J68+K68+L68+M68+N68</f>
        <v>20</v>
      </c>
      <c r="P68" s="32"/>
      <c r="Q68" s="9"/>
      <c r="R68" s="24">
        <f>C68-O68-Q68-P68</f>
        <v>-20</v>
      </c>
      <c r="S68" s="27" t="e">
        <f>ROUND(R68/C68,2)</f>
        <v>#DIV/0!</v>
      </c>
      <c r="T68" s="28" t="e">
        <f t="shared" si="27"/>
        <v>#DIV/0!</v>
      </c>
    </row>
    <row r="69" spans="1:20" x14ac:dyDescent="0.25">
      <c r="A69" s="37" t="s">
        <v>165</v>
      </c>
      <c r="B69" s="30" t="s">
        <v>32</v>
      </c>
      <c r="C69" s="41">
        <v>1950</v>
      </c>
      <c r="D69" s="9">
        <v>0.5</v>
      </c>
      <c r="E69" s="9">
        <v>0.55000000000000004</v>
      </c>
      <c r="F69" s="9">
        <v>0.17</v>
      </c>
      <c r="G69" s="9">
        <v>0.17</v>
      </c>
      <c r="H69" s="2">
        <f t="shared" si="0"/>
        <v>3.2</v>
      </c>
      <c r="I69" s="13">
        <v>0.09</v>
      </c>
      <c r="J69" s="1">
        <f t="shared" si="1"/>
        <v>175.5</v>
      </c>
      <c r="K69" s="1">
        <f t="shared" si="2"/>
        <v>29.25</v>
      </c>
      <c r="L69" s="9">
        <v>25</v>
      </c>
      <c r="M69" s="9">
        <v>117</v>
      </c>
      <c r="N69" s="11">
        <f>IF(AND(C69*0.055&gt;20,C69*0.055&lt;250),ROUNDUP(C69*0.055,2),IF(C69*0.055&lt;=20,20,250))</f>
        <v>107.25</v>
      </c>
      <c r="O69" s="3">
        <f>J69+K69+L69+M69+N69</f>
        <v>454</v>
      </c>
      <c r="P69" s="33">
        <v>60</v>
      </c>
      <c r="Q69" s="9">
        <v>1070</v>
      </c>
      <c r="R69" s="24">
        <f>C69-O69-Q69-P69</f>
        <v>366</v>
      </c>
      <c r="S69" s="27">
        <f>ROUND(R69/C69,2)</f>
        <v>0.19</v>
      </c>
      <c r="T69" s="28">
        <f t="shared" si="27"/>
        <v>0.34</v>
      </c>
    </row>
    <row r="70" spans="1:20" x14ac:dyDescent="0.25">
      <c r="A70" s="5" t="s">
        <v>51</v>
      </c>
      <c r="B70" s="35" t="s">
        <v>120</v>
      </c>
      <c r="C70" s="41">
        <v>900</v>
      </c>
      <c r="D70" s="9">
        <v>0.1</v>
      </c>
      <c r="E70" s="9">
        <v>0.33</v>
      </c>
      <c r="F70" s="9">
        <v>0.31</v>
      </c>
      <c r="G70" s="9">
        <v>7.0000000000000007E-2</v>
      </c>
      <c r="H70" s="2">
        <f t="shared" si="0"/>
        <v>1.4</v>
      </c>
      <c r="I70" s="13">
        <v>0.09</v>
      </c>
      <c r="J70" s="1">
        <f t="shared" si="1"/>
        <v>81</v>
      </c>
      <c r="K70" s="1">
        <f t="shared" si="2"/>
        <v>13.5</v>
      </c>
      <c r="L70" s="9">
        <v>25</v>
      </c>
      <c r="M70" s="9">
        <v>60</v>
      </c>
      <c r="N70" s="11">
        <f>IF(AND(C70*0.055&gt;20,C70*0.055&lt;250),ROUNDUP(C70*0.055,2),IF(C70*0.055&lt;=20,20,250))</f>
        <v>49.5</v>
      </c>
      <c r="O70" s="3">
        <f>J70+K70+L70+M70+N70</f>
        <v>229</v>
      </c>
      <c r="P70" s="33">
        <v>15</v>
      </c>
      <c r="Q70" s="9"/>
      <c r="R70" s="24">
        <f>C70-O70-Q70-P70</f>
        <v>656</v>
      </c>
      <c r="S70" s="27">
        <f>ROUND(R70/C70,2)</f>
        <v>0.73</v>
      </c>
      <c r="T70" s="28" t="e">
        <f t="shared" si="3"/>
        <v>#DIV/0!</v>
      </c>
    </row>
    <row r="71" spans="1:20" x14ac:dyDescent="0.25">
      <c r="A71" s="5" t="s">
        <v>122</v>
      </c>
      <c r="B71" s="35" t="s">
        <v>121</v>
      </c>
      <c r="C71" s="41"/>
      <c r="D71" s="9">
        <v>7.0000000000000007E-2</v>
      </c>
      <c r="E71" s="9">
        <v>0.26</v>
      </c>
      <c r="F71" s="9">
        <v>0.27</v>
      </c>
      <c r="G71" s="9">
        <v>0.08</v>
      </c>
      <c r="H71" s="2">
        <f t="shared" si="0"/>
        <v>1.1000000000000001</v>
      </c>
      <c r="I71" s="13">
        <v>0.09</v>
      </c>
      <c r="J71" s="1">
        <f t="shared" ref="J71" si="34">ROUNDUP(C71*I71,2)</f>
        <v>0</v>
      </c>
      <c r="K71" s="1">
        <f t="shared" ref="K71" si="35">ROUNDUP(C71*0.015,2)</f>
        <v>0</v>
      </c>
      <c r="L71" s="9">
        <v>25</v>
      </c>
      <c r="M71" s="9">
        <v>53</v>
      </c>
      <c r="N71" s="11">
        <f>IF(AND(C71*0.055&gt;20,C71*0.055&lt;250),ROUNDUP(C71*0.055,2),IF(C71*0.055&lt;=20,20,250))</f>
        <v>20</v>
      </c>
      <c r="O71" s="3">
        <f>J71+K71+L71+M71+N71</f>
        <v>98</v>
      </c>
      <c r="P71" s="33">
        <v>15</v>
      </c>
      <c r="Q71" s="9"/>
      <c r="R71" s="24">
        <f>C71-O71-Q71-P71</f>
        <v>-113</v>
      </c>
      <c r="S71" s="27" t="e">
        <f>ROUND(R71/C71,2)</f>
        <v>#DIV/0!</v>
      </c>
      <c r="T71" s="28" t="e">
        <f t="shared" ref="T71" si="36">ROUND(R71/Q71,2)</f>
        <v>#DIV/0!</v>
      </c>
    </row>
    <row r="72" spans="1:20" x14ac:dyDescent="0.25">
      <c r="A72" s="5" t="s">
        <v>39</v>
      </c>
      <c r="B72" s="30" t="s">
        <v>119</v>
      </c>
      <c r="C72" s="41">
        <v>410</v>
      </c>
      <c r="D72" s="9">
        <v>0.05</v>
      </c>
      <c r="E72" s="9">
        <v>0.14000000000000001</v>
      </c>
      <c r="F72" s="9">
        <v>0.16</v>
      </c>
      <c r="G72" s="9">
        <v>0.06</v>
      </c>
      <c r="H72" s="2">
        <f t="shared" si="0"/>
        <v>0.3</v>
      </c>
      <c r="I72" s="13">
        <v>0.09</v>
      </c>
      <c r="J72" s="1">
        <f t="shared" ref="J72:J121" si="37">ROUNDUP(C72*I72,2)</f>
        <v>36.9</v>
      </c>
      <c r="K72" s="1">
        <f t="shared" ref="K72:K106" si="38">ROUNDUP(C72*0.015,2)</f>
        <v>6.15</v>
      </c>
      <c r="L72" s="9">
        <v>25</v>
      </c>
      <c r="M72" s="9">
        <v>42</v>
      </c>
      <c r="N72" s="11">
        <f>IF(AND(C72*0.055&gt;20,C72*0.055&lt;250),ROUNDUP(C72*0.055,2),IF(C72*0.055&lt;=20,20,250))</f>
        <v>22.55</v>
      </c>
      <c r="O72" s="3">
        <f>J72+K72+L72+M72+N72</f>
        <v>132.6</v>
      </c>
      <c r="P72" s="33">
        <v>15</v>
      </c>
      <c r="Q72" s="9">
        <v>170</v>
      </c>
      <c r="R72" s="24">
        <f>C72-O72-Q72-P72</f>
        <v>92.399999999999977</v>
      </c>
      <c r="S72" s="27">
        <f>ROUND(R72/C72,2)</f>
        <v>0.23</v>
      </c>
      <c r="T72" s="28">
        <f t="shared" ref="T72:T109" si="39">ROUND(R72/Q72,2)</f>
        <v>0.54</v>
      </c>
    </row>
    <row r="73" spans="1:20" x14ac:dyDescent="0.25">
      <c r="A73" s="5" t="s">
        <v>127</v>
      </c>
      <c r="B73" s="30" t="s">
        <v>125</v>
      </c>
      <c r="C73" s="41">
        <v>710</v>
      </c>
      <c r="D73" s="9">
        <v>0.1</v>
      </c>
      <c r="E73" s="9">
        <v>0.14000000000000001</v>
      </c>
      <c r="F73" s="9">
        <v>0.16</v>
      </c>
      <c r="G73" s="9">
        <v>0.09</v>
      </c>
      <c r="H73" s="2">
        <f t="shared" si="0"/>
        <v>0.4</v>
      </c>
      <c r="I73" s="13">
        <v>0.09</v>
      </c>
      <c r="J73" s="1">
        <f t="shared" si="37"/>
        <v>63.9</v>
      </c>
      <c r="K73" s="1">
        <f t="shared" si="38"/>
        <v>10.65</v>
      </c>
      <c r="L73" s="9">
        <v>25</v>
      </c>
      <c r="M73" s="9">
        <v>41</v>
      </c>
      <c r="N73" s="11">
        <f>IF(AND(C73*0.055&gt;20,C73*0.055&lt;250),ROUNDUP(C73*0.055,2),IF(C73*0.055&lt;=20,20,250))</f>
        <v>39.049999999999997</v>
      </c>
      <c r="O73" s="3">
        <f>J73+K73+L73+M73+N73</f>
        <v>179.60000000000002</v>
      </c>
      <c r="P73" s="33">
        <v>15</v>
      </c>
      <c r="Q73" s="21">
        <f>Q72*2</f>
        <v>340</v>
      </c>
      <c r="R73" s="24">
        <f>C73-O73-Q73-P73</f>
        <v>175.39999999999998</v>
      </c>
      <c r="S73" s="27">
        <f>ROUND(R73/C73,2)</f>
        <v>0.25</v>
      </c>
      <c r="T73" s="28">
        <f t="shared" si="39"/>
        <v>0.52</v>
      </c>
    </row>
    <row r="74" spans="1:20" x14ac:dyDescent="0.25">
      <c r="A74" s="5" t="s">
        <v>128</v>
      </c>
      <c r="B74" s="30" t="s">
        <v>126</v>
      </c>
      <c r="C74" s="41">
        <v>990</v>
      </c>
      <c r="D74" s="9">
        <v>0.15</v>
      </c>
      <c r="E74" s="9">
        <v>0.14000000000000001</v>
      </c>
      <c r="F74" s="9">
        <v>0.16</v>
      </c>
      <c r="G74" s="9">
        <v>0.13</v>
      </c>
      <c r="H74" s="2">
        <f t="shared" si="0"/>
        <v>0.6</v>
      </c>
      <c r="I74" s="13">
        <v>0.09</v>
      </c>
      <c r="J74" s="1">
        <f t="shared" ref="J74:J75" si="40">ROUNDUP(C74*I74,2)</f>
        <v>89.1</v>
      </c>
      <c r="K74" s="1">
        <f t="shared" ref="K74:K75" si="41">ROUNDUP(C74*0.015,2)</f>
        <v>14.85</v>
      </c>
      <c r="L74" s="9">
        <v>25</v>
      </c>
      <c r="M74" s="9">
        <v>49.5</v>
      </c>
      <c r="N74" s="11">
        <f>IF(AND(C74*0.055&gt;20,C74*0.055&lt;250),ROUNDUP(C74*0.055,2),IF(C74*0.055&lt;=20,20,250))</f>
        <v>54.45</v>
      </c>
      <c r="O74" s="3">
        <f>J74+K74+L74+M74+N74</f>
        <v>232.89999999999998</v>
      </c>
      <c r="P74" s="33">
        <v>15</v>
      </c>
      <c r="Q74" s="21">
        <f>Q72*3</f>
        <v>510</v>
      </c>
      <c r="R74" s="24">
        <f>C74-O74-Q74-P74</f>
        <v>232.10000000000002</v>
      </c>
      <c r="S74" s="27">
        <f>ROUND(R74/C74,2)</f>
        <v>0.23</v>
      </c>
      <c r="T74" s="28">
        <f t="shared" ref="T74:T75" si="42">ROUND(R74/Q74,2)</f>
        <v>0.46</v>
      </c>
    </row>
    <row r="75" spans="1:20" x14ac:dyDescent="0.25">
      <c r="A75" s="5" t="s">
        <v>135</v>
      </c>
      <c r="B75" s="30" t="s">
        <v>133</v>
      </c>
      <c r="C75" s="41">
        <v>1290</v>
      </c>
      <c r="D75" s="9">
        <v>0.2</v>
      </c>
      <c r="E75" s="9">
        <v>0.14000000000000001</v>
      </c>
      <c r="F75" s="9">
        <v>0.16</v>
      </c>
      <c r="G75" s="9">
        <v>0.17</v>
      </c>
      <c r="H75" s="2">
        <f t="shared" si="0"/>
        <v>0.8</v>
      </c>
      <c r="I75" s="13">
        <v>0.09</v>
      </c>
      <c r="J75" s="1">
        <f t="shared" si="40"/>
        <v>116.1</v>
      </c>
      <c r="K75" s="1">
        <f t="shared" si="41"/>
        <v>19.350000000000001</v>
      </c>
      <c r="L75" s="9">
        <v>25</v>
      </c>
      <c r="M75" s="9">
        <v>64.5</v>
      </c>
      <c r="N75" s="11">
        <f>IF(AND(C75*0.055&gt;20,C75*0.055&lt;250),ROUNDUP(C75*0.055,2),IF(C75*0.055&lt;=20,20,250))</f>
        <v>70.95</v>
      </c>
      <c r="O75" s="3">
        <f>J75+K75+L75+M75+N75</f>
        <v>295.89999999999998</v>
      </c>
      <c r="P75" s="33">
        <v>15</v>
      </c>
      <c r="Q75" s="21">
        <f>Q72*4</f>
        <v>680</v>
      </c>
      <c r="R75" s="24">
        <f>C75-O75-Q75-P75</f>
        <v>299.10000000000002</v>
      </c>
      <c r="S75" s="27">
        <f>ROUND(R75/C75,2)</f>
        <v>0.23</v>
      </c>
      <c r="T75" s="28">
        <f t="shared" si="42"/>
        <v>0.44</v>
      </c>
    </row>
    <row r="76" spans="1:20" x14ac:dyDescent="0.25">
      <c r="A76" s="5" t="s">
        <v>136</v>
      </c>
      <c r="B76" s="30" t="s">
        <v>134</v>
      </c>
      <c r="C76" s="41">
        <v>1590</v>
      </c>
      <c r="D76" s="9">
        <v>0.25</v>
      </c>
      <c r="E76" s="9">
        <v>0.14000000000000001</v>
      </c>
      <c r="F76" s="9">
        <v>0.16</v>
      </c>
      <c r="G76" s="9">
        <v>0.21</v>
      </c>
      <c r="H76" s="2">
        <f t="shared" si="0"/>
        <v>0.9</v>
      </c>
      <c r="I76" s="13">
        <v>0.09</v>
      </c>
      <c r="J76" s="1">
        <f t="shared" ref="J76:J77" si="43">ROUNDUP(C76*I76,2)</f>
        <v>143.1</v>
      </c>
      <c r="K76" s="1">
        <f t="shared" ref="K76:K77" si="44">ROUNDUP(C76*0.015,2)</f>
        <v>23.85</v>
      </c>
      <c r="L76" s="9">
        <v>25</v>
      </c>
      <c r="M76" s="9">
        <v>79.5</v>
      </c>
      <c r="N76" s="11">
        <f>IF(AND(C76*0.055&gt;20,C76*0.055&lt;250),ROUNDUP(C76*0.055,2),IF(C76*0.055&lt;=20,20,250))</f>
        <v>87.45</v>
      </c>
      <c r="O76" s="3">
        <f>J76+K76+L76+M76+N76</f>
        <v>358.9</v>
      </c>
      <c r="P76" s="33">
        <v>15</v>
      </c>
      <c r="Q76" s="21">
        <f>Q72*5</f>
        <v>850</v>
      </c>
      <c r="R76" s="24">
        <f>C76-O76-Q76-P76</f>
        <v>366.09999999999991</v>
      </c>
      <c r="S76" s="27">
        <f>ROUND(R76/C76,2)</f>
        <v>0.23</v>
      </c>
      <c r="T76" s="28">
        <f t="shared" si="39"/>
        <v>0.43</v>
      </c>
    </row>
    <row r="77" spans="1:20" x14ac:dyDescent="0.25">
      <c r="A77" s="37" t="s">
        <v>123</v>
      </c>
      <c r="B77" s="7" t="s">
        <v>124</v>
      </c>
      <c r="C77" s="41"/>
      <c r="D77" s="9"/>
      <c r="E77" s="9"/>
      <c r="F77" s="9"/>
      <c r="G77" s="9"/>
      <c r="H77" s="2">
        <f t="shared" si="0"/>
        <v>0</v>
      </c>
      <c r="I77" s="13">
        <v>0.09</v>
      </c>
      <c r="J77" s="1">
        <f t="shared" si="43"/>
        <v>0</v>
      </c>
      <c r="K77" s="1">
        <f t="shared" si="44"/>
        <v>0</v>
      </c>
      <c r="L77" s="9">
        <v>25</v>
      </c>
      <c r="M77" s="9"/>
      <c r="N77" s="11">
        <f>IF(AND(C77*0.055&gt;20,C77*0.055&lt;250),ROUNDUP(C77*0.055,2),IF(C77*0.055&lt;=20,20,250))</f>
        <v>20</v>
      </c>
      <c r="O77" s="3">
        <f>J77+K77+L77+M77+N77</f>
        <v>45</v>
      </c>
      <c r="P77" s="33">
        <v>15</v>
      </c>
      <c r="Q77" s="9"/>
      <c r="R77" s="24">
        <f>C77-O77-Q77-P77</f>
        <v>-60</v>
      </c>
      <c r="S77" s="27" t="e">
        <f>ROUND(R77/C77,2)</f>
        <v>#DIV/0!</v>
      </c>
      <c r="T77" s="28" t="e">
        <f t="shared" ref="T77:T93" si="45">ROUND(R77/Q77,2)</f>
        <v>#DIV/0!</v>
      </c>
    </row>
    <row r="78" spans="1:20" x14ac:dyDescent="0.25">
      <c r="A78" s="37" t="s">
        <v>129</v>
      </c>
      <c r="B78" s="7" t="s">
        <v>130</v>
      </c>
      <c r="C78" s="41">
        <v>520</v>
      </c>
      <c r="D78" s="9">
        <v>0.08</v>
      </c>
      <c r="E78" s="9">
        <v>0.25</v>
      </c>
      <c r="F78" s="9">
        <v>0.25</v>
      </c>
      <c r="G78" s="9">
        <v>0.08</v>
      </c>
      <c r="H78" s="2">
        <f t="shared" si="0"/>
        <v>1</v>
      </c>
      <c r="I78" s="13">
        <v>0.09</v>
      </c>
      <c r="J78" s="1">
        <f t="shared" ref="J78:J93" si="46">ROUNDUP(C78*I78,2)</f>
        <v>46.8</v>
      </c>
      <c r="K78" s="1">
        <f t="shared" ref="K78:K93" si="47">ROUNDUP(C78*0.015,2)</f>
        <v>7.8</v>
      </c>
      <c r="L78" s="9">
        <v>25</v>
      </c>
      <c r="M78" s="9">
        <v>49</v>
      </c>
      <c r="N78" s="11">
        <f>IF(AND(C78*0.055&gt;20,C78*0.055&lt;250),ROUNDUP(C78*0.055,2),IF(C78*0.055&lt;=20,20,250))</f>
        <v>28.6</v>
      </c>
      <c r="O78" s="3">
        <f>J78+K78+L78+M78+N78</f>
        <v>157.19999999999999</v>
      </c>
      <c r="P78" s="33">
        <v>15</v>
      </c>
      <c r="Q78" s="9">
        <v>240</v>
      </c>
      <c r="R78" s="24">
        <f>C78-O78-Q78-P78</f>
        <v>107.80000000000001</v>
      </c>
      <c r="S78" s="27">
        <f>ROUND(R78/C78,2)</f>
        <v>0.21</v>
      </c>
      <c r="T78" s="28">
        <f t="shared" si="45"/>
        <v>0.45</v>
      </c>
    </row>
    <row r="79" spans="1:20" x14ac:dyDescent="0.25">
      <c r="A79" s="37" t="s">
        <v>139</v>
      </c>
      <c r="B79" s="7" t="s">
        <v>131</v>
      </c>
      <c r="C79" s="41">
        <v>930</v>
      </c>
      <c r="D79" s="9">
        <v>0.16</v>
      </c>
      <c r="E79" s="9">
        <v>0.25</v>
      </c>
      <c r="F79" s="9">
        <v>0.25</v>
      </c>
      <c r="G79" s="9">
        <v>0.16</v>
      </c>
      <c r="H79" s="2">
        <f t="shared" si="0"/>
        <v>2</v>
      </c>
      <c r="I79" s="13">
        <v>0.09</v>
      </c>
      <c r="J79" s="1">
        <f t="shared" si="46"/>
        <v>83.7</v>
      </c>
      <c r="K79" s="1">
        <f t="shared" si="47"/>
        <v>13.95</v>
      </c>
      <c r="L79" s="9">
        <v>25</v>
      </c>
      <c r="M79" s="9">
        <v>75</v>
      </c>
      <c r="N79" s="11">
        <f>IF(AND(C79*0.055&gt;20,C79*0.055&lt;250),ROUNDUP(C79*0.055,2),IF(C79*0.055&lt;=20,20,250))</f>
        <v>51.15</v>
      </c>
      <c r="O79" s="3">
        <f>J79+K79+L79+M79+N79</f>
        <v>248.8</v>
      </c>
      <c r="P79" s="33">
        <v>15</v>
      </c>
      <c r="Q79" s="21">
        <f>Q78*2</f>
        <v>480</v>
      </c>
      <c r="R79" s="24">
        <f>C79-O79-Q79-P79</f>
        <v>186.20000000000005</v>
      </c>
      <c r="S79" s="27">
        <f>ROUND(R79/C79,2)</f>
        <v>0.2</v>
      </c>
      <c r="T79" s="28">
        <f t="shared" ref="T79:T92" si="48">ROUND(R79/Q79,2)</f>
        <v>0.39</v>
      </c>
    </row>
    <row r="80" spans="1:20" x14ac:dyDescent="0.25">
      <c r="A80" s="37" t="s">
        <v>140</v>
      </c>
      <c r="B80" s="7" t="s">
        <v>132</v>
      </c>
      <c r="C80" s="41">
        <v>1370</v>
      </c>
      <c r="D80" s="9">
        <v>0.24</v>
      </c>
      <c r="E80" s="9">
        <v>0.25</v>
      </c>
      <c r="F80" s="9">
        <v>0.25</v>
      </c>
      <c r="G80" s="9">
        <v>0.24</v>
      </c>
      <c r="H80" s="2">
        <f t="shared" si="0"/>
        <v>3</v>
      </c>
      <c r="I80" s="13">
        <v>0.09</v>
      </c>
      <c r="J80" s="1">
        <f t="shared" ref="J80:J91" si="49">ROUNDUP(C80*I80,2)</f>
        <v>123.3</v>
      </c>
      <c r="K80" s="1">
        <f t="shared" ref="K80:K91" si="50">ROUNDUP(C80*0.015,2)</f>
        <v>20.55</v>
      </c>
      <c r="L80" s="9">
        <v>25</v>
      </c>
      <c r="M80" s="9">
        <v>95</v>
      </c>
      <c r="N80" s="11">
        <f>IF(AND(C80*0.055&gt;20,C80*0.055&lt;250),ROUNDUP(C80*0.055,2),IF(C80*0.055&lt;=20,20,250))</f>
        <v>75.349999999999994</v>
      </c>
      <c r="O80" s="3">
        <f>J80+K80+L80+M80+N80</f>
        <v>339.20000000000005</v>
      </c>
      <c r="P80" s="33">
        <v>15</v>
      </c>
      <c r="Q80" s="21">
        <f>Q78*3</f>
        <v>720</v>
      </c>
      <c r="R80" s="24">
        <f>C80-O80-Q80-P80</f>
        <v>295.79999999999995</v>
      </c>
      <c r="S80" s="27">
        <f>ROUND(R80/C80,2)</f>
        <v>0.22</v>
      </c>
      <c r="T80" s="28">
        <f t="shared" si="48"/>
        <v>0.41</v>
      </c>
    </row>
    <row r="81" spans="1:20" x14ac:dyDescent="0.25">
      <c r="A81" s="37" t="s">
        <v>141</v>
      </c>
      <c r="B81" s="7" t="s">
        <v>137</v>
      </c>
      <c r="C81" s="41">
        <v>1750</v>
      </c>
      <c r="D81" s="9">
        <v>0.32</v>
      </c>
      <c r="E81" s="9">
        <v>0.25</v>
      </c>
      <c r="F81" s="9">
        <v>0.25</v>
      </c>
      <c r="G81" s="9">
        <v>0.32</v>
      </c>
      <c r="H81" s="2">
        <f t="shared" si="0"/>
        <v>4</v>
      </c>
      <c r="I81" s="13">
        <v>0.09</v>
      </c>
      <c r="J81" s="1">
        <f t="shared" si="49"/>
        <v>157.5</v>
      </c>
      <c r="K81" s="1">
        <f t="shared" si="50"/>
        <v>26.25</v>
      </c>
      <c r="L81" s="9">
        <v>25</v>
      </c>
      <c r="M81" s="9">
        <v>115</v>
      </c>
      <c r="N81" s="11">
        <f>IF(AND(C81*0.055&gt;20,C81*0.055&lt;250),ROUNDUP(C81*0.055,2),IF(C81*0.055&lt;=20,20,250))</f>
        <v>96.25</v>
      </c>
      <c r="O81" s="3">
        <f>J81+K81+L81+M81+N81</f>
        <v>420</v>
      </c>
      <c r="P81" s="33">
        <v>15</v>
      </c>
      <c r="Q81" s="21">
        <f>Q78*4</f>
        <v>960</v>
      </c>
      <c r="R81" s="24">
        <f>C81-O81-Q81-P81</f>
        <v>355</v>
      </c>
      <c r="S81" s="27">
        <f>ROUND(R81/C81,2)</f>
        <v>0.2</v>
      </c>
      <c r="T81" s="28">
        <f t="shared" si="48"/>
        <v>0.37</v>
      </c>
    </row>
    <row r="82" spans="1:20" x14ac:dyDescent="0.25">
      <c r="A82" s="37" t="s">
        <v>142</v>
      </c>
      <c r="B82" s="7" t="s">
        <v>138</v>
      </c>
      <c r="C82" s="41">
        <v>2190</v>
      </c>
      <c r="D82" s="9">
        <v>0.4</v>
      </c>
      <c r="E82" s="9">
        <v>0.25</v>
      </c>
      <c r="F82" s="9">
        <v>0.25</v>
      </c>
      <c r="G82" s="9">
        <v>0.4</v>
      </c>
      <c r="H82" s="2">
        <f t="shared" si="0"/>
        <v>5</v>
      </c>
      <c r="I82" s="13">
        <v>0.09</v>
      </c>
      <c r="J82" s="1">
        <f t="shared" si="49"/>
        <v>197.1</v>
      </c>
      <c r="K82" s="1">
        <f t="shared" si="50"/>
        <v>32.85</v>
      </c>
      <c r="L82" s="9">
        <v>25</v>
      </c>
      <c r="M82" s="9">
        <v>130</v>
      </c>
      <c r="N82" s="11">
        <f>IF(AND(C82*0.055&gt;20,C82*0.055&lt;250),ROUNDUP(C82*0.055,2),IF(C82*0.055&lt;=20,20,250))</f>
        <v>120.45</v>
      </c>
      <c r="O82" s="3">
        <f>J82+K82+L82+M82+N82</f>
        <v>505.4</v>
      </c>
      <c r="P82" s="33">
        <v>15</v>
      </c>
      <c r="Q82" s="21">
        <f>Q78*5</f>
        <v>1200</v>
      </c>
      <c r="R82" s="24">
        <f>C82-O82-Q82-P82</f>
        <v>469.59999999999991</v>
      </c>
      <c r="S82" s="27">
        <f>ROUND(R82/C82,2)</f>
        <v>0.21</v>
      </c>
      <c r="T82" s="28">
        <f t="shared" si="48"/>
        <v>0.39</v>
      </c>
    </row>
    <row r="83" spans="1:20" x14ac:dyDescent="0.25">
      <c r="A83" s="37" t="s">
        <v>144</v>
      </c>
      <c r="B83" s="7" t="s">
        <v>143</v>
      </c>
      <c r="C83" s="41">
        <v>530</v>
      </c>
      <c r="D83" s="9">
        <v>0.08</v>
      </c>
      <c r="E83" s="9">
        <v>0.25</v>
      </c>
      <c r="F83" s="9">
        <v>0.25</v>
      </c>
      <c r="G83" s="9">
        <v>0.08</v>
      </c>
      <c r="H83" s="2">
        <f t="shared" si="0"/>
        <v>1</v>
      </c>
      <c r="I83" s="13">
        <v>0.09</v>
      </c>
      <c r="J83" s="1">
        <f t="shared" si="49"/>
        <v>47.7</v>
      </c>
      <c r="K83" s="1">
        <f t="shared" si="50"/>
        <v>7.95</v>
      </c>
      <c r="L83" s="9">
        <v>25</v>
      </c>
      <c r="M83" s="9">
        <v>49</v>
      </c>
      <c r="N83" s="11">
        <f>IF(AND(C83*0.055&gt;20,C83*0.055&lt;250),ROUNDUP(C83*0.055,2),IF(C83*0.055&lt;=20,20,250))</f>
        <v>29.15</v>
      </c>
      <c r="O83" s="3">
        <f>J83+K83+L83+M83+N83</f>
        <v>158.80000000000001</v>
      </c>
      <c r="P83" s="33">
        <v>15</v>
      </c>
      <c r="Q83" s="9">
        <v>248</v>
      </c>
      <c r="R83" s="24">
        <f>C83-O83-Q83-P83</f>
        <v>108.19999999999999</v>
      </c>
      <c r="S83" s="27">
        <f>ROUND(R83/C83,2)</f>
        <v>0.2</v>
      </c>
      <c r="T83" s="28">
        <f t="shared" si="48"/>
        <v>0.44</v>
      </c>
    </row>
    <row r="84" spans="1:20" x14ac:dyDescent="0.25">
      <c r="A84" s="37" t="s">
        <v>145</v>
      </c>
      <c r="B84" s="7" t="s">
        <v>149</v>
      </c>
      <c r="C84" s="41">
        <v>960</v>
      </c>
      <c r="D84" s="9">
        <v>0.16</v>
      </c>
      <c r="E84" s="9">
        <v>0.25</v>
      </c>
      <c r="F84" s="9">
        <v>0.25</v>
      </c>
      <c r="G84" s="9">
        <v>0.16</v>
      </c>
      <c r="H84" s="2">
        <f t="shared" si="0"/>
        <v>2</v>
      </c>
      <c r="I84" s="13">
        <v>0.09</v>
      </c>
      <c r="J84" s="1">
        <f t="shared" si="49"/>
        <v>86.4</v>
      </c>
      <c r="K84" s="1">
        <f t="shared" si="50"/>
        <v>14.4</v>
      </c>
      <c r="L84" s="9">
        <v>25</v>
      </c>
      <c r="M84" s="9">
        <v>75</v>
      </c>
      <c r="N84" s="11">
        <f>IF(AND(C84*0.055&gt;20,C84*0.055&lt;250),ROUNDUP(C84*0.055,2),IF(C84*0.055&lt;=20,20,250))</f>
        <v>52.8</v>
      </c>
      <c r="O84" s="3">
        <f>J84+K84+L84+M84+N84</f>
        <v>253.60000000000002</v>
      </c>
      <c r="P84" s="33">
        <v>15</v>
      </c>
      <c r="Q84" s="21">
        <f>Q83*2</f>
        <v>496</v>
      </c>
      <c r="R84" s="24">
        <f>C84-O84-Q84-P84</f>
        <v>195.39999999999998</v>
      </c>
      <c r="S84" s="27">
        <f>ROUND(R84/C84,2)</f>
        <v>0.2</v>
      </c>
      <c r="T84" s="28">
        <f t="shared" si="48"/>
        <v>0.39</v>
      </c>
    </row>
    <row r="85" spans="1:20" x14ac:dyDescent="0.25">
      <c r="A85" s="37" t="s">
        <v>146</v>
      </c>
      <c r="B85" s="7" t="s">
        <v>150</v>
      </c>
      <c r="C85" s="41">
        <v>1390</v>
      </c>
      <c r="D85" s="9">
        <v>0.24</v>
      </c>
      <c r="E85" s="9">
        <v>0.25</v>
      </c>
      <c r="F85" s="9">
        <v>0.25</v>
      </c>
      <c r="G85" s="9">
        <v>0.24</v>
      </c>
      <c r="H85" s="2">
        <f t="shared" si="0"/>
        <v>3</v>
      </c>
      <c r="I85" s="13">
        <v>0.09</v>
      </c>
      <c r="J85" s="1">
        <f t="shared" si="49"/>
        <v>125.1</v>
      </c>
      <c r="K85" s="1">
        <f t="shared" si="50"/>
        <v>20.85</v>
      </c>
      <c r="L85" s="9">
        <v>25</v>
      </c>
      <c r="M85" s="9">
        <v>95</v>
      </c>
      <c r="N85" s="11">
        <f>IF(AND(C85*0.055&gt;20,C85*0.055&lt;250),ROUNDUP(C85*0.055,2),IF(C85*0.055&lt;=20,20,250))</f>
        <v>76.45</v>
      </c>
      <c r="O85" s="3">
        <f>J85+K85+L85+M85+N85</f>
        <v>342.4</v>
      </c>
      <c r="P85" s="33">
        <v>15</v>
      </c>
      <c r="Q85" s="21">
        <f>Q83*3</f>
        <v>744</v>
      </c>
      <c r="R85" s="24">
        <f>C85-O85-Q85-P85</f>
        <v>288.59999999999991</v>
      </c>
      <c r="S85" s="27">
        <f>ROUND(R85/C85,2)</f>
        <v>0.21</v>
      </c>
      <c r="T85" s="28">
        <f t="shared" si="48"/>
        <v>0.39</v>
      </c>
    </row>
    <row r="86" spans="1:20" x14ac:dyDescent="0.25">
      <c r="A86" s="37" t="s">
        <v>147</v>
      </c>
      <c r="B86" s="7" t="s">
        <v>151</v>
      </c>
      <c r="C86" s="41">
        <v>1800</v>
      </c>
      <c r="D86" s="9">
        <v>0.32</v>
      </c>
      <c r="E86" s="9">
        <v>0.25</v>
      </c>
      <c r="F86" s="9">
        <v>0.25</v>
      </c>
      <c r="G86" s="9">
        <v>0.32</v>
      </c>
      <c r="H86" s="2">
        <f t="shared" si="0"/>
        <v>4</v>
      </c>
      <c r="I86" s="13">
        <v>0.09</v>
      </c>
      <c r="J86" s="1">
        <f t="shared" si="49"/>
        <v>162</v>
      </c>
      <c r="K86" s="1">
        <f t="shared" si="50"/>
        <v>27</v>
      </c>
      <c r="L86" s="9">
        <v>25</v>
      </c>
      <c r="M86" s="9">
        <v>115</v>
      </c>
      <c r="N86" s="11">
        <f>IF(AND(C86*0.055&gt;20,C86*0.055&lt;250),ROUNDUP(C86*0.055,2),IF(C86*0.055&lt;=20,20,250))</f>
        <v>99</v>
      </c>
      <c r="O86" s="3">
        <f>J86+K86+L86+M86+N86</f>
        <v>428</v>
      </c>
      <c r="P86" s="33">
        <v>15</v>
      </c>
      <c r="Q86" s="21">
        <f>Q83*4</f>
        <v>992</v>
      </c>
      <c r="R86" s="24">
        <f>C86-O86-Q86-P86</f>
        <v>365</v>
      </c>
      <c r="S86" s="27">
        <f>ROUND(R86/C86,2)</f>
        <v>0.2</v>
      </c>
      <c r="T86" s="28">
        <f t="shared" si="48"/>
        <v>0.37</v>
      </c>
    </row>
    <row r="87" spans="1:20" x14ac:dyDescent="0.25">
      <c r="A87" s="37" t="s">
        <v>148</v>
      </c>
      <c r="B87" s="7" t="s">
        <v>152</v>
      </c>
      <c r="C87" s="41">
        <v>2230</v>
      </c>
      <c r="D87" s="9">
        <v>0.4</v>
      </c>
      <c r="E87" s="9">
        <v>0.25</v>
      </c>
      <c r="F87" s="9">
        <v>0.25</v>
      </c>
      <c r="G87" s="9">
        <v>0.4</v>
      </c>
      <c r="H87" s="2">
        <f t="shared" si="0"/>
        <v>5</v>
      </c>
      <c r="I87" s="13">
        <v>0.09</v>
      </c>
      <c r="J87" s="1">
        <f t="shared" si="49"/>
        <v>200.7</v>
      </c>
      <c r="K87" s="1">
        <f t="shared" si="50"/>
        <v>33.450000000000003</v>
      </c>
      <c r="L87" s="9">
        <v>25</v>
      </c>
      <c r="M87" s="9">
        <v>130</v>
      </c>
      <c r="N87" s="11">
        <f>IF(AND(C87*0.055&gt;20,C87*0.055&lt;250),ROUNDUP(C87*0.055,2),IF(C87*0.055&lt;=20,20,250))</f>
        <v>122.65</v>
      </c>
      <c r="O87" s="3">
        <f>J87+K87+L87+M87+N87</f>
        <v>511.79999999999995</v>
      </c>
      <c r="P87" s="33">
        <v>15</v>
      </c>
      <c r="Q87" s="21">
        <f>Q83*5</f>
        <v>1240</v>
      </c>
      <c r="R87" s="24">
        <f>C87-O87-Q87-P87</f>
        <v>463.20000000000005</v>
      </c>
      <c r="S87" s="27">
        <f>ROUND(R87/C87,2)</f>
        <v>0.21</v>
      </c>
      <c r="T87" s="28">
        <f t="shared" si="48"/>
        <v>0.37</v>
      </c>
    </row>
    <row r="88" spans="1:20" x14ac:dyDescent="0.25">
      <c r="A88" s="37"/>
      <c r="B88" s="7"/>
      <c r="C88" s="41"/>
      <c r="D88" s="9"/>
      <c r="E88" s="9"/>
      <c r="F88" s="9"/>
      <c r="G88" s="9"/>
      <c r="H88" s="2">
        <f t="shared" si="0"/>
        <v>0</v>
      </c>
      <c r="I88" s="13">
        <v>0.09</v>
      </c>
      <c r="J88" s="1">
        <f t="shared" si="49"/>
        <v>0</v>
      </c>
      <c r="K88" s="1">
        <f t="shared" si="50"/>
        <v>0</v>
      </c>
      <c r="L88" s="9">
        <v>25</v>
      </c>
      <c r="M88" s="9"/>
      <c r="N88" s="11">
        <f>IF(AND(C88*0.055&gt;20,C88*0.055&lt;250),ROUNDUP(C88*0.055,2),IF(C88*0.055&lt;=20,20,250))</f>
        <v>20</v>
      </c>
      <c r="O88" s="3">
        <f>J88+K88+L88+M88+N88</f>
        <v>45</v>
      </c>
      <c r="P88" s="33">
        <v>15</v>
      </c>
      <c r="Q88" s="9"/>
      <c r="R88" s="24">
        <f>C88-O88-Q88-P88</f>
        <v>-60</v>
      </c>
      <c r="S88" s="27" t="e">
        <f>ROUND(R88/C88,2)</f>
        <v>#DIV/0!</v>
      </c>
      <c r="T88" s="28" t="e">
        <f t="shared" si="48"/>
        <v>#DIV/0!</v>
      </c>
    </row>
    <row r="89" spans="1:20" x14ac:dyDescent="0.25">
      <c r="A89" s="37"/>
      <c r="B89" s="7"/>
      <c r="C89" s="41"/>
      <c r="D89" s="9"/>
      <c r="E89" s="9"/>
      <c r="F89" s="9"/>
      <c r="G89" s="9"/>
      <c r="H89" s="2">
        <f t="shared" si="0"/>
        <v>0</v>
      </c>
      <c r="I89" s="13">
        <v>0.09</v>
      </c>
      <c r="J89" s="1">
        <f t="shared" si="49"/>
        <v>0</v>
      </c>
      <c r="K89" s="1">
        <f t="shared" si="50"/>
        <v>0</v>
      </c>
      <c r="L89" s="9">
        <v>25</v>
      </c>
      <c r="M89" s="9"/>
      <c r="N89" s="11">
        <f>IF(AND(C89*0.055&gt;20,C89*0.055&lt;250),ROUNDUP(C89*0.055,2),IF(C89*0.055&lt;=20,20,250))</f>
        <v>20</v>
      </c>
      <c r="O89" s="3">
        <f>J89+K89+L89+M89+N89</f>
        <v>45</v>
      </c>
      <c r="P89" s="33">
        <v>15</v>
      </c>
      <c r="Q89" s="9"/>
      <c r="R89" s="24">
        <f>C89-O89-Q89-P89</f>
        <v>-60</v>
      </c>
      <c r="S89" s="27" t="e">
        <f>ROUND(R89/C89,2)</f>
        <v>#DIV/0!</v>
      </c>
      <c r="T89" s="28" t="e">
        <f t="shared" si="48"/>
        <v>#DIV/0!</v>
      </c>
    </row>
    <row r="90" spans="1:20" x14ac:dyDescent="0.25">
      <c r="A90" s="37"/>
      <c r="B90" s="7"/>
      <c r="C90" s="41"/>
      <c r="D90" s="9"/>
      <c r="E90" s="9"/>
      <c r="F90" s="9"/>
      <c r="G90" s="9"/>
      <c r="H90" s="2">
        <f t="shared" si="0"/>
        <v>0</v>
      </c>
      <c r="I90" s="13">
        <v>0.09</v>
      </c>
      <c r="J90" s="1">
        <f t="shared" si="49"/>
        <v>0</v>
      </c>
      <c r="K90" s="1">
        <f t="shared" si="50"/>
        <v>0</v>
      </c>
      <c r="L90" s="9">
        <v>25</v>
      </c>
      <c r="M90" s="9"/>
      <c r="N90" s="11">
        <f>IF(AND(C90*0.055&gt;20,C90*0.055&lt;250),ROUNDUP(C90*0.055,2),IF(C90*0.055&lt;=20,20,250))</f>
        <v>20</v>
      </c>
      <c r="O90" s="3">
        <f>J90+K90+L90+M90+N90</f>
        <v>45</v>
      </c>
      <c r="P90" s="33">
        <v>15</v>
      </c>
      <c r="Q90" s="9"/>
      <c r="R90" s="24">
        <f>C90-O90-Q90-P90</f>
        <v>-60</v>
      </c>
      <c r="S90" s="27" t="e">
        <f>ROUND(R90/C90,2)</f>
        <v>#DIV/0!</v>
      </c>
      <c r="T90" s="28" t="e">
        <f t="shared" si="48"/>
        <v>#DIV/0!</v>
      </c>
    </row>
    <row r="91" spans="1:20" x14ac:dyDescent="0.25">
      <c r="A91" s="37"/>
      <c r="B91" s="7"/>
      <c r="C91" s="41"/>
      <c r="D91" s="9"/>
      <c r="E91" s="9"/>
      <c r="F91" s="9"/>
      <c r="G91" s="9"/>
      <c r="H91" s="2">
        <f t="shared" si="0"/>
        <v>0</v>
      </c>
      <c r="I91" s="13">
        <v>0.09</v>
      </c>
      <c r="J91" s="1">
        <f t="shared" si="49"/>
        <v>0</v>
      </c>
      <c r="K91" s="1">
        <f t="shared" si="50"/>
        <v>0</v>
      </c>
      <c r="L91" s="9">
        <v>25</v>
      </c>
      <c r="M91" s="9"/>
      <c r="N91" s="11">
        <f>IF(AND(C91*0.055&gt;20,C91*0.055&lt;250),ROUNDUP(C91*0.055,2),IF(C91*0.055&lt;=20,20,250))</f>
        <v>20</v>
      </c>
      <c r="O91" s="3">
        <f>J91+K91+L91+M91+N91</f>
        <v>45</v>
      </c>
      <c r="P91" s="33">
        <v>15</v>
      </c>
      <c r="Q91" s="9"/>
      <c r="R91" s="24">
        <f>C91-O91-Q91-P91</f>
        <v>-60</v>
      </c>
      <c r="S91" s="27" t="e">
        <f>ROUND(R91/C91,2)</f>
        <v>#DIV/0!</v>
      </c>
      <c r="T91" s="28" t="e">
        <f t="shared" si="48"/>
        <v>#DIV/0!</v>
      </c>
    </row>
    <row r="92" spans="1:20" x14ac:dyDescent="0.25">
      <c r="A92" s="37"/>
      <c r="B92" s="7"/>
      <c r="C92" s="41"/>
      <c r="D92" s="9"/>
      <c r="E92" s="9"/>
      <c r="F92" s="9"/>
      <c r="G92" s="9"/>
      <c r="H92" s="2">
        <f t="shared" si="0"/>
        <v>0</v>
      </c>
      <c r="I92" s="13">
        <v>0.09</v>
      </c>
      <c r="J92" s="1">
        <f t="shared" si="46"/>
        <v>0</v>
      </c>
      <c r="K92" s="1">
        <f t="shared" si="47"/>
        <v>0</v>
      </c>
      <c r="L92" s="9">
        <v>25</v>
      </c>
      <c r="M92" s="9"/>
      <c r="N92" s="11">
        <f>IF(AND(C92*0.055&gt;20,C92*0.055&lt;250),ROUNDUP(C92*0.055,2),IF(C92*0.055&lt;=20,20,250))</f>
        <v>20</v>
      </c>
      <c r="O92" s="3">
        <f>J92+K92+L92+M92+N92</f>
        <v>45</v>
      </c>
      <c r="P92" s="33">
        <v>15</v>
      </c>
      <c r="Q92" s="9"/>
      <c r="R92" s="24">
        <f>C92-O92-Q92-P92</f>
        <v>-60</v>
      </c>
      <c r="S92" s="27" t="e">
        <f>ROUND(R92/C92,2)</f>
        <v>#DIV/0!</v>
      </c>
      <c r="T92" s="28" t="e">
        <f t="shared" si="48"/>
        <v>#DIV/0!</v>
      </c>
    </row>
    <row r="93" spans="1:20" x14ac:dyDescent="0.25">
      <c r="A93" s="37"/>
      <c r="B93" s="7"/>
      <c r="C93" s="41"/>
      <c r="D93" s="9"/>
      <c r="E93" s="9"/>
      <c r="F93" s="9"/>
      <c r="G93" s="9"/>
      <c r="H93" s="2">
        <f t="shared" ref="H93:H139" si="51">ROUND(IF(E93*F93*G93*1000/5&gt;D93,E93*F93*G93*1000/5,D93),1)</f>
        <v>0</v>
      </c>
      <c r="I93" s="13">
        <v>0.09</v>
      </c>
      <c r="J93" s="1">
        <f t="shared" si="46"/>
        <v>0</v>
      </c>
      <c r="K93" s="1">
        <f t="shared" si="47"/>
        <v>0</v>
      </c>
      <c r="L93" s="9">
        <v>25</v>
      </c>
      <c r="M93" s="9"/>
      <c r="N93" s="11">
        <f>IF(AND(C93*0.055&gt;20,C93*0.055&lt;250),ROUNDUP(C93*0.055,2),IF(C93*0.055&lt;=20,20,250))</f>
        <v>20</v>
      </c>
      <c r="O93" s="3">
        <f>J93+K93+L93+M93+N93</f>
        <v>45</v>
      </c>
      <c r="P93" s="33">
        <v>15</v>
      </c>
      <c r="Q93" s="9"/>
      <c r="R93" s="24">
        <f>C93-O93-Q93-P93</f>
        <v>-60</v>
      </c>
      <c r="S93" s="27" t="e">
        <f>ROUND(R93/C93,2)</f>
        <v>#DIV/0!</v>
      </c>
      <c r="T93" s="28" t="e">
        <f t="shared" si="45"/>
        <v>#DIV/0!</v>
      </c>
    </row>
    <row r="94" spans="1:20" x14ac:dyDescent="0.25">
      <c r="A94" s="37"/>
      <c r="B94" s="7"/>
      <c r="C94" s="41"/>
      <c r="D94" s="9"/>
      <c r="E94" s="9"/>
      <c r="F94" s="9"/>
      <c r="G94" s="9"/>
      <c r="H94" s="2">
        <f t="shared" si="51"/>
        <v>0</v>
      </c>
      <c r="I94" s="13">
        <v>0.09</v>
      </c>
      <c r="J94" s="1">
        <f t="shared" si="37"/>
        <v>0</v>
      </c>
      <c r="K94" s="1">
        <f t="shared" si="38"/>
        <v>0</v>
      </c>
      <c r="L94" s="9">
        <v>25</v>
      </c>
      <c r="M94" s="9"/>
      <c r="N94" s="11">
        <f>IF(AND(C94*0.055&gt;20,C94*0.055&lt;250),ROUNDUP(C94*0.055,2),IF(C94*0.055&lt;=20,20,250))</f>
        <v>20</v>
      </c>
      <c r="O94" s="3">
        <f>J94+K94+L94+M94+N94</f>
        <v>45</v>
      </c>
      <c r="P94" s="33">
        <v>15</v>
      </c>
      <c r="Q94" s="9"/>
      <c r="R94" s="24">
        <f>C94-O94-Q94-P94</f>
        <v>-60</v>
      </c>
      <c r="S94" s="27" t="e">
        <f>ROUND(R94/C94,2)</f>
        <v>#DIV/0!</v>
      </c>
      <c r="T94" s="28" t="e">
        <f t="shared" si="39"/>
        <v>#DIV/0!</v>
      </c>
    </row>
    <row r="95" spans="1:20" x14ac:dyDescent="0.25">
      <c r="A95" s="37"/>
      <c r="B95" s="7"/>
      <c r="C95" s="41"/>
      <c r="D95" s="9"/>
      <c r="E95" s="9"/>
      <c r="F95" s="9"/>
      <c r="G95" s="9"/>
      <c r="H95" s="2">
        <f t="shared" si="51"/>
        <v>0</v>
      </c>
      <c r="I95" s="13">
        <v>0.09</v>
      </c>
      <c r="J95" s="1">
        <f t="shared" si="37"/>
        <v>0</v>
      </c>
      <c r="K95" s="1">
        <f t="shared" si="38"/>
        <v>0</v>
      </c>
      <c r="L95" s="9">
        <v>25</v>
      </c>
      <c r="M95" s="9"/>
      <c r="N95" s="11">
        <f>IF(AND(C95*0.055&gt;20,C95*0.055&lt;250),ROUNDUP(C95*0.055,2),IF(C95*0.055&lt;=20,20,250))</f>
        <v>20</v>
      </c>
      <c r="O95" s="3">
        <f>J95+K95+L95+M95+N95</f>
        <v>45</v>
      </c>
      <c r="P95" s="33">
        <v>15</v>
      </c>
      <c r="Q95" s="9"/>
      <c r="R95" s="24">
        <f>C95-O95-Q95-P95</f>
        <v>-60</v>
      </c>
      <c r="S95" s="27" t="e">
        <f>ROUND(R95/C95,2)</f>
        <v>#DIV/0!</v>
      </c>
      <c r="T95" s="28" t="e">
        <f t="shared" si="39"/>
        <v>#DIV/0!</v>
      </c>
    </row>
    <row r="96" spans="1:20" x14ac:dyDescent="0.25">
      <c r="A96" s="5" t="s">
        <v>40</v>
      </c>
      <c r="B96" s="30" t="s">
        <v>41</v>
      </c>
      <c r="C96" s="41">
        <v>540</v>
      </c>
      <c r="D96" s="9">
        <v>0.1</v>
      </c>
      <c r="E96" s="9">
        <v>0.06</v>
      </c>
      <c r="F96" s="9">
        <v>0.04</v>
      </c>
      <c r="G96" s="9">
        <v>0.04</v>
      </c>
      <c r="H96" s="2">
        <f t="shared" si="51"/>
        <v>0.1</v>
      </c>
      <c r="I96" s="13">
        <v>0.09</v>
      </c>
      <c r="J96" s="1">
        <f t="shared" si="37"/>
        <v>48.6</v>
      </c>
      <c r="K96" s="1">
        <f t="shared" si="38"/>
        <v>8.1</v>
      </c>
      <c r="L96" s="9">
        <v>25</v>
      </c>
      <c r="M96" s="9">
        <v>38</v>
      </c>
      <c r="N96" s="11">
        <f>IF(AND(C96*0.055&gt;20,C96*0.055&lt;250),ROUNDUP(C96*0.055,2),IF(C96*0.055&lt;=20,20,250))</f>
        <v>29.7</v>
      </c>
      <c r="O96" s="3">
        <f>J96+K96+L96+M96+N96</f>
        <v>149.4</v>
      </c>
      <c r="P96" s="33">
        <v>10</v>
      </c>
      <c r="Q96" s="9">
        <v>251</v>
      </c>
      <c r="R96" s="24">
        <f>C96-O96-Q96-P96</f>
        <v>129.60000000000002</v>
      </c>
      <c r="S96" s="27">
        <f>ROUND(R96/C96,2)</f>
        <v>0.24</v>
      </c>
      <c r="T96" s="28">
        <f t="shared" si="39"/>
        <v>0.52</v>
      </c>
    </row>
    <row r="97" spans="1:20" x14ac:dyDescent="0.25">
      <c r="A97" s="5" t="s">
        <v>40</v>
      </c>
      <c r="B97" s="30" t="s">
        <v>52</v>
      </c>
      <c r="C97" s="41">
        <v>990</v>
      </c>
      <c r="D97" s="9">
        <v>0.17</v>
      </c>
      <c r="E97" s="9">
        <v>0.06</v>
      </c>
      <c r="F97" s="9">
        <v>0.04</v>
      </c>
      <c r="G97" s="9">
        <v>0.08</v>
      </c>
      <c r="H97" s="2">
        <f t="shared" si="51"/>
        <v>0.2</v>
      </c>
      <c r="I97" s="13">
        <v>0.09</v>
      </c>
      <c r="J97" s="1">
        <f t="shared" ref="J97:J99" si="52">ROUNDUP(C97*I97,2)</f>
        <v>89.1</v>
      </c>
      <c r="K97" s="1">
        <f t="shared" ref="K97:K99" si="53">ROUNDUP(C97*0.015,2)</f>
        <v>14.85</v>
      </c>
      <c r="L97" s="9">
        <v>25</v>
      </c>
      <c r="M97" s="9">
        <v>45</v>
      </c>
      <c r="N97" s="11">
        <f>IF(AND(C97*0.055&gt;20,C97*0.055&lt;250),ROUNDUP(C97*0.055,2),IF(C97*0.055&lt;=20,20,250))</f>
        <v>54.45</v>
      </c>
      <c r="O97" s="3">
        <f>J97+K97+L97+M97+N97</f>
        <v>228.39999999999998</v>
      </c>
      <c r="P97" s="33">
        <v>10</v>
      </c>
      <c r="Q97" s="21">
        <f>Q96*2</f>
        <v>502</v>
      </c>
      <c r="R97" s="24">
        <f>C97-O97-Q97-P97</f>
        <v>249.60000000000002</v>
      </c>
      <c r="S97" s="27">
        <f>ROUND(R97/C97,2)</f>
        <v>0.25</v>
      </c>
      <c r="T97" s="28">
        <f t="shared" ref="T97:T99" si="54">ROUND(R97/Q97,2)</f>
        <v>0.5</v>
      </c>
    </row>
    <row r="98" spans="1:20" x14ac:dyDescent="0.25">
      <c r="A98" s="5" t="s">
        <v>40</v>
      </c>
      <c r="B98" s="30" t="s">
        <v>53</v>
      </c>
      <c r="C98" s="41">
        <v>1450</v>
      </c>
      <c r="D98" s="9">
        <v>0.25</v>
      </c>
      <c r="E98" s="9">
        <v>0.06</v>
      </c>
      <c r="F98" s="9">
        <v>0.04</v>
      </c>
      <c r="G98" s="9">
        <v>0.12</v>
      </c>
      <c r="H98" s="2">
        <f t="shared" si="51"/>
        <v>0.3</v>
      </c>
      <c r="I98" s="13">
        <v>0.09</v>
      </c>
      <c r="J98" s="1">
        <f t="shared" si="52"/>
        <v>130.5</v>
      </c>
      <c r="K98" s="1">
        <f t="shared" si="53"/>
        <v>21.75</v>
      </c>
      <c r="L98" s="9">
        <v>25</v>
      </c>
      <c r="M98" s="9">
        <v>63.5</v>
      </c>
      <c r="N98" s="11">
        <f>IF(AND(C98*0.055&gt;20,C98*0.055&lt;250),ROUNDUP(C98*0.055,2),IF(C98*0.055&lt;=20,20,250))</f>
        <v>79.75</v>
      </c>
      <c r="O98" s="3">
        <f>J98+K98+L98+M98+N98</f>
        <v>320.5</v>
      </c>
      <c r="P98" s="33">
        <v>10</v>
      </c>
      <c r="Q98" s="21">
        <f>Q96*3</f>
        <v>753</v>
      </c>
      <c r="R98" s="24">
        <f>C98-O98-Q98-P98</f>
        <v>366.5</v>
      </c>
      <c r="S98" s="27">
        <f>ROUND(R98/C98,2)</f>
        <v>0.25</v>
      </c>
      <c r="T98" s="28">
        <f t="shared" si="54"/>
        <v>0.49</v>
      </c>
    </row>
    <row r="99" spans="1:20" x14ac:dyDescent="0.25">
      <c r="A99" s="5" t="s">
        <v>40</v>
      </c>
      <c r="B99" s="30" t="s">
        <v>54</v>
      </c>
      <c r="C99" s="41">
        <v>1890</v>
      </c>
      <c r="D99" s="9">
        <v>0.32</v>
      </c>
      <c r="E99" s="9">
        <v>0.06</v>
      </c>
      <c r="F99" s="9">
        <v>0.04</v>
      </c>
      <c r="G99" s="9">
        <v>0.16</v>
      </c>
      <c r="H99" s="2">
        <f t="shared" si="51"/>
        <v>0.3</v>
      </c>
      <c r="I99" s="13">
        <v>0.09</v>
      </c>
      <c r="J99" s="1">
        <f t="shared" si="52"/>
        <v>170.1</v>
      </c>
      <c r="K99" s="1">
        <f t="shared" si="53"/>
        <v>28.35</v>
      </c>
      <c r="L99" s="9">
        <v>25</v>
      </c>
      <c r="M99" s="9">
        <v>82.5</v>
      </c>
      <c r="N99" s="11">
        <f>IF(AND(C99*0.055&gt;20,C99*0.055&lt;250),ROUNDUP(C99*0.055,2),IF(C99*0.055&lt;=20,20,250))</f>
        <v>103.95</v>
      </c>
      <c r="O99" s="3">
        <f>J99+K99+L99+M99+N99</f>
        <v>409.9</v>
      </c>
      <c r="P99" s="33">
        <v>10</v>
      </c>
      <c r="Q99" s="21">
        <f>Q96*4</f>
        <v>1004</v>
      </c>
      <c r="R99" s="24">
        <f>C99-O99-Q99-P99</f>
        <v>466.09999999999991</v>
      </c>
      <c r="S99" s="27">
        <f>ROUND(R99/C99,2)</f>
        <v>0.25</v>
      </c>
      <c r="T99" s="28">
        <f t="shared" si="54"/>
        <v>0.46</v>
      </c>
    </row>
    <row r="100" spans="1:20" x14ac:dyDescent="0.25">
      <c r="A100" s="5" t="s">
        <v>40</v>
      </c>
      <c r="B100" s="30" t="s">
        <v>55</v>
      </c>
      <c r="C100" s="41">
        <v>2350</v>
      </c>
      <c r="D100" s="9">
        <v>0.4</v>
      </c>
      <c r="E100" s="9">
        <v>0.06</v>
      </c>
      <c r="F100" s="9">
        <v>0.04</v>
      </c>
      <c r="G100" s="9">
        <v>0.2</v>
      </c>
      <c r="H100" s="2">
        <f t="shared" si="51"/>
        <v>0.4</v>
      </c>
      <c r="I100" s="13">
        <v>0.09</v>
      </c>
      <c r="J100" s="1">
        <f t="shared" ref="J100" si="55">ROUNDUP(C100*I100,2)</f>
        <v>211.5</v>
      </c>
      <c r="K100" s="1">
        <f t="shared" ref="K100" si="56">ROUNDUP(C100*0.015,2)</f>
        <v>35.25</v>
      </c>
      <c r="L100" s="9">
        <v>25</v>
      </c>
      <c r="M100" s="9">
        <v>99.5</v>
      </c>
      <c r="N100" s="11">
        <f>IF(AND(C100*0.055&gt;20,C100*0.055&lt;250),ROUNDUP(C100*0.055,2),IF(C100*0.055&lt;=20,20,250))</f>
        <v>129.25</v>
      </c>
      <c r="O100" s="3">
        <f>J100+K100+L100+M100+N100</f>
        <v>500.5</v>
      </c>
      <c r="P100" s="33">
        <v>10</v>
      </c>
      <c r="Q100" s="21">
        <f>Q96*5</f>
        <v>1255</v>
      </c>
      <c r="R100" s="24">
        <f>C100-O100-Q100-P100</f>
        <v>584.5</v>
      </c>
      <c r="S100" s="27">
        <f>ROUND(R100/C100,2)</f>
        <v>0.25</v>
      </c>
      <c r="T100" s="28">
        <f t="shared" ref="T100:T104" si="57">ROUND(R100/Q100,2)</f>
        <v>0.47</v>
      </c>
    </row>
    <row r="101" spans="1:20" x14ac:dyDescent="0.25">
      <c r="A101" s="5" t="s">
        <v>49</v>
      </c>
      <c r="B101" s="30" t="s">
        <v>47</v>
      </c>
      <c r="C101" s="41">
        <v>1390</v>
      </c>
      <c r="D101" s="9">
        <v>0.2</v>
      </c>
      <c r="E101" s="9">
        <v>0.16</v>
      </c>
      <c r="F101" s="9">
        <v>0.16</v>
      </c>
      <c r="G101" s="9">
        <v>2.5000000000000001E-2</v>
      </c>
      <c r="H101" s="2">
        <f t="shared" si="51"/>
        <v>0.2</v>
      </c>
      <c r="I101" s="13">
        <v>0.09</v>
      </c>
      <c r="J101" s="1">
        <f t="shared" si="37"/>
        <v>125.1</v>
      </c>
      <c r="K101" s="1">
        <f t="shared" si="38"/>
        <v>20.85</v>
      </c>
      <c r="L101" s="9">
        <v>25</v>
      </c>
      <c r="M101" s="9">
        <v>59.5</v>
      </c>
      <c r="N101" s="11">
        <f>IF(AND(C101*0.055&gt;20,C101*0.055&lt;250),ROUNDUP(C101*0.055,2),IF(C101*0.055&lt;=20,20,250))</f>
        <v>76.45</v>
      </c>
      <c r="O101" s="3">
        <f>J101+K101+L101+M101+N101</f>
        <v>306.89999999999998</v>
      </c>
      <c r="P101" s="33">
        <v>10</v>
      </c>
      <c r="Q101" s="9">
        <v>704.1</v>
      </c>
      <c r="R101" s="24">
        <f>C101-O101-Q101-P101</f>
        <v>368.99999999999989</v>
      </c>
      <c r="S101" s="27">
        <f>ROUND(R101/C101,2)</f>
        <v>0.27</v>
      </c>
      <c r="T101" s="28">
        <f t="shared" si="39"/>
        <v>0.52</v>
      </c>
    </row>
    <row r="102" spans="1:20" x14ac:dyDescent="0.25">
      <c r="A102" s="5" t="s">
        <v>111</v>
      </c>
      <c r="B102" s="30" t="s">
        <v>115</v>
      </c>
      <c r="C102" s="41">
        <v>2690</v>
      </c>
      <c r="D102" s="9">
        <v>0.3</v>
      </c>
      <c r="E102" s="9">
        <v>0.16</v>
      </c>
      <c r="F102" s="9">
        <v>0.16</v>
      </c>
      <c r="G102" s="9">
        <v>3.5000000000000003E-2</v>
      </c>
      <c r="H102" s="2">
        <f t="shared" si="51"/>
        <v>0.3</v>
      </c>
      <c r="I102" s="13">
        <v>0.09</v>
      </c>
      <c r="J102" s="1">
        <f t="shared" si="37"/>
        <v>242.1</v>
      </c>
      <c r="K102" s="1">
        <f t="shared" si="38"/>
        <v>40.35</v>
      </c>
      <c r="L102" s="9">
        <v>25</v>
      </c>
      <c r="M102" s="9">
        <v>114.5</v>
      </c>
      <c r="N102" s="11">
        <f>IF(AND(C102*0.055&gt;20,C102*0.055&lt;250),ROUNDUP(C102*0.055,2),IF(C102*0.055&lt;=20,20,250))</f>
        <v>147.94999999999999</v>
      </c>
      <c r="O102" s="3">
        <f>J102+K102+L102+M102+N102</f>
        <v>569.9</v>
      </c>
      <c r="P102" s="33">
        <v>10</v>
      </c>
      <c r="Q102" s="21">
        <f>Q101*2</f>
        <v>1408.2</v>
      </c>
      <c r="R102" s="24">
        <f>C102-O102-Q102-P102</f>
        <v>701.89999999999986</v>
      </c>
      <c r="S102" s="27">
        <f>ROUND(R102/C102,2)</f>
        <v>0.26</v>
      </c>
      <c r="T102" s="28">
        <f t="shared" si="57"/>
        <v>0.5</v>
      </c>
    </row>
    <row r="103" spans="1:20" x14ac:dyDescent="0.25">
      <c r="A103" s="5" t="s">
        <v>112</v>
      </c>
      <c r="B103" s="30" t="s">
        <v>116</v>
      </c>
      <c r="C103" s="41">
        <v>3990</v>
      </c>
      <c r="D103" s="9">
        <v>0.45</v>
      </c>
      <c r="E103" s="9">
        <v>0.16</v>
      </c>
      <c r="F103" s="9">
        <v>0.16</v>
      </c>
      <c r="G103" s="9">
        <v>4.4999999999999998E-2</v>
      </c>
      <c r="H103" s="2">
        <f t="shared" si="51"/>
        <v>0.5</v>
      </c>
      <c r="I103" s="13">
        <v>0.09</v>
      </c>
      <c r="J103" s="1">
        <f t="shared" ref="J103:J105" si="58">ROUNDUP(C103*I103,2)</f>
        <v>359.1</v>
      </c>
      <c r="K103" s="1">
        <f t="shared" ref="K103:K105" si="59">ROUNDUP(C103*0.015,2)</f>
        <v>59.85</v>
      </c>
      <c r="L103" s="9">
        <v>25</v>
      </c>
      <c r="M103" s="9">
        <v>169.5</v>
      </c>
      <c r="N103" s="11">
        <f>IF(AND(C103*0.055&gt;20,C103*0.055&lt;250),ROUNDUP(C103*0.055,2),IF(C103*0.055&lt;=20,20,250))</f>
        <v>219.45</v>
      </c>
      <c r="O103" s="3">
        <f>J103+K103+L103+M103+N103</f>
        <v>832.90000000000009</v>
      </c>
      <c r="P103" s="33">
        <v>10</v>
      </c>
      <c r="Q103" s="21">
        <f>Q101*3</f>
        <v>2112.3000000000002</v>
      </c>
      <c r="R103" s="24">
        <f>C103-O103-Q103-P103</f>
        <v>1034.7999999999997</v>
      </c>
      <c r="S103" s="27">
        <f>ROUND(R103/C103,2)</f>
        <v>0.26</v>
      </c>
      <c r="T103" s="28">
        <f t="shared" si="39"/>
        <v>0.49</v>
      </c>
    </row>
    <row r="104" spans="1:20" x14ac:dyDescent="0.25">
      <c r="A104" s="5" t="s">
        <v>113</v>
      </c>
      <c r="B104" s="30" t="s">
        <v>117</v>
      </c>
      <c r="C104" s="41">
        <v>5190</v>
      </c>
      <c r="D104" s="9">
        <v>0.6</v>
      </c>
      <c r="E104" s="9">
        <v>0.16</v>
      </c>
      <c r="F104" s="9">
        <v>0.16</v>
      </c>
      <c r="G104" s="9">
        <v>5.5E-2</v>
      </c>
      <c r="H104" s="2">
        <f t="shared" si="51"/>
        <v>0.6</v>
      </c>
      <c r="I104" s="13">
        <v>0.09</v>
      </c>
      <c r="J104" s="1">
        <f t="shared" si="58"/>
        <v>467.1</v>
      </c>
      <c r="K104" s="1">
        <f t="shared" si="59"/>
        <v>77.849999999999994</v>
      </c>
      <c r="L104" s="9">
        <v>25</v>
      </c>
      <c r="M104" s="9">
        <v>224.5</v>
      </c>
      <c r="N104" s="11">
        <f>IF(AND(C104*0.055&gt;20,C104*0.055&lt;250),ROUNDUP(C104*0.055,2),IF(C104*0.055&lt;=20,20,250))</f>
        <v>250</v>
      </c>
      <c r="O104" s="3">
        <f>J104+K104+L104+M104+N104</f>
        <v>1044.45</v>
      </c>
      <c r="P104" s="33">
        <v>10</v>
      </c>
      <c r="Q104" s="21">
        <f>Q101*4</f>
        <v>2816.4</v>
      </c>
      <c r="R104" s="24">
        <f>C104-O104-Q104-P104</f>
        <v>1319.15</v>
      </c>
      <c r="S104" s="27">
        <f>ROUND(R104/C104,2)</f>
        <v>0.25</v>
      </c>
      <c r="T104" s="28">
        <f t="shared" si="57"/>
        <v>0.47</v>
      </c>
    </row>
    <row r="105" spans="1:20" x14ac:dyDescent="0.25">
      <c r="A105" s="5" t="s">
        <v>114</v>
      </c>
      <c r="B105" s="30" t="s">
        <v>118</v>
      </c>
      <c r="C105" s="41">
        <v>6290</v>
      </c>
      <c r="D105" s="9">
        <v>0.75</v>
      </c>
      <c r="E105" s="9">
        <v>0.16</v>
      </c>
      <c r="F105" s="9">
        <v>0.16</v>
      </c>
      <c r="G105" s="9">
        <v>6.5000000000000002E-2</v>
      </c>
      <c r="H105" s="2">
        <f t="shared" si="51"/>
        <v>0.8</v>
      </c>
      <c r="I105" s="13">
        <v>0.09</v>
      </c>
      <c r="J105" s="1">
        <f t="shared" si="58"/>
        <v>566.1</v>
      </c>
      <c r="K105" s="1">
        <f t="shared" si="59"/>
        <v>94.35</v>
      </c>
      <c r="L105" s="9">
        <v>25</v>
      </c>
      <c r="M105" s="9">
        <v>279.5</v>
      </c>
      <c r="N105" s="11">
        <f>IF(AND(C105*0.055&gt;20,C105*0.055&lt;250),ROUNDUP(C105*0.055,2),IF(C105*0.055&lt;=20,20,250))</f>
        <v>250</v>
      </c>
      <c r="O105" s="3">
        <f>J105+K105+L105+M105+N105</f>
        <v>1214.95</v>
      </c>
      <c r="P105" s="33">
        <v>10</v>
      </c>
      <c r="Q105" s="21">
        <f>Q101*5</f>
        <v>3520.5</v>
      </c>
      <c r="R105" s="24">
        <f>C105-O105-Q105-P105</f>
        <v>1544.5500000000002</v>
      </c>
      <c r="S105" s="27">
        <f>ROUND(R105/C105,2)</f>
        <v>0.25</v>
      </c>
      <c r="T105" s="28">
        <f t="shared" si="39"/>
        <v>0.44</v>
      </c>
    </row>
    <row r="106" spans="1:20" x14ac:dyDescent="0.25">
      <c r="A106" s="5" t="s">
        <v>50</v>
      </c>
      <c r="B106" s="30" t="s">
        <v>48</v>
      </c>
      <c r="C106" s="41">
        <v>710</v>
      </c>
      <c r="D106" s="9">
        <v>0.125</v>
      </c>
      <c r="E106" s="9">
        <v>0.16</v>
      </c>
      <c r="F106" s="9">
        <v>0.16</v>
      </c>
      <c r="G106" s="9">
        <v>0.02</v>
      </c>
      <c r="H106" s="2">
        <f t="shared" si="51"/>
        <v>0.1</v>
      </c>
      <c r="I106" s="13">
        <v>0.09</v>
      </c>
      <c r="J106" s="1">
        <f t="shared" si="37"/>
        <v>63.9</v>
      </c>
      <c r="K106" s="1">
        <f t="shared" si="38"/>
        <v>10.65</v>
      </c>
      <c r="L106" s="9">
        <v>25</v>
      </c>
      <c r="M106" s="9">
        <v>40</v>
      </c>
      <c r="N106" s="11">
        <f>IF(AND(C106*0.055&gt;20,C106*0.055&lt;250),ROUNDUP(C106*0.055,2),IF(C106*0.055&lt;=20,20,250))</f>
        <v>39.049999999999997</v>
      </c>
      <c r="O106" s="3">
        <f>J106+K106+L106+M106+N106</f>
        <v>178.60000000000002</v>
      </c>
      <c r="P106" s="33">
        <v>10</v>
      </c>
      <c r="Q106" s="9">
        <v>345.4</v>
      </c>
      <c r="R106" s="24">
        <f>C106-O106-Q106-P106</f>
        <v>176</v>
      </c>
      <c r="S106" s="27">
        <f>ROUND(R106/C106,2)</f>
        <v>0.25</v>
      </c>
      <c r="T106" s="28">
        <f t="shared" si="39"/>
        <v>0.51</v>
      </c>
    </row>
    <row r="107" spans="1:20" x14ac:dyDescent="0.25">
      <c r="A107" s="5" t="s">
        <v>103</v>
      </c>
      <c r="B107" s="30" t="s">
        <v>107</v>
      </c>
      <c r="C107" s="41">
        <v>1350</v>
      </c>
      <c r="D107" s="9">
        <v>0.25</v>
      </c>
      <c r="E107" s="9">
        <v>0.16</v>
      </c>
      <c r="F107" s="9">
        <v>0.16</v>
      </c>
      <c r="G107" s="9">
        <v>0.03</v>
      </c>
      <c r="H107" s="2">
        <f t="shared" si="51"/>
        <v>0.3</v>
      </c>
      <c r="I107" s="13">
        <v>0.09</v>
      </c>
      <c r="J107" s="1">
        <f t="shared" ref="J107:J110" si="60">ROUNDUP(C107*I107,2)</f>
        <v>121.5</v>
      </c>
      <c r="K107" s="1">
        <f t="shared" ref="K107:K110" si="61">ROUNDUP(C107*0.015,2)</f>
        <v>20.25</v>
      </c>
      <c r="L107" s="9">
        <v>25</v>
      </c>
      <c r="M107" s="9">
        <v>59.5</v>
      </c>
      <c r="N107" s="11">
        <f>IF(AND(C107*0.055&gt;20,C107*0.055&lt;250),ROUNDUP(C107*0.055,2),IF(C107*0.055&lt;=20,20,250))</f>
        <v>74.25</v>
      </c>
      <c r="O107" s="3">
        <f>J107+K107+L107+M107+N107</f>
        <v>300.5</v>
      </c>
      <c r="P107" s="33">
        <v>10</v>
      </c>
      <c r="Q107" s="21">
        <f>Q106*2</f>
        <v>690.8</v>
      </c>
      <c r="R107" s="24">
        <f>C107-O107-Q107-P107</f>
        <v>348.70000000000005</v>
      </c>
      <c r="S107" s="27">
        <f>ROUND(R107/C107,2)</f>
        <v>0.26</v>
      </c>
      <c r="T107" s="28">
        <f t="shared" si="39"/>
        <v>0.5</v>
      </c>
    </row>
    <row r="108" spans="1:20" x14ac:dyDescent="0.25">
      <c r="A108" s="5" t="s">
        <v>104</v>
      </c>
      <c r="B108" s="30" t="s">
        <v>108</v>
      </c>
      <c r="C108" s="41">
        <v>1990</v>
      </c>
      <c r="D108" s="9">
        <v>0.375</v>
      </c>
      <c r="E108" s="9">
        <v>0.16</v>
      </c>
      <c r="F108" s="9">
        <v>0.16</v>
      </c>
      <c r="G108" s="9">
        <v>0.04</v>
      </c>
      <c r="H108" s="2">
        <f t="shared" si="51"/>
        <v>0.4</v>
      </c>
      <c r="I108" s="13">
        <v>0.09</v>
      </c>
      <c r="J108" s="1">
        <f t="shared" si="60"/>
        <v>179.1</v>
      </c>
      <c r="K108" s="1">
        <f t="shared" si="61"/>
        <v>29.85</v>
      </c>
      <c r="L108" s="9">
        <v>25</v>
      </c>
      <c r="M108" s="9">
        <v>86</v>
      </c>
      <c r="N108" s="11">
        <f>IF(AND(C108*0.055&gt;20,C108*0.055&lt;250),ROUNDUP(C108*0.055,2),IF(C108*0.055&lt;=20,20,250))</f>
        <v>109.45</v>
      </c>
      <c r="O108" s="3">
        <f>J108+K108+L108+M108+N108</f>
        <v>429.4</v>
      </c>
      <c r="P108" s="33">
        <v>10</v>
      </c>
      <c r="Q108" s="21">
        <f>Q106*3</f>
        <v>1036.1999999999998</v>
      </c>
      <c r="R108" s="24">
        <f>C108-O108-Q108-P108</f>
        <v>514.40000000000009</v>
      </c>
      <c r="S108" s="27">
        <f>ROUND(R108/C108,2)</f>
        <v>0.26</v>
      </c>
      <c r="T108" s="28">
        <f t="shared" si="39"/>
        <v>0.5</v>
      </c>
    </row>
    <row r="109" spans="1:20" x14ac:dyDescent="0.25">
      <c r="A109" s="5" t="s">
        <v>105</v>
      </c>
      <c r="B109" s="30" t="s">
        <v>109</v>
      </c>
      <c r="C109" s="41">
        <v>2550</v>
      </c>
      <c r="D109" s="9">
        <v>0.5</v>
      </c>
      <c r="E109" s="9">
        <v>0.16</v>
      </c>
      <c r="F109" s="9">
        <v>0.16</v>
      </c>
      <c r="G109" s="9">
        <v>0.05</v>
      </c>
      <c r="H109" s="2">
        <f t="shared" si="51"/>
        <v>0.5</v>
      </c>
      <c r="I109" s="13">
        <v>0.09</v>
      </c>
      <c r="J109" s="1">
        <f t="shared" si="60"/>
        <v>229.5</v>
      </c>
      <c r="K109" s="1">
        <f t="shared" si="61"/>
        <v>38.25</v>
      </c>
      <c r="L109" s="9">
        <v>25</v>
      </c>
      <c r="M109" s="9">
        <v>112.5</v>
      </c>
      <c r="N109" s="11">
        <f>IF(AND(C109*0.055&gt;20,C109*0.055&lt;250),ROUNDUP(C109*0.055,2),IF(C109*0.055&lt;=20,20,250))</f>
        <v>140.25</v>
      </c>
      <c r="O109" s="3">
        <f>J109+K109+L109+M109+N109</f>
        <v>545.5</v>
      </c>
      <c r="P109" s="33">
        <v>10</v>
      </c>
      <c r="Q109" s="21">
        <f>Q106*4</f>
        <v>1381.6</v>
      </c>
      <c r="R109" s="24">
        <f>C109-O109-Q109-P109</f>
        <v>612.90000000000009</v>
      </c>
      <c r="S109" s="27">
        <f>ROUND(R109/C109,2)</f>
        <v>0.24</v>
      </c>
      <c r="T109" s="28">
        <f t="shared" si="39"/>
        <v>0.44</v>
      </c>
    </row>
    <row r="110" spans="1:20" x14ac:dyDescent="0.25">
      <c r="A110" s="5" t="s">
        <v>106</v>
      </c>
      <c r="B110" s="30" t="s">
        <v>110</v>
      </c>
      <c r="C110" s="41">
        <v>3150</v>
      </c>
      <c r="D110" s="9">
        <v>0.625</v>
      </c>
      <c r="E110" s="9">
        <v>0.16</v>
      </c>
      <c r="F110" s="9">
        <v>0.16</v>
      </c>
      <c r="G110" s="9">
        <v>0.06</v>
      </c>
      <c r="H110" s="2">
        <f t="shared" si="51"/>
        <v>0.6</v>
      </c>
      <c r="I110" s="13">
        <v>0.09</v>
      </c>
      <c r="J110" s="1">
        <f t="shared" si="60"/>
        <v>283.5</v>
      </c>
      <c r="K110" s="1">
        <f t="shared" si="61"/>
        <v>47.25</v>
      </c>
      <c r="L110" s="9">
        <v>25</v>
      </c>
      <c r="M110" s="9">
        <v>139.5</v>
      </c>
      <c r="N110" s="11">
        <f>IF(AND(C110*0.055&gt;20,C110*0.055&lt;250),ROUNDUP(C110*0.055,2),IF(C110*0.055&lt;=20,20,250))</f>
        <v>173.25</v>
      </c>
      <c r="O110" s="3">
        <f>J110+K110+L110+M110+N110</f>
        <v>668.5</v>
      </c>
      <c r="P110" s="33">
        <v>10</v>
      </c>
      <c r="Q110" s="21">
        <f>Q106*5</f>
        <v>1727</v>
      </c>
      <c r="R110" s="24">
        <f>C110-O110-Q110-P110</f>
        <v>744.5</v>
      </c>
      <c r="S110" s="27">
        <f>ROUND(R110/C110,2)</f>
        <v>0.24</v>
      </c>
      <c r="T110" s="28">
        <f t="shared" si="3"/>
        <v>0.43</v>
      </c>
    </row>
    <row r="111" spans="1:20" x14ac:dyDescent="0.25">
      <c r="A111" s="37"/>
      <c r="B111" s="7" t="s">
        <v>56</v>
      </c>
      <c r="C111" s="41">
        <v>420</v>
      </c>
      <c r="D111" s="9">
        <v>0.05</v>
      </c>
      <c r="E111" s="9">
        <v>0.12</v>
      </c>
      <c r="F111" s="9">
        <v>0.12</v>
      </c>
      <c r="G111" s="9">
        <v>0.03</v>
      </c>
      <c r="H111" s="2">
        <f t="shared" si="51"/>
        <v>0.1</v>
      </c>
      <c r="I111" s="13">
        <v>0.09</v>
      </c>
      <c r="J111" s="1">
        <f t="shared" si="37"/>
        <v>37.799999999999997</v>
      </c>
      <c r="K111" s="1">
        <f t="shared" si="2"/>
        <v>6.3</v>
      </c>
      <c r="L111" s="9">
        <v>25</v>
      </c>
      <c r="M111" s="9">
        <v>38</v>
      </c>
      <c r="N111" s="11">
        <f>IF(AND(C111*0.055&gt;20,C111*0.055&lt;250),ROUNDUP(C111*0.055,2),IF(C111*0.055&lt;=20,20,250))</f>
        <v>23.1</v>
      </c>
      <c r="O111" s="3">
        <f>J111+K111+L111+M111+N111</f>
        <v>130.19999999999999</v>
      </c>
      <c r="P111" s="33">
        <v>10</v>
      </c>
      <c r="Q111" s="9">
        <v>199.3</v>
      </c>
      <c r="R111" s="24">
        <f>C111-O111-Q111-P111</f>
        <v>80.5</v>
      </c>
      <c r="S111" s="27">
        <f>ROUND(R111/C111,2)</f>
        <v>0.19</v>
      </c>
      <c r="T111" s="28">
        <f t="shared" si="3"/>
        <v>0.4</v>
      </c>
    </row>
    <row r="112" spans="1:20" x14ac:dyDescent="0.25">
      <c r="A112" s="37"/>
      <c r="B112" s="7" t="s">
        <v>57</v>
      </c>
      <c r="C112" s="41">
        <v>730</v>
      </c>
      <c r="D112" s="9">
        <v>0.1</v>
      </c>
      <c r="E112" s="9">
        <v>0.12</v>
      </c>
      <c r="F112" s="9">
        <v>0.12</v>
      </c>
      <c r="G112" s="9">
        <v>0.06</v>
      </c>
      <c r="H112" s="2">
        <f t="shared" si="51"/>
        <v>0.2</v>
      </c>
      <c r="I112" s="13">
        <v>0.09</v>
      </c>
      <c r="J112" s="1">
        <f t="shared" si="37"/>
        <v>65.7</v>
      </c>
      <c r="K112" s="1">
        <f t="shared" si="2"/>
        <v>10.95</v>
      </c>
      <c r="L112" s="9">
        <v>25</v>
      </c>
      <c r="M112" s="9">
        <v>39</v>
      </c>
      <c r="N112" s="11">
        <f>IF(AND(C112*0.055&gt;20,C112*0.055&lt;250),ROUNDUP(C112*0.055,2),IF(C112*0.055&lt;=20,20,250))</f>
        <v>40.15</v>
      </c>
      <c r="O112" s="3">
        <f>J112+K112+L112+M112+N112</f>
        <v>180.8</v>
      </c>
      <c r="P112" s="33">
        <v>10</v>
      </c>
      <c r="Q112" s="21">
        <f>Q111*2</f>
        <v>398.6</v>
      </c>
      <c r="R112" s="24">
        <f>C112-O112-Q112-P112</f>
        <v>140.60000000000002</v>
      </c>
      <c r="S112" s="27">
        <f>ROUND(R112/C112,2)</f>
        <v>0.19</v>
      </c>
      <c r="T112" s="28">
        <f t="shared" si="3"/>
        <v>0.35</v>
      </c>
    </row>
    <row r="113" spans="1:20" x14ac:dyDescent="0.25">
      <c r="A113" s="38"/>
      <c r="B113" s="7" t="s">
        <v>58</v>
      </c>
      <c r="C113" s="41">
        <v>1050</v>
      </c>
      <c r="D113" s="9">
        <v>0.15</v>
      </c>
      <c r="E113" s="9">
        <v>0.12</v>
      </c>
      <c r="F113" s="9">
        <v>0.12</v>
      </c>
      <c r="G113" s="9">
        <v>0.09</v>
      </c>
      <c r="H113" s="2">
        <f t="shared" si="51"/>
        <v>0.3</v>
      </c>
      <c r="I113" s="13">
        <v>0.09</v>
      </c>
      <c r="J113" s="1">
        <f t="shared" si="37"/>
        <v>94.5</v>
      </c>
      <c r="K113" s="1">
        <f t="shared" ref="K113:K129" si="62">ROUNDUP(C113*0.015,2)</f>
        <v>15.75</v>
      </c>
      <c r="L113" s="9">
        <v>25</v>
      </c>
      <c r="M113" s="9">
        <v>40</v>
      </c>
      <c r="N113" s="11">
        <f>IF(AND(C113*0.055&gt;20,C113*0.055&lt;250),ROUNDUP(C113*0.055,2),IF(C113*0.055&lt;=20,20,250))</f>
        <v>57.75</v>
      </c>
      <c r="O113" s="3">
        <f>J113+K113+L113+M113+N113</f>
        <v>233</v>
      </c>
      <c r="P113" s="33">
        <v>10</v>
      </c>
      <c r="Q113" s="21">
        <f>Q111*3</f>
        <v>597.90000000000009</v>
      </c>
      <c r="R113" s="24">
        <f>C113-O113-Q113-P113</f>
        <v>209.09999999999991</v>
      </c>
      <c r="S113" s="27">
        <f>ROUND(R113/C113,2)</f>
        <v>0.2</v>
      </c>
      <c r="T113" s="28">
        <f t="shared" ref="T113:T129" si="63">ROUND(R113/Q113,2)</f>
        <v>0.35</v>
      </c>
    </row>
    <row r="114" spans="1:20" x14ac:dyDescent="0.25">
      <c r="A114" s="38"/>
      <c r="B114" s="7" t="s">
        <v>59</v>
      </c>
      <c r="C114" s="41">
        <v>1350</v>
      </c>
      <c r="D114" s="9">
        <v>0.2</v>
      </c>
      <c r="E114" s="9">
        <v>0.12</v>
      </c>
      <c r="F114" s="9">
        <v>0.12</v>
      </c>
      <c r="G114" s="9">
        <v>0.12</v>
      </c>
      <c r="H114" s="2">
        <f t="shared" si="51"/>
        <v>0.3</v>
      </c>
      <c r="I114" s="13">
        <v>0.09</v>
      </c>
      <c r="J114" s="1">
        <f t="shared" si="37"/>
        <v>121.5</v>
      </c>
      <c r="K114" s="1">
        <f t="shared" si="62"/>
        <v>20.25</v>
      </c>
      <c r="L114" s="9">
        <v>25</v>
      </c>
      <c r="M114" s="9">
        <v>41</v>
      </c>
      <c r="N114" s="11">
        <f>IF(AND(C114*0.055&gt;20,C114*0.055&lt;250),ROUNDUP(C114*0.055,2),IF(C114*0.055&lt;=20,20,250))</f>
        <v>74.25</v>
      </c>
      <c r="O114" s="3">
        <f>J114+K114+L114+M114+N114</f>
        <v>282</v>
      </c>
      <c r="P114" s="33">
        <v>10</v>
      </c>
      <c r="Q114" s="21">
        <f>Q111*4</f>
        <v>797.2</v>
      </c>
      <c r="R114" s="24">
        <f>C114-O114-Q114-P114</f>
        <v>260.79999999999995</v>
      </c>
      <c r="S114" s="27">
        <f>ROUND(R114/C114,2)</f>
        <v>0.19</v>
      </c>
      <c r="T114" s="28">
        <f t="shared" si="63"/>
        <v>0.33</v>
      </c>
    </row>
    <row r="115" spans="1:20" x14ac:dyDescent="0.25">
      <c r="A115" s="38"/>
      <c r="B115" s="7" t="s">
        <v>60</v>
      </c>
      <c r="C115" s="41">
        <v>1650</v>
      </c>
      <c r="D115" s="9">
        <v>0.25</v>
      </c>
      <c r="E115" s="9">
        <v>0.12</v>
      </c>
      <c r="F115" s="9">
        <v>0.12</v>
      </c>
      <c r="G115" s="9">
        <v>0.15</v>
      </c>
      <c r="H115" s="2">
        <f t="shared" si="51"/>
        <v>0.4</v>
      </c>
      <c r="I115" s="13">
        <v>0.09</v>
      </c>
      <c r="J115" s="1">
        <f t="shared" si="37"/>
        <v>148.5</v>
      </c>
      <c r="K115" s="1">
        <f t="shared" si="62"/>
        <v>24.75</v>
      </c>
      <c r="L115" s="9">
        <v>25</v>
      </c>
      <c r="M115" s="9">
        <v>41</v>
      </c>
      <c r="N115" s="11">
        <f>IF(AND(C115*0.055&gt;20,C115*0.055&lt;250),ROUNDUP(C115*0.055,2),IF(C115*0.055&lt;=20,20,250))</f>
        <v>90.75</v>
      </c>
      <c r="O115" s="3">
        <f>J115+K115+L115+M115+N115</f>
        <v>330</v>
      </c>
      <c r="P115" s="33">
        <v>10</v>
      </c>
      <c r="Q115" s="21">
        <f>Q111*5</f>
        <v>996.5</v>
      </c>
      <c r="R115" s="24">
        <f>C115-O115-Q115-P115</f>
        <v>313.5</v>
      </c>
      <c r="S115" s="27">
        <f>ROUND(R115/C115,2)</f>
        <v>0.19</v>
      </c>
      <c r="T115" s="28">
        <f t="shared" si="63"/>
        <v>0.31</v>
      </c>
    </row>
    <row r="116" spans="1:20" x14ac:dyDescent="0.25">
      <c r="A116" s="38"/>
      <c r="B116" s="7"/>
      <c r="C116" s="41"/>
      <c r="D116" s="9"/>
      <c r="E116" s="9"/>
      <c r="F116" s="9"/>
      <c r="G116" s="9"/>
      <c r="H116" s="2">
        <f t="shared" si="51"/>
        <v>0</v>
      </c>
      <c r="I116" s="13"/>
      <c r="J116" s="1">
        <f t="shared" si="37"/>
        <v>0</v>
      </c>
      <c r="K116" s="1">
        <f t="shared" si="62"/>
        <v>0</v>
      </c>
      <c r="L116" s="9"/>
      <c r="M116" s="9"/>
      <c r="N116" s="11">
        <f>IF(AND(C116*0.055&gt;20,C116*0.055&lt;250),ROUNDUP(C116*0.055,2),IF(C116*0.055&lt;=20,20,250))</f>
        <v>20</v>
      </c>
      <c r="O116" s="3">
        <f>J116+K116+L116+M116+N116</f>
        <v>20</v>
      </c>
      <c r="P116" s="33"/>
      <c r="Q116" s="9"/>
      <c r="R116" s="24">
        <f>C116-O116-Q116-P116</f>
        <v>-20</v>
      </c>
      <c r="S116" s="27" t="e">
        <f>ROUND(R116/C116,2)</f>
        <v>#DIV/0!</v>
      </c>
      <c r="T116" s="28" t="e">
        <f t="shared" si="63"/>
        <v>#DIV/0!</v>
      </c>
    </row>
    <row r="117" spans="1:20" x14ac:dyDescent="0.25">
      <c r="A117" s="38"/>
      <c r="B117" s="7" t="s">
        <v>61</v>
      </c>
      <c r="C117" s="41">
        <v>370</v>
      </c>
      <c r="D117" s="9">
        <v>0.05</v>
      </c>
      <c r="E117" s="9">
        <v>0.12</v>
      </c>
      <c r="F117" s="9">
        <v>0.12</v>
      </c>
      <c r="G117" s="9">
        <v>0.03</v>
      </c>
      <c r="H117" s="2">
        <f t="shared" si="51"/>
        <v>0.1</v>
      </c>
      <c r="I117" s="13">
        <v>0.09</v>
      </c>
      <c r="J117" s="1">
        <f t="shared" si="37"/>
        <v>33.299999999999997</v>
      </c>
      <c r="K117" s="1">
        <f t="shared" si="62"/>
        <v>5.55</v>
      </c>
      <c r="L117" s="9">
        <v>25</v>
      </c>
      <c r="M117" s="9">
        <v>38</v>
      </c>
      <c r="N117" s="11">
        <f>IF(AND(C117*0.055&gt;20,C117*0.055&lt;250),ROUNDUP(C117*0.055,2),IF(C117*0.055&lt;=20,20,250))</f>
        <v>20.350000000000001</v>
      </c>
      <c r="O117" s="3">
        <f>J117+K117+L117+M117+N117</f>
        <v>122.19999999999999</v>
      </c>
      <c r="P117" s="33">
        <v>10</v>
      </c>
      <c r="Q117" s="9">
        <v>158.9</v>
      </c>
      <c r="R117" s="24">
        <f>C117-O117-Q117-P117</f>
        <v>78.900000000000006</v>
      </c>
      <c r="S117" s="27">
        <f>ROUND(R117/C117,2)</f>
        <v>0.21</v>
      </c>
      <c r="T117" s="28">
        <f t="shared" si="63"/>
        <v>0.5</v>
      </c>
    </row>
    <row r="118" spans="1:20" x14ac:dyDescent="0.25">
      <c r="A118" s="38"/>
      <c r="B118" s="7" t="s">
        <v>62</v>
      </c>
      <c r="C118" s="41">
        <v>650</v>
      </c>
      <c r="D118" s="9">
        <v>0.1</v>
      </c>
      <c r="E118" s="9">
        <v>0.12</v>
      </c>
      <c r="F118" s="9">
        <v>0.12</v>
      </c>
      <c r="G118" s="9">
        <v>0.06</v>
      </c>
      <c r="H118" s="2">
        <f t="shared" si="51"/>
        <v>0.2</v>
      </c>
      <c r="I118" s="13">
        <v>0.09</v>
      </c>
      <c r="J118" s="1">
        <f t="shared" si="37"/>
        <v>58.5</v>
      </c>
      <c r="K118" s="1">
        <f t="shared" si="62"/>
        <v>9.75</v>
      </c>
      <c r="L118" s="9">
        <v>25</v>
      </c>
      <c r="M118" s="9">
        <v>39</v>
      </c>
      <c r="N118" s="11">
        <f>IF(AND(C118*0.055&gt;20,C118*0.055&lt;250),ROUNDUP(C118*0.055,2),IF(C118*0.055&lt;=20,20,250))</f>
        <v>35.75</v>
      </c>
      <c r="O118" s="3">
        <f>J118+K118+L118+M118+N118</f>
        <v>168</v>
      </c>
      <c r="P118" s="33">
        <v>10</v>
      </c>
      <c r="Q118" s="21">
        <f>Q117*2</f>
        <v>317.8</v>
      </c>
      <c r="R118" s="24">
        <f>C118-O118-Q118-P118</f>
        <v>154.19999999999999</v>
      </c>
      <c r="S118" s="27">
        <f>ROUND(R118/C118,2)</f>
        <v>0.24</v>
      </c>
      <c r="T118" s="28">
        <f t="shared" si="63"/>
        <v>0.49</v>
      </c>
    </row>
    <row r="119" spans="1:20" x14ac:dyDescent="0.25">
      <c r="A119" s="38"/>
      <c r="B119" s="7" t="s">
        <v>63</v>
      </c>
      <c r="C119" s="41">
        <v>890</v>
      </c>
      <c r="D119" s="9">
        <v>0.15</v>
      </c>
      <c r="E119" s="9">
        <v>0.12</v>
      </c>
      <c r="F119" s="9">
        <v>0.12</v>
      </c>
      <c r="G119" s="9">
        <v>0.09</v>
      </c>
      <c r="H119" s="2">
        <f t="shared" si="51"/>
        <v>0.3</v>
      </c>
      <c r="I119" s="13">
        <v>0.09</v>
      </c>
      <c r="J119" s="1">
        <f t="shared" si="37"/>
        <v>80.099999999999994</v>
      </c>
      <c r="K119" s="1">
        <f t="shared" si="62"/>
        <v>13.35</v>
      </c>
      <c r="L119" s="9">
        <v>25</v>
      </c>
      <c r="M119" s="9">
        <v>40</v>
      </c>
      <c r="N119" s="11">
        <f>IF(AND(C119*0.055&gt;20,C119*0.055&lt;250),ROUNDUP(C119*0.055,2),IF(C119*0.055&lt;=20,20,250))</f>
        <v>48.95</v>
      </c>
      <c r="O119" s="3">
        <f>J119+K119+L119+M119+N119</f>
        <v>207.39999999999998</v>
      </c>
      <c r="P119" s="33">
        <v>10</v>
      </c>
      <c r="Q119" s="21">
        <f>Q117*3</f>
        <v>476.70000000000005</v>
      </c>
      <c r="R119" s="24">
        <f>C119-O119-Q119-P119</f>
        <v>195.89999999999998</v>
      </c>
      <c r="S119" s="27">
        <f>ROUND(R119/C119,2)</f>
        <v>0.22</v>
      </c>
      <c r="T119" s="28">
        <f t="shared" si="63"/>
        <v>0.41</v>
      </c>
    </row>
    <row r="120" spans="1:20" x14ac:dyDescent="0.25">
      <c r="A120" s="38"/>
      <c r="B120" s="7" t="s">
        <v>64</v>
      </c>
      <c r="C120" s="41">
        <v>1150</v>
      </c>
      <c r="D120" s="9">
        <v>0.2</v>
      </c>
      <c r="E120" s="9">
        <v>0.12</v>
      </c>
      <c r="F120" s="9">
        <v>0.12</v>
      </c>
      <c r="G120" s="9">
        <v>0.12</v>
      </c>
      <c r="H120" s="2">
        <f t="shared" si="51"/>
        <v>0.3</v>
      </c>
      <c r="I120" s="13">
        <v>0.09</v>
      </c>
      <c r="J120" s="1">
        <f t="shared" si="37"/>
        <v>103.5</v>
      </c>
      <c r="K120" s="1">
        <f t="shared" si="62"/>
        <v>17.25</v>
      </c>
      <c r="L120" s="9">
        <v>25</v>
      </c>
      <c r="M120" s="9">
        <v>41</v>
      </c>
      <c r="N120" s="11">
        <f>IF(AND(C120*0.055&gt;20,C120*0.055&lt;250),ROUNDUP(C120*0.055,2),IF(C120*0.055&lt;=20,20,250))</f>
        <v>63.25</v>
      </c>
      <c r="O120" s="3">
        <f>J120+K120+L120+M120+N120</f>
        <v>250</v>
      </c>
      <c r="P120" s="33">
        <v>10</v>
      </c>
      <c r="Q120" s="21">
        <f>Q117*4</f>
        <v>635.6</v>
      </c>
      <c r="R120" s="24">
        <f>C120-O120-Q120-P120</f>
        <v>254.39999999999998</v>
      </c>
      <c r="S120" s="27">
        <f>ROUND(R120/C120,2)</f>
        <v>0.22</v>
      </c>
      <c r="T120" s="28">
        <f t="shared" si="63"/>
        <v>0.4</v>
      </c>
    </row>
    <row r="121" spans="1:20" x14ac:dyDescent="0.25">
      <c r="A121" s="38"/>
      <c r="B121" s="7" t="s">
        <v>65</v>
      </c>
      <c r="C121" s="41">
        <v>1420</v>
      </c>
      <c r="D121" s="9">
        <v>0.25</v>
      </c>
      <c r="E121" s="9">
        <v>0.12</v>
      </c>
      <c r="F121" s="9">
        <v>0.12</v>
      </c>
      <c r="G121" s="9">
        <v>0.15</v>
      </c>
      <c r="H121" s="2">
        <f t="shared" si="51"/>
        <v>0.4</v>
      </c>
      <c r="I121" s="13">
        <v>0.09</v>
      </c>
      <c r="J121" s="1">
        <f t="shared" si="37"/>
        <v>127.8</v>
      </c>
      <c r="K121" s="1">
        <f t="shared" si="62"/>
        <v>21.3</v>
      </c>
      <c r="L121" s="9">
        <v>25</v>
      </c>
      <c r="M121" s="9">
        <v>41</v>
      </c>
      <c r="N121" s="11">
        <f>IF(AND(C121*0.055&gt;20,C121*0.055&lt;250),ROUNDUP(C121*0.055,2),IF(C121*0.055&lt;=20,20,250))</f>
        <v>78.099999999999994</v>
      </c>
      <c r="O121" s="3">
        <f>J121+K121+L121+M121+N121</f>
        <v>293.2</v>
      </c>
      <c r="P121" s="33">
        <v>10</v>
      </c>
      <c r="Q121" s="21">
        <f>Q117*5</f>
        <v>794.5</v>
      </c>
      <c r="R121" s="24">
        <f>C121-O121-Q121-P121</f>
        <v>322.29999999999995</v>
      </c>
      <c r="S121" s="27">
        <f>ROUND(R121/C121,2)</f>
        <v>0.23</v>
      </c>
      <c r="T121" s="28">
        <f t="shared" si="63"/>
        <v>0.41</v>
      </c>
    </row>
    <row r="122" spans="1:20" x14ac:dyDescent="0.25">
      <c r="A122" s="38"/>
      <c r="B122" s="7"/>
      <c r="C122" s="41"/>
      <c r="D122" s="9"/>
      <c r="E122" s="9"/>
      <c r="F122" s="9"/>
      <c r="G122" s="9"/>
      <c r="H122" s="2">
        <f t="shared" si="51"/>
        <v>0</v>
      </c>
      <c r="I122" s="13"/>
      <c r="J122" s="1">
        <f t="shared" ref="J122:J129" si="64">ROUNDUP(C122*I122,2)</f>
        <v>0</v>
      </c>
      <c r="K122" s="1">
        <f t="shared" si="62"/>
        <v>0</v>
      </c>
      <c r="L122" s="9"/>
      <c r="M122" s="9"/>
      <c r="N122" s="11">
        <f>IF(AND(C122*0.055&gt;20,C122*0.055&lt;250),ROUNDUP(C122*0.055,2),IF(C122*0.055&lt;=20,20,250))</f>
        <v>20</v>
      </c>
      <c r="O122" s="3">
        <f>J122+K122+L122+M122+N122</f>
        <v>20</v>
      </c>
      <c r="P122" s="33"/>
      <c r="Q122" s="9"/>
      <c r="R122" s="24">
        <f>C122-O122-Q122-P122</f>
        <v>-20</v>
      </c>
      <c r="S122" s="27" t="e">
        <f>ROUND(R122/C122,2)</f>
        <v>#DIV/0!</v>
      </c>
      <c r="T122" s="28" t="e">
        <f t="shared" si="63"/>
        <v>#DIV/0!</v>
      </c>
    </row>
    <row r="123" spans="1:20" x14ac:dyDescent="0.25">
      <c r="A123" s="38" t="s">
        <v>208</v>
      </c>
      <c r="B123" s="7" t="s">
        <v>66</v>
      </c>
      <c r="C123" s="41">
        <v>350</v>
      </c>
      <c r="D123" s="9">
        <v>0.05</v>
      </c>
      <c r="E123" s="9">
        <v>0.12</v>
      </c>
      <c r="F123" s="9">
        <v>0.12</v>
      </c>
      <c r="G123" s="9">
        <v>0.03</v>
      </c>
      <c r="H123" s="2">
        <f t="shared" si="51"/>
        <v>0.1</v>
      </c>
      <c r="I123" s="13">
        <v>0.09</v>
      </c>
      <c r="J123" s="1">
        <f t="shared" si="64"/>
        <v>31.5</v>
      </c>
      <c r="K123" s="1">
        <f t="shared" si="62"/>
        <v>5.25</v>
      </c>
      <c r="L123" s="9">
        <v>25</v>
      </c>
      <c r="M123" s="9">
        <v>40</v>
      </c>
      <c r="N123" s="11">
        <f>IF(AND(C123*0.055&gt;20,C123*0.055&lt;250),ROUNDUP(C123*0.055,2),IF(C123*0.055&lt;=20,20,250))</f>
        <v>20</v>
      </c>
      <c r="O123" s="3">
        <f>J123+K123+L123+M123+N123</f>
        <v>121.75</v>
      </c>
      <c r="P123" s="33">
        <v>10</v>
      </c>
      <c r="Q123" s="9">
        <v>130</v>
      </c>
      <c r="R123" s="24">
        <f>C123-O123-Q123-P123</f>
        <v>88.25</v>
      </c>
      <c r="S123" s="27">
        <f>ROUND(R123/C123,2)</f>
        <v>0.25</v>
      </c>
      <c r="T123" s="28">
        <f t="shared" si="63"/>
        <v>0.68</v>
      </c>
    </row>
    <row r="124" spans="1:20" x14ac:dyDescent="0.25">
      <c r="A124" s="38" t="s">
        <v>209</v>
      </c>
      <c r="B124" s="7" t="s">
        <v>67</v>
      </c>
      <c r="C124" s="41">
        <v>570</v>
      </c>
      <c r="D124" s="9">
        <v>0.1</v>
      </c>
      <c r="E124" s="9">
        <v>0.12</v>
      </c>
      <c r="F124" s="9">
        <v>0.12</v>
      </c>
      <c r="G124" s="9">
        <v>0.06</v>
      </c>
      <c r="H124" s="2">
        <f t="shared" si="51"/>
        <v>0.2</v>
      </c>
      <c r="I124" s="13">
        <v>0.09</v>
      </c>
      <c r="J124" s="1">
        <f t="shared" si="64"/>
        <v>51.3</v>
      </c>
      <c r="K124" s="1">
        <f t="shared" si="62"/>
        <v>8.5500000000000007</v>
      </c>
      <c r="L124" s="9">
        <v>25</v>
      </c>
      <c r="M124" s="9">
        <v>41</v>
      </c>
      <c r="N124" s="11">
        <f>IF(AND(C124*0.055&gt;20,C124*0.055&lt;250),ROUNDUP(C124*0.055,2),IF(C124*0.055&lt;=20,20,250))</f>
        <v>31.35</v>
      </c>
      <c r="O124" s="3">
        <f>J124+K124+L124+M124+N124</f>
        <v>157.19999999999999</v>
      </c>
      <c r="P124" s="33">
        <v>10</v>
      </c>
      <c r="Q124" s="21">
        <f>Q123*2</f>
        <v>260</v>
      </c>
      <c r="R124" s="24">
        <f>C124-O124-Q124-P124</f>
        <v>142.80000000000001</v>
      </c>
      <c r="S124" s="27">
        <f>ROUND(R124/C124,2)</f>
        <v>0.25</v>
      </c>
      <c r="T124" s="28">
        <f t="shared" si="63"/>
        <v>0.55000000000000004</v>
      </c>
    </row>
    <row r="125" spans="1:20" x14ac:dyDescent="0.25">
      <c r="A125" s="38" t="s">
        <v>210</v>
      </c>
      <c r="B125" s="7" t="s">
        <v>68</v>
      </c>
      <c r="C125" s="41">
        <v>790</v>
      </c>
      <c r="D125" s="9">
        <v>0.15</v>
      </c>
      <c r="E125" s="9">
        <v>0.12</v>
      </c>
      <c r="F125" s="9">
        <v>0.12</v>
      </c>
      <c r="G125" s="9">
        <v>0.09</v>
      </c>
      <c r="H125" s="2">
        <f t="shared" si="51"/>
        <v>0.3</v>
      </c>
      <c r="I125" s="13">
        <v>0.09</v>
      </c>
      <c r="J125" s="1">
        <f t="shared" si="64"/>
        <v>71.099999999999994</v>
      </c>
      <c r="K125" s="1">
        <f t="shared" si="62"/>
        <v>11.85</v>
      </c>
      <c r="L125" s="9">
        <v>25</v>
      </c>
      <c r="M125" s="9">
        <v>42</v>
      </c>
      <c r="N125" s="11">
        <f>IF(AND(C125*0.055&gt;20,C125*0.055&lt;250),ROUNDUP(C125*0.055,2),IF(C125*0.055&lt;=20,20,250))</f>
        <v>43.45</v>
      </c>
      <c r="O125" s="3">
        <f>J125+K125+L125+M125+N125</f>
        <v>193.39999999999998</v>
      </c>
      <c r="P125" s="33">
        <v>10</v>
      </c>
      <c r="Q125" s="21">
        <f>Q123*3</f>
        <v>390</v>
      </c>
      <c r="R125" s="24">
        <f>C125-O125-Q125-P125</f>
        <v>196.60000000000002</v>
      </c>
      <c r="S125" s="27">
        <f>ROUND(R125/C125,2)</f>
        <v>0.25</v>
      </c>
      <c r="T125" s="28">
        <f t="shared" si="63"/>
        <v>0.5</v>
      </c>
    </row>
    <row r="126" spans="1:20" x14ac:dyDescent="0.25">
      <c r="A126" s="38" t="s">
        <v>211</v>
      </c>
      <c r="B126" s="7" t="s">
        <v>69</v>
      </c>
      <c r="C126" s="41">
        <v>990</v>
      </c>
      <c r="D126" s="9">
        <v>0.2</v>
      </c>
      <c r="E126" s="9">
        <v>0.12</v>
      </c>
      <c r="F126" s="9">
        <v>0.12</v>
      </c>
      <c r="G126" s="9">
        <v>0.12</v>
      </c>
      <c r="H126" s="2">
        <f t="shared" si="51"/>
        <v>0.3</v>
      </c>
      <c r="I126" s="13">
        <v>0.09</v>
      </c>
      <c r="J126" s="1">
        <f t="shared" si="64"/>
        <v>89.1</v>
      </c>
      <c r="K126" s="1">
        <f t="shared" si="62"/>
        <v>14.85</v>
      </c>
      <c r="L126" s="9">
        <v>25</v>
      </c>
      <c r="M126" s="9">
        <v>42</v>
      </c>
      <c r="N126" s="11">
        <f>IF(AND(C126*0.055&gt;20,C126*0.055&lt;250),ROUNDUP(C126*0.055,2),IF(C126*0.055&lt;=20,20,250))</f>
        <v>54.45</v>
      </c>
      <c r="O126" s="3">
        <f>J126+K126+L126+M126+N126</f>
        <v>225.39999999999998</v>
      </c>
      <c r="P126" s="33">
        <v>10</v>
      </c>
      <c r="Q126" s="21">
        <f>Q123*4</f>
        <v>520</v>
      </c>
      <c r="R126" s="24">
        <f>C126-O126-Q126-P126</f>
        <v>234.60000000000002</v>
      </c>
      <c r="S126" s="27">
        <f>ROUND(R126/C126,2)</f>
        <v>0.24</v>
      </c>
      <c r="T126" s="28">
        <f t="shared" si="63"/>
        <v>0.45</v>
      </c>
    </row>
    <row r="127" spans="1:20" x14ac:dyDescent="0.25">
      <c r="A127" s="38" t="s">
        <v>212</v>
      </c>
      <c r="B127" s="7" t="s">
        <v>70</v>
      </c>
      <c r="C127" s="41">
        <v>1190</v>
      </c>
      <c r="D127" s="9">
        <v>0.25</v>
      </c>
      <c r="E127" s="9">
        <v>0.12</v>
      </c>
      <c r="F127" s="9">
        <v>0.12</v>
      </c>
      <c r="G127" s="9">
        <v>0.15</v>
      </c>
      <c r="H127" s="2">
        <f t="shared" si="51"/>
        <v>0.4</v>
      </c>
      <c r="I127" s="13">
        <v>0.09</v>
      </c>
      <c r="J127" s="1">
        <f t="shared" si="64"/>
        <v>107.1</v>
      </c>
      <c r="K127" s="1">
        <f t="shared" si="62"/>
        <v>17.850000000000001</v>
      </c>
      <c r="L127" s="9">
        <v>25</v>
      </c>
      <c r="M127" s="9">
        <v>43</v>
      </c>
      <c r="N127" s="11">
        <f>IF(AND(C127*0.055&gt;20,C127*0.055&lt;250),ROUNDUP(C127*0.055,2),IF(C127*0.055&lt;=20,20,250))</f>
        <v>65.45</v>
      </c>
      <c r="O127" s="3">
        <f>J127+K127+L127+M127+N127</f>
        <v>258.39999999999998</v>
      </c>
      <c r="P127" s="33">
        <v>10</v>
      </c>
      <c r="Q127" s="21">
        <f>Q123*5</f>
        <v>650</v>
      </c>
      <c r="R127" s="24">
        <f>C127-O127-Q127-P127</f>
        <v>271.60000000000002</v>
      </c>
      <c r="S127" s="27">
        <f>ROUND(R127/C127,2)</f>
        <v>0.23</v>
      </c>
      <c r="T127" s="28">
        <f t="shared" si="63"/>
        <v>0.42</v>
      </c>
    </row>
    <row r="128" spans="1:20" x14ac:dyDescent="0.25">
      <c r="A128" s="38"/>
      <c r="B128" s="7"/>
      <c r="C128" s="41"/>
      <c r="D128" s="9"/>
      <c r="E128" s="9"/>
      <c r="F128" s="9"/>
      <c r="G128" s="9"/>
      <c r="H128" s="2">
        <f t="shared" si="51"/>
        <v>0</v>
      </c>
      <c r="I128" s="13"/>
      <c r="J128" s="1">
        <f t="shared" si="64"/>
        <v>0</v>
      </c>
      <c r="K128" s="1">
        <f t="shared" si="62"/>
        <v>0</v>
      </c>
      <c r="L128" s="9"/>
      <c r="M128" s="9"/>
      <c r="N128" s="11">
        <f>IF(AND(C128*0.055&gt;20,C128*0.055&lt;250),ROUNDUP(C128*0.055,2),IF(C128*0.055&lt;=20,20,250))</f>
        <v>20</v>
      </c>
      <c r="O128" s="3">
        <f>J128+K128+L128+M128+N128</f>
        <v>20</v>
      </c>
      <c r="P128" s="33"/>
      <c r="Q128" s="9"/>
      <c r="R128" s="24">
        <f>C128-O128-Q128-P128</f>
        <v>-20</v>
      </c>
      <c r="S128" s="27" t="e">
        <f>ROUND(R128/C128,2)</f>
        <v>#DIV/0!</v>
      </c>
      <c r="T128" s="28" t="e">
        <f t="shared" si="63"/>
        <v>#DIV/0!</v>
      </c>
    </row>
    <row r="129" spans="1:20" x14ac:dyDescent="0.25">
      <c r="A129" s="38"/>
      <c r="B129" s="7" t="s">
        <v>166</v>
      </c>
      <c r="C129" s="41">
        <v>530</v>
      </c>
      <c r="D129" s="9">
        <v>7.0000000000000007E-2</v>
      </c>
      <c r="E129" s="9">
        <v>0.12</v>
      </c>
      <c r="F129" s="9">
        <v>0.12</v>
      </c>
      <c r="G129" s="9">
        <v>0.04</v>
      </c>
      <c r="H129" s="2">
        <f t="shared" si="51"/>
        <v>0.1</v>
      </c>
      <c r="I129" s="13">
        <v>0.09</v>
      </c>
      <c r="J129" s="1">
        <f t="shared" si="64"/>
        <v>47.7</v>
      </c>
      <c r="K129" s="1">
        <f t="shared" si="62"/>
        <v>7.95</v>
      </c>
      <c r="L129" s="9">
        <v>25</v>
      </c>
      <c r="M129" s="9">
        <v>40</v>
      </c>
      <c r="N129" s="11">
        <f>IF(AND(C129*0.055&gt;20,C129*0.055&lt;250),ROUNDUP(C129*0.055,2),IF(C129*0.055&lt;=20,20,250))</f>
        <v>29.15</v>
      </c>
      <c r="O129" s="3">
        <f>J129+K129+L129+M129+N129</f>
        <v>149.80000000000001</v>
      </c>
      <c r="P129" s="33">
        <v>10</v>
      </c>
      <c r="Q129" s="9">
        <v>240</v>
      </c>
      <c r="R129" s="24">
        <f>C129-O129-Q129-P129</f>
        <v>130.19999999999999</v>
      </c>
      <c r="S129" s="27">
        <f>ROUND(R129/C129,2)</f>
        <v>0.25</v>
      </c>
      <c r="T129" s="28">
        <f t="shared" si="63"/>
        <v>0.54</v>
      </c>
    </row>
    <row r="130" spans="1:20" x14ac:dyDescent="0.25">
      <c r="A130" s="38"/>
      <c r="B130" s="7" t="s">
        <v>167</v>
      </c>
      <c r="C130" s="41">
        <v>950</v>
      </c>
      <c r="D130" s="9">
        <v>0.14000000000000001</v>
      </c>
      <c r="E130" s="9">
        <v>0.12</v>
      </c>
      <c r="F130" s="9">
        <v>0.12</v>
      </c>
      <c r="G130" s="9">
        <v>7.0000000000000007E-2</v>
      </c>
      <c r="H130" s="2">
        <f t="shared" si="51"/>
        <v>0.2</v>
      </c>
      <c r="I130" s="13">
        <v>0.09</v>
      </c>
      <c r="J130" s="1">
        <f t="shared" ref="J130:J139" si="65">ROUNDUP(C130*I130,2)</f>
        <v>85.5</v>
      </c>
      <c r="K130" s="1">
        <f t="shared" ref="K130:K139" si="66">ROUNDUP(C130*0.015,2)</f>
        <v>14.25</v>
      </c>
      <c r="L130" s="9">
        <v>25</v>
      </c>
      <c r="M130" s="9">
        <v>41</v>
      </c>
      <c r="N130" s="11">
        <f>IF(AND(C130*0.055&gt;20,C130*0.055&lt;250),ROUNDUP(C130*0.055,2),IF(C130*0.055&lt;=20,20,250))</f>
        <v>52.25</v>
      </c>
      <c r="O130" s="3">
        <f>J130+K130+L130+M130+N130</f>
        <v>218</v>
      </c>
      <c r="P130" s="33">
        <v>10</v>
      </c>
      <c r="Q130" s="21">
        <f>Q129*2</f>
        <v>480</v>
      </c>
      <c r="R130" s="24">
        <f>C130-O130-Q130-P130</f>
        <v>242</v>
      </c>
      <c r="S130" s="27">
        <f>ROUND(R130/C130,2)</f>
        <v>0.25</v>
      </c>
      <c r="T130" s="28">
        <f t="shared" ref="T130:T139" si="67">ROUND(R130/Q130,2)</f>
        <v>0.5</v>
      </c>
    </row>
    <row r="131" spans="1:20" x14ac:dyDescent="0.25">
      <c r="A131" s="38"/>
      <c r="B131" s="7" t="s">
        <v>168</v>
      </c>
      <c r="C131" s="41">
        <v>1350</v>
      </c>
      <c r="D131" s="9">
        <v>0.21</v>
      </c>
      <c r="E131" s="9">
        <v>0.12</v>
      </c>
      <c r="F131" s="9">
        <v>0.12</v>
      </c>
      <c r="G131" s="9">
        <v>0.1</v>
      </c>
      <c r="H131" s="2">
        <f t="shared" si="51"/>
        <v>0.3</v>
      </c>
      <c r="I131" s="13">
        <v>0.09</v>
      </c>
      <c r="J131" s="1">
        <f t="shared" si="65"/>
        <v>121.5</v>
      </c>
      <c r="K131" s="1">
        <f t="shared" si="66"/>
        <v>20.25</v>
      </c>
      <c r="L131" s="9">
        <v>25</v>
      </c>
      <c r="M131" s="9">
        <v>42</v>
      </c>
      <c r="N131" s="11">
        <f>IF(AND(C131*0.055&gt;20,C131*0.055&lt;250),ROUNDUP(C131*0.055,2),IF(C131*0.055&lt;=20,20,250))</f>
        <v>74.25</v>
      </c>
      <c r="O131" s="3">
        <f>J131+K131+L131+M131+N131</f>
        <v>283</v>
      </c>
      <c r="P131" s="33">
        <v>10</v>
      </c>
      <c r="Q131" s="21">
        <f>Q129*3</f>
        <v>720</v>
      </c>
      <c r="R131" s="24">
        <f>C131-O131-Q131-P131</f>
        <v>337</v>
      </c>
      <c r="S131" s="27">
        <f>ROUND(R131/C131,2)</f>
        <v>0.25</v>
      </c>
      <c r="T131" s="28">
        <f t="shared" si="67"/>
        <v>0.47</v>
      </c>
    </row>
    <row r="132" spans="1:20" x14ac:dyDescent="0.25">
      <c r="A132" s="38"/>
      <c r="B132" s="7" t="s">
        <v>169</v>
      </c>
      <c r="C132" s="41">
        <v>1750</v>
      </c>
      <c r="D132" s="9">
        <v>0.28000000000000003</v>
      </c>
      <c r="E132" s="9">
        <v>0.12</v>
      </c>
      <c r="F132" s="9">
        <v>0.12</v>
      </c>
      <c r="G132" s="9">
        <v>0.13</v>
      </c>
      <c r="H132" s="2">
        <f t="shared" si="51"/>
        <v>0.4</v>
      </c>
      <c r="I132" s="13">
        <v>0.09</v>
      </c>
      <c r="J132" s="1">
        <f t="shared" ref="J132" si="68">ROUNDUP(C132*I132,2)</f>
        <v>157.5</v>
      </c>
      <c r="K132" s="1">
        <f t="shared" ref="K132" si="69">ROUNDUP(C132*0.015,2)</f>
        <v>26.25</v>
      </c>
      <c r="L132" s="9">
        <v>25</v>
      </c>
      <c r="M132" s="9">
        <v>43</v>
      </c>
      <c r="N132" s="11">
        <f>IF(AND(C132*0.055&gt;20,C132*0.055&lt;250),ROUNDUP(C132*0.055,2),IF(C132*0.055&lt;=20,20,250))</f>
        <v>96.25</v>
      </c>
      <c r="O132" s="3">
        <f>J132+K132+L132+M132+N132</f>
        <v>348</v>
      </c>
      <c r="P132" s="33">
        <v>10</v>
      </c>
      <c r="Q132" s="21">
        <f>Q129*4</f>
        <v>960</v>
      </c>
      <c r="R132" s="24">
        <f>C132-O132-Q132-P132</f>
        <v>432</v>
      </c>
      <c r="S132" s="27">
        <f>ROUND(R132/C132,2)</f>
        <v>0.25</v>
      </c>
      <c r="T132" s="28">
        <f t="shared" ref="T132" si="70">ROUND(R132/Q132,2)</f>
        <v>0.45</v>
      </c>
    </row>
    <row r="133" spans="1:20" x14ac:dyDescent="0.25">
      <c r="A133" s="38"/>
      <c r="B133" s="7" t="s">
        <v>170</v>
      </c>
      <c r="C133" s="41">
        <v>2150</v>
      </c>
      <c r="D133" s="9">
        <v>0.35</v>
      </c>
      <c r="E133" s="9">
        <v>0.12</v>
      </c>
      <c r="F133" s="9">
        <v>0.12</v>
      </c>
      <c r="G133" s="9">
        <v>0.16</v>
      </c>
      <c r="H133" s="2">
        <f t="shared" si="51"/>
        <v>0.5</v>
      </c>
      <c r="I133" s="13">
        <v>0.09</v>
      </c>
      <c r="J133" s="1">
        <f t="shared" si="65"/>
        <v>193.5</v>
      </c>
      <c r="K133" s="1">
        <f t="shared" si="66"/>
        <v>32.25</v>
      </c>
      <c r="L133" s="9">
        <v>25</v>
      </c>
      <c r="M133" s="9">
        <v>43</v>
      </c>
      <c r="N133" s="11">
        <f>IF(AND(C133*0.055&gt;20,C133*0.055&lt;250),ROUNDUP(C133*0.055,2),IF(C133*0.055&lt;=20,20,250))</f>
        <v>118.25</v>
      </c>
      <c r="O133" s="3">
        <f>J133+K133+L133+M133+N133</f>
        <v>412</v>
      </c>
      <c r="P133" s="33">
        <v>10</v>
      </c>
      <c r="Q133" s="21">
        <f>Q129*5</f>
        <v>1200</v>
      </c>
      <c r="R133" s="24">
        <f>C133-O133-Q133-P133</f>
        <v>528</v>
      </c>
      <c r="S133" s="27">
        <f>ROUND(R133/C133,2)</f>
        <v>0.25</v>
      </c>
      <c r="T133" s="28">
        <f t="shared" si="67"/>
        <v>0.44</v>
      </c>
    </row>
    <row r="134" spans="1:20" x14ac:dyDescent="0.25">
      <c r="A134" s="38"/>
      <c r="B134" s="7"/>
      <c r="C134" s="41"/>
      <c r="D134" s="9"/>
      <c r="E134" s="9"/>
      <c r="F134" s="9"/>
      <c r="G134" s="9"/>
      <c r="H134" s="2">
        <f t="shared" si="51"/>
        <v>0</v>
      </c>
      <c r="I134" s="13"/>
      <c r="J134" s="1">
        <f t="shared" si="65"/>
        <v>0</v>
      </c>
      <c r="K134" s="1">
        <f t="shared" si="66"/>
        <v>0</v>
      </c>
      <c r="L134" s="9"/>
      <c r="M134" s="9"/>
      <c r="N134" s="11">
        <f>IF(AND(C134*0.055&gt;20,C134*0.055&lt;250),ROUNDUP(C134*0.055,2),IF(C134*0.055&lt;=20,20,250))</f>
        <v>20</v>
      </c>
      <c r="O134" s="3">
        <f>J134+K134+L134+M134+N134</f>
        <v>20</v>
      </c>
      <c r="P134" s="33"/>
      <c r="Q134" s="9"/>
      <c r="R134" s="24">
        <f>C134-O134-Q134-P134</f>
        <v>-20</v>
      </c>
      <c r="S134" s="27" t="e">
        <f>ROUND(R134/C134,2)</f>
        <v>#DIV/0!</v>
      </c>
      <c r="T134" s="28" t="e">
        <f t="shared" si="67"/>
        <v>#DIV/0!</v>
      </c>
    </row>
    <row r="135" spans="1:20" x14ac:dyDescent="0.25">
      <c r="A135" s="38"/>
      <c r="B135" s="7" t="s">
        <v>172</v>
      </c>
      <c r="C135" s="41">
        <v>250</v>
      </c>
      <c r="D135" s="9">
        <v>0.05</v>
      </c>
      <c r="E135" s="9">
        <v>0.12</v>
      </c>
      <c r="F135" s="9">
        <v>0.12</v>
      </c>
      <c r="G135" s="9">
        <v>0.03</v>
      </c>
      <c r="H135" s="2">
        <f t="shared" si="51"/>
        <v>0.1</v>
      </c>
      <c r="I135" s="13">
        <v>0.09</v>
      </c>
      <c r="J135" s="1">
        <f t="shared" si="65"/>
        <v>22.5</v>
      </c>
      <c r="K135" s="1">
        <f t="shared" si="66"/>
        <v>3.75</v>
      </c>
      <c r="L135" s="9">
        <v>25</v>
      </c>
      <c r="M135" s="9">
        <v>40</v>
      </c>
      <c r="N135" s="11">
        <f>IF(AND(C135*0.055&gt;20,C135*0.055&lt;250),ROUNDUP(C135*0.055,2),IF(C135*0.055&lt;=20,20,250))</f>
        <v>20</v>
      </c>
      <c r="O135" s="3">
        <f>J135+K135+L135+M135+N135</f>
        <v>111.25</v>
      </c>
      <c r="P135" s="33">
        <v>10</v>
      </c>
      <c r="Q135" s="9">
        <v>75</v>
      </c>
      <c r="R135" s="24">
        <f>C135-O135-Q135-P135</f>
        <v>53.75</v>
      </c>
      <c r="S135" s="27">
        <f>ROUND(R135/C135,2)</f>
        <v>0.22</v>
      </c>
      <c r="T135" s="28">
        <f t="shared" si="67"/>
        <v>0.72</v>
      </c>
    </row>
    <row r="136" spans="1:20" x14ac:dyDescent="0.25">
      <c r="A136" s="38"/>
      <c r="B136" s="7" t="s">
        <v>173</v>
      </c>
      <c r="C136" s="41">
        <v>390</v>
      </c>
      <c r="D136" s="9">
        <v>0.1</v>
      </c>
      <c r="E136" s="9">
        <v>0.12</v>
      </c>
      <c r="F136" s="9">
        <v>0.12</v>
      </c>
      <c r="G136" s="9">
        <v>0.06</v>
      </c>
      <c r="H136" s="2">
        <f t="shared" si="51"/>
        <v>0.2</v>
      </c>
      <c r="I136" s="13">
        <v>0.09</v>
      </c>
      <c r="J136" s="1">
        <f t="shared" si="65"/>
        <v>35.1</v>
      </c>
      <c r="K136" s="1">
        <f t="shared" si="66"/>
        <v>5.85</v>
      </c>
      <c r="L136" s="9">
        <v>25</v>
      </c>
      <c r="M136" s="9">
        <v>41</v>
      </c>
      <c r="N136" s="11">
        <f>IF(AND(C136*0.055&gt;20,C136*0.055&lt;250),ROUNDUP(C136*0.055,2),IF(C136*0.055&lt;=20,20,250))</f>
        <v>21.45</v>
      </c>
      <c r="O136" s="3">
        <f>J136+K136+L136+M136+N136</f>
        <v>128.4</v>
      </c>
      <c r="P136" s="33">
        <v>10</v>
      </c>
      <c r="Q136" s="21">
        <f>Q135*2</f>
        <v>150</v>
      </c>
      <c r="R136" s="24">
        <f>C136-O136-Q136-P136</f>
        <v>101.60000000000002</v>
      </c>
      <c r="S136" s="27">
        <f>ROUND(R136/C136,2)</f>
        <v>0.26</v>
      </c>
      <c r="T136" s="28">
        <f t="shared" si="67"/>
        <v>0.68</v>
      </c>
    </row>
    <row r="137" spans="1:20" x14ac:dyDescent="0.25">
      <c r="A137" s="38"/>
      <c r="B137" s="7" t="s">
        <v>174</v>
      </c>
      <c r="C137" s="41">
        <v>490</v>
      </c>
      <c r="D137" s="9">
        <v>0.15</v>
      </c>
      <c r="E137" s="9">
        <v>0.12</v>
      </c>
      <c r="F137" s="9">
        <v>0.12</v>
      </c>
      <c r="G137" s="9">
        <v>0.09</v>
      </c>
      <c r="H137" s="2">
        <f t="shared" si="51"/>
        <v>0.3</v>
      </c>
      <c r="I137" s="13">
        <v>0.09</v>
      </c>
      <c r="J137" s="1">
        <f t="shared" si="65"/>
        <v>44.1</v>
      </c>
      <c r="K137" s="1">
        <f t="shared" si="66"/>
        <v>7.35</v>
      </c>
      <c r="L137" s="9">
        <v>25</v>
      </c>
      <c r="M137" s="9">
        <v>42</v>
      </c>
      <c r="N137" s="11">
        <f>IF(AND(C137*0.055&gt;20,C137*0.055&lt;250),ROUNDUP(C137*0.055,2),IF(C137*0.055&lt;=20,20,250))</f>
        <v>26.95</v>
      </c>
      <c r="O137" s="3">
        <f>J137+K137+L137+M137+N137</f>
        <v>145.4</v>
      </c>
      <c r="P137" s="33">
        <v>10</v>
      </c>
      <c r="Q137" s="21">
        <f>Q135*3</f>
        <v>225</v>
      </c>
      <c r="R137" s="24">
        <f>C137-O137-Q137-P137</f>
        <v>109.60000000000002</v>
      </c>
      <c r="S137" s="27">
        <f>ROUND(R137/C137,2)</f>
        <v>0.22</v>
      </c>
      <c r="T137" s="28">
        <f t="shared" si="67"/>
        <v>0.49</v>
      </c>
    </row>
    <row r="138" spans="1:20" x14ac:dyDescent="0.25">
      <c r="A138" s="38"/>
      <c r="B138" s="7" t="s">
        <v>175</v>
      </c>
      <c r="C138" s="41">
        <v>630</v>
      </c>
      <c r="D138" s="9">
        <v>0.2</v>
      </c>
      <c r="E138" s="9">
        <v>0.12</v>
      </c>
      <c r="F138" s="9">
        <v>0.12</v>
      </c>
      <c r="G138" s="9">
        <v>0.12</v>
      </c>
      <c r="H138" s="2">
        <f t="shared" si="51"/>
        <v>0.3</v>
      </c>
      <c r="I138" s="13">
        <v>0.09</v>
      </c>
      <c r="J138" s="1">
        <f t="shared" si="65"/>
        <v>56.7</v>
      </c>
      <c r="K138" s="1">
        <f t="shared" si="66"/>
        <v>9.4499999999999993</v>
      </c>
      <c r="L138" s="9">
        <v>25</v>
      </c>
      <c r="M138" s="9">
        <v>42</v>
      </c>
      <c r="N138" s="11">
        <f>IF(AND(C138*0.055&gt;20,C138*0.055&lt;250),ROUNDUP(C138*0.055,2),IF(C138*0.055&lt;=20,20,250))</f>
        <v>34.65</v>
      </c>
      <c r="O138" s="3">
        <f>J138+K138+L138+M138+N138</f>
        <v>167.8</v>
      </c>
      <c r="P138" s="33">
        <v>10</v>
      </c>
      <c r="Q138" s="21">
        <f>Q135*4</f>
        <v>300</v>
      </c>
      <c r="R138" s="24">
        <f>C138-O138-Q138-P138</f>
        <v>152.19999999999999</v>
      </c>
      <c r="S138" s="27">
        <f>ROUND(R138/C138,2)</f>
        <v>0.24</v>
      </c>
      <c r="T138" s="28">
        <f t="shared" si="67"/>
        <v>0.51</v>
      </c>
    </row>
    <row r="139" spans="1:20" x14ac:dyDescent="0.25">
      <c r="A139" s="38"/>
      <c r="B139" s="7" t="s">
        <v>176</v>
      </c>
      <c r="C139" s="41">
        <v>760</v>
      </c>
      <c r="D139" s="9">
        <v>0.25</v>
      </c>
      <c r="E139" s="9">
        <v>0.12</v>
      </c>
      <c r="F139" s="9">
        <v>0.12</v>
      </c>
      <c r="G139" s="9">
        <v>0.15</v>
      </c>
      <c r="H139" s="2">
        <f t="shared" si="51"/>
        <v>0.4</v>
      </c>
      <c r="I139" s="13">
        <v>0.09</v>
      </c>
      <c r="J139" s="1">
        <f t="shared" si="65"/>
        <v>68.400000000000006</v>
      </c>
      <c r="K139" s="1">
        <f t="shared" si="66"/>
        <v>11.4</v>
      </c>
      <c r="L139" s="9">
        <v>25</v>
      </c>
      <c r="M139" s="9">
        <v>43</v>
      </c>
      <c r="N139" s="11">
        <f>IF(AND(C139*0.055&gt;20,C139*0.055&lt;250),ROUNDUP(C139*0.055,2),IF(C139*0.055&lt;=20,20,250))</f>
        <v>41.8</v>
      </c>
      <c r="O139" s="3">
        <f>J139+K139+L139+M139+N139</f>
        <v>189.60000000000002</v>
      </c>
      <c r="P139" s="33">
        <v>10</v>
      </c>
      <c r="Q139" s="21">
        <f>Q135*5</f>
        <v>375</v>
      </c>
      <c r="R139" s="24">
        <f>C139-O139-Q139-P139</f>
        <v>185.39999999999998</v>
      </c>
      <c r="S139" s="27">
        <f>ROUND(R139/C139,2)</f>
        <v>0.24</v>
      </c>
      <c r="T139" s="28">
        <f t="shared" si="67"/>
        <v>0.49</v>
      </c>
    </row>
    <row r="140" spans="1:20" x14ac:dyDescent="0.25">
      <c r="A140" s="38"/>
      <c r="B140" s="7"/>
      <c r="C140" s="41"/>
      <c r="D140" s="9"/>
      <c r="E140" s="9"/>
      <c r="F140" s="9"/>
      <c r="G140" s="9"/>
      <c r="H140" s="2">
        <f t="shared" ref="H140:H220" si="71">ROUND(IF(E140*F140*G140*1000/5&gt;D140,E140*F140*G140*1000/5,D140),1)</f>
        <v>0</v>
      </c>
      <c r="I140" s="13"/>
      <c r="J140" s="1">
        <f t="shared" ref="J140:J220" si="72">ROUNDUP(C140*I140,2)</f>
        <v>0</v>
      </c>
      <c r="K140" s="1">
        <f t="shared" ref="K140:K220" si="73">ROUNDUP(C140*0.015,2)</f>
        <v>0</v>
      </c>
      <c r="L140" s="9"/>
      <c r="M140" s="9"/>
      <c r="N140" s="11">
        <f>IF(AND(C140*0.055&gt;20,C140*0.055&lt;250),ROUNDUP(C140*0.055,2),IF(C140*0.055&lt;=20,20,250))</f>
        <v>20</v>
      </c>
      <c r="O140" s="3">
        <f>J140+K140+L140+M140+N140</f>
        <v>20</v>
      </c>
      <c r="P140" s="33"/>
      <c r="Q140" s="9"/>
      <c r="R140" s="24">
        <f>C140-O140-Q140-P140</f>
        <v>-20</v>
      </c>
      <c r="S140" s="27" t="e">
        <f>ROUND(R140/C140,2)</f>
        <v>#DIV/0!</v>
      </c>
      <c r="T140" s="28" t="e">
        <f t="shared" ref="T140:T220" si="74">ROUND(R140/Q140,2)</f>
        <v>#DIV/0!</v>
      </c>
    </row>
    <row r="141" spans="1:20" x14ac:dyDescent="0.25">
      <c r="A141" s="38" t="s">
        <v>213</v>
      </c>
      <c r="B141" s="7" t="s">
        <v>203</v>
      </c>
      <c r="C141" s="41">
        <v>370</v>
      </c>
      <c r="D141" s="9">
        <v>0.05</v>
      </c>
      <c r="E141" s="9">
        <v>0.12</v>
      </c>
      <c r="F141" s="9">
        <v>0.12</v>
      </c>
      <c r="G141" s="9">
        <v>0.03</v>
      </c>
      <c r="H141" s="2">
        <f t="shared" si="71"/>
        <v>0.1</v>
      </c>
      <c r="I141" s="13">
        <v>0.09</v>
      </c>
      <c r="J141" s="1">
        <f t="shared" si="72"/>
        <v>33.299999999999997</v>
      </c>
      <c r="K141" s="1">
        <f t="shared" si="73"/>
        <v>5.55</v>
      </c>
      <c r="L141" s="9">
        <v>25</v>
      </c>
      <c r="M141" s="9">
        <v>40</v>
      </c>
      <c r="N141" s="11">
        <f>IF(AND(C141*0.055&gt;20,C141*0.055&lt;250),ROUNDUP(C141*0.055,2),IF(C141*0.055&lt;=20,20,250))</f>
        <v>20.350000000000001</v>
      </c>
      <c r="O141" s="3">
        <f>J141+K141+L141+M141+N141</f>
        <v>124.19999999999999</v>
      </c>
      <c r="P141" s="33">
        <v>10</v>
      </c>
      <c r="Q141" s="9">
        <v>150</v>
      </c>
      <c r="R141" s="24">
        <f>C141-O141-Q141-P141</f>
        <v>85.800000000000011</v>
      </c>
      <c r="S141" s="27">
        <f>ROUND(R141/C141,2)</f>
        <v>0.23</v>
      </c>
      <c r="T141" s="28">
        <f t="shared" si="74"/>
        <v>0.56999999999999995</v>
      </c>
    </row>
    <row r="142" spans="1:20" x14ac:dyDescent="0.25">
      <c r="A142" s="38" t="s">
        <v>214</v>
      </c>
      <c r="B142" s="7" t="s">
        <v>204</v>
      </c>
      <c r="C142" s="41">
        <v>620</v>
      </c>
      <c r="D142" s="9">
        <v>0.1</v>
      </c>
      <c r="E142" s="9">
        <v>0.12</v>
      </c>
      <c r="F142" s="9">
        <v>0.12</v>
      </c>
      <c r="G142" s="9">
        <v>0.06</v>
      </c>
      <c r="H142" s="2">
        <f t="shared" si="71"/>
        <v>0.2</v>
      </c>
      <c r="I142" s="13">
        <v>0.09</v>
      </c>
      <c r="J142" s="1">
        <f t="shared" si="72"/>
        <v>55.8</v>
      </c>
      <c r="K142" s="1">
        <f t="shared" si="73"/>
        <v>9.3000000000000007</v>
      </c>
      <c r="L142" s="9">
        <v>25</v>
      </c>
      <c r="M142" s="9">
        <v>41</v>
      </c>
      <c r="N142" s="11">
        <f>IF(AND(C142*0.055&gt;20,C142*0.055&lt;250),ROUNDUP(C142*0.055,2),IF(C142*0.055&lt;=20,20,250))</f>
        <v>34.1</v>
      </c>
      <c r="O142" s="3">
        <f>J142+K142+L142+M142+N142</f>
        <v>165.2</v>
      </c>
      <c r="P142" s="33">
        <v>10</v>
      </c>
      <c r="Q142" s="21">
        <f>Q141*2</f>
        <v>300</v>
      </c>
      <c r="R142" s="24">
        <f>C142-O142-Q142-P142</f>
        <v>144.80000000000001</v>
      </c>
      <c r="S142" s="27">
        <f>ROUND(R142/C142,2)</f>
        <v>0.23</v>
      </c>
      <c r="T142" s="28">
        <f t="shared" si="74"/>
        <v>0.48</v>
      </c>
    </row>
    <row r="143" spans="1:20" x14ac:dyDescent="0.25">
      <c r="A143" s="38" t="s">
        <v>215</v>
      </c>
      <c r="B143" s="7" t="s">
        <v>205</v>
      </c>
      <c r="C143" s="41">
        <v>890</v>
      </c>
      <c r="D143" s="9">
        <v>0.15</v>
      </c>
      <c r="E143" s="9">
        <v>0.12</v>
      </c>
      <c r="F143" s="9">
        <v>0.12</v>
      </c>
      <c r="G143" s="9">
        <v>0.09</v>
      </c>
      <c r="H143" s="2">
        <f t="shared" si="71"/>
        <v>0.3</v>
      </c>
      <c r="I143" s="13">
        <v>0.09</v>
      </c>
      <c r="J143" s="1">
        <f t="shared" si="72"/>
        <v>80.099999999999994</v>
      </c>
      <c r="K143" s="1">
        <f t="shared" si="73"/>
        <v>13.35</v>
      </c>
      <c r="L143" s="9">
        <v>25</v>
      </c>
      <c r="M143" s="9">
        <v>42</v>
      </c>
      <c r="N143" s="11">
        <f>IF(AND(C143*0.055&gt;20,C143*0.055&lt;250),ROUNDUP(C143*0.055,2),IF(C143*0.055&lt;=20,20,250))</f>
        <v>48.95</v>
      </c>
      <c r="O143" s="3">
        <f>J143+K143+L143+M143+N143</f>
        <v>209.39999999999998</v>
      </c>
      <c r="P143" s="33">
        <v>10</v>
      </c>
      <c r="Q143" s="21">
        <f>Q141*3</f>
        <v>450</v>
      </c>
      <c r="R143" s="24">
        <f>C143-O143-Q143-P143</f>
        <v>220.60000000000002</v>
      </c>
      <c r="S143" s="27">
        <f>ROUND(R143/C143,2)</f>
        <v>0.25</v>
      </c>
      <c r="T143" s="28">
        <f t="shared" si="74"/>
        <v>0.49</v>
      </c>
    </row>
    <row r="144" spans="1:20" x14ac:dyDescent="0.25">
      <c r="A144" s="38" t="s">
        <v>216</v>
      </c>
      <c r="B144" s="7" t="s">
        <v>206</v>
      </c>
      <c r="C144" s="41">
        <v>1160</v>
      </c>
      <c r="D144" s="9">
        <v>0.2</v>
      </c>
      <c r="E144" s="9">
        <v>0.12</v>
      </c>
      <c r="F144" s="9">
        <v>0.12</v>
      </c>
      <c r="G144" s="9">
        <v>0.12</v>
      </c>
      <c r="H144" s="2">
        <f t="shared" si="71"/>
        <v>0.3</v>
      </c>
      <c r="I144" s="13">
        <v>0.09</v>
      </c>
      <c r="J144" s="1">
        <f t="shared" si="72"/>
        <v>104.4</v>
      </c>
      <c r="K144" s="1">
        <f t="shared" si="73"/>
        <v>17.399999999999999</v>
      </c>
      <c r="L144" s="9">
        <v>25</v>
      </c>
      <c r="M144" s="9">
        <v>42</v>
      </c>
      <c r="N144" s="11">
        <f>IF(AND(C144*0.055&gt;20,C144*0.055&lt;250),ROUNDUP(C144*0.055,2),IF(C144*0.055&lt;=20,20,250))</f>
        <v>63.8</v>
      </c>
      <c r="O144" s="3">
        <f>J144+K144+L144+M144+N144</f>
        <v>252.60000000000002</v>
      </c>
      <c r="P144" s="33">
        <v>10</v>
      </c>
      <c r="Q144" s="21">
        <f>Q141*4</f>
        <v>600</v>
      </c>
      <c r="R144" s="24">
        <f>C144-O144-Q144-P144</f>
        <v>297.39999999999998</v>
      </c>
      <c r="S144" s="27">
        <f>ROUND(R144/C144,2)</f>
        <v>0.26</v>
      </c>
      <c r="T144" s="28">
        <f t="shared" si="74"/>
        <v>0.5</v>
      </c>
    </row>
    <row r="145" spans="1:20" x14ac:dyDescent="0.25">
      <c r="A145" s="38" t="s">
        <v>217</v>
      </c>
      <c r="B145" s="7" t="s">
        <v>207</v>
      </c>
      <c r="C145" s="41">
        <v>1420</v>
      </c>
      <c r="D145" s="9">
        <v>0.25</v>
      </c>
      <c r="E145" s="9">
        <v>0.12</v>
      </c>
      <c r="F145" s="9">
        <v>0.12</v>
      </c>
      <c r="G145" s="9">
        <v>0.15</v>
      </c>
      <c r="H145" s="2">
        <f t="shared" si="71"/>
        <v>0.4</v>
      </c>
      <c r="I145" s="13">
        <v>0.09</v>
      </c>
      <c r="J145" s="1">
        <f t="shared" si="72"/>
        <v>127.8</v>
      </c>
      <c r="K145" s="1">
        <f t="shared" si="73"/>
        <v>21.3</v>
      </c>
      <c r="L145" s="9">
        <v>25</v>
      </c>
      <c r="M145" s="9">
        <v>43</v>
      </c>
      <c r="N145" s="11">
        <f>IF(AND(C145*0.055&gt;20,C145*0.055&lt;250),ROUNDUP(C145*0.055,2),IF(C145*0.055&lt;=20,20,250))</f>
        <v>78.099999999999994</v>
      </c>
      <c r="O145" s="3">
        <f>J145+K145+L145+M145+N145</f>
        <v>295.2</v>
      </c>
      <c r="P145" s="33">
        <v>10</v>
      </c>
      <c r="Q145" s="21">
        <f>Q141*5</f>
        <v>750</v>
      </c>
      <c r="R145" s="24">
        <f>C145-O145-Q145-P145</f>
        <v>364.79999999999995</v>
      </c>
      <c r="S145" s="27">
        <f>ROUND(R145/C145,2)</f>
        <v>0.26</v>
      </c>
      <c r="T145" s="28">
        <f t="shared" si="74"/>
        <v>0.49</v>
      </c>
    </row>
    <row r="146" spans="1:20" x14ac:dyDescent="0.25">
      <c r="A146" s="38"/>
      <c r="B146" s="7"/>
      <c r="C146" s="41"/>
      <c r="D146" s="9"/>
      <c r="E146" s="9"/>
      <c r="F146" s="9"/>
      <c r="G146" s="9"/>
      <c r="H146" s="2">
        <f t="shared" si="71"/>
        <v>0</v>
      </c>
      <c r="I146" s="13"/>
      <c r="J146" s="1">
        <f t="shared" ref="J146:J166" si="75">ROUNDUP(C146*I146,2)</f>
        <v>0</v>
      </c>
      <c r="K146" s="1">
        <f t="shared" ref="K146:K166" si="76">ROUNDUP(C146*0.015,2)</f>
        <v>0</v>
      </c>
      <c r="L146" s="9">
        <v>25</v>
      </c>
      <c r="M146" s="9"/>
      <c r="N146" s="11">
        <f>IF(AND(C146*0.055&gt;20,C146*0.055&lt;250),ROUNDUP(C146*0.055,2),IF(C146*0.055&lt;=20,20,250))</f>
        <v>20</v>
      </c>
      <c r="O146" s="3">
        <f>J146+K146+L146+M146+N146</f>
        <v>45</v>
      </c>
      <c r="P146" s="33">
        <v>10</v>
      </c>
      <c r="Q146" s="9"/>
      <c r="R146" s="24">
        <f>C146-O146-Q146-P146</f>
        <v>-55</v>
      </c>
      <c r="S146" s="27" t="e">
        <f>ROUND(R146/C146,2)</f>
        <v>#DIV/0!</v>
      </c>
      <c r="T146" s="28" t="e">
        <f t="shared" ref="T146:T166" si="77">ROUND(R146/Q146,2)</f>
        <v>#DIV/0!</v>
      </c>
    </row>
    <row r="147" spans="1:20" x14ac:dyDescent="0.25">
      <c r="A147" s="38"/>
      <c r="B147" s="7" t="s">
        <v>218</v>
      </c>
      <c r="C147" s="41">
        <v>990</v>
      </c>
      <c r="D147" s="9">
        <v>0.1</v>
      </c>
      <c r="E147" s="9">
        <v>0.15</v>
      </c>
      <c r="F147" s="9">
        <v>0.1</v>
      </c>
      <c r="G147" s="9">
        <v>0.1</v>
      </c>
      <c r="H147" s="2">
        <f t="shared" si="71"/>
        <v>0.3</v>
      </c>
      <c r="I147" s="13">
        <v>0.09</v>
      </c>
      <c r="J147" s="1">
        <f t="shared" si="75"/>
        <v>89.1</v>
      </c>
      <c r="K147" s="1">
        <f t="shared" si="76"/>
        <v>14.85</v>
      </c>
      <c r="L147" s="9">
        <v>25</v>
      </c>
      <c r="M147" s="9">
        <v>42</v>
      </c>
      <c r="N147" s="11">
        <f>IF(AND(C147*0.055&gt;20,C147*0.055&lt;250),ROUNDUP(C147*0.055,2),IF(C147*0.055&lt;=20,20,250))</f>
        <v>54.45</v>
      </c>
      <c r="O147" s="3">
        <f>J147+K147+L147+M147+N147</f>
        <v>225.39999999999998</v>
      </c>
      <c r="P147" s="33">
        <v>10</v>
      </c>
      <c r="Q147" s="9">
        <v>513.09</v>
      </c>
      <c r="R147" s="24">
        <f>C147-O147-Q147-P147</f>
        <v>241.51</v>
      </c>
      <c r="S147" s="27">
        <f>ROUND(R147/C147,2)</f>
        <v>0.24</v>
      </c>
      <c r="T147" s="28">
        <f t="shared" si="77"/>
        <v>0.47</v>
      </c>
    </row>
    <row r="148" spans="1:20" x14ac:dyDescent="0.25">
      <c r="A148" s="38"/>
      <c r="B148" s="7" t="s">
        <v>219</v>
      </c>
      <c r="C148" s="41">
        <v>1890</v>
      </c>
      <c r="D148" s="9">
        <v>0.2</v>
      </c>
      <c r="E148" s="9">
        <v>0.15</v>
      </c>
      <c r="F148" s="9">
        <v>0.1</v>
      </c>
      <c r="G148" s="9">
        <v>0.18</v>
      </c>
      <c r="H148" s="2">
        <f t="shared" si="71"/>
        <v>0.5</v>
      </c>
      <c r="I148" s="13">
        <v>0.09</v>
      </c>
      <c r="J148" s="1">
        <f t="shared" si="75"/>
        <v>170.1</v>
      </c>
      <c r="K148" s="1">
        <f t="shared" si="76"/>
        <v>28.35</v>
      </c>
      <c r="L148" s="9">
        <v>25</v>
      </c>
      <c r="M148" s="9">
        <v>43</v>
      </c>
      <c r="N148" s="11">
        <f>IF(AND(C148*0.055&gt;20,C148*0.055&lt;250),ROUNDUP(C148*0.055,2),IF(C148*0.055&lt;=20,20,250))</f>
        <v>103.95</v>
      </c>
      <c r="O148" s="3">
        <f>J148+K148+L148+M148+N148</f>
        <v>370.4</v>
      </c>
      <c r="P148" s="33">
        <v>10</v>
      </c>
      <c r="Q148" s="21">
        <f>Q147*2</f>
        <v>1026.18</v>
      </c>
      <c r="R148" s="24">
        <f>C148-O148-Q148-P148</f>
        <v>483.41999999999985</v>
      </c>
      <c r="S148" s="27">
        <f>ROUND(R148/C148,2)</f>
        <v>0.26</v>
      </c>
      <c r="T148" s="28">
        <f t="shared" si="77"/>
        <v>0.47</v>
      </c>
    </row>
    <row r="149" spans="1:20" x14ac:dyDescent="0.25">
      <c r="A149" s="38"/>
      <c r="B149" s="7" t="s">
        <v>220</v>
      </c>
      <c r="C149" s="41">
        <v>2790</v>
      </c>
      <c r="D149" s="9">
        <v>0.3</v>
      </c>
      <c r="E149" s="9">
        <v>0.15</v>
      </c>
      <c r="F149" s="9">
        <v>0.1</v>
      </c>
      <c r="G149" s="9">
        <v>0.26</v>
      </c>
      <c r="H149" s="2">
        <f t="shared" si="71"/>
        <v>0.8</v>
      </c>
      <c r="I149" s="13">
        <v>0.09</v>
      </c>
      <c r="J149" s="1">
        <f t="shared" si="75"/>
        <v>251.1</v>
      </c>
      <c r="K149" s="1">
        <f t="shared" si="76"/>
        <v>41.85</v>
      </c>
      <c r="L149" s="9">
        <v>25</v>
      </c>
      <c r="M149" s="9">
        <v>47</v>
      </c>
      <c r="N149" s="11">
        <f>IF(AND(C149*0.055&gt;20,C149*0.055&lt;250),ROUNDUP(C149*0.055,2),IF(C149*0.055&lt;=20,20,250))</f>
        <v>153.44999999999999</v>
      </c>
      <c r="O149" s="3">
        <f>J149+K149+L149+M149+N149</f>
        <v>518.4</v>
      </c>
      <c r="P149" s="33">
        <v>10</v>
      </c>
      <c r="Q149" s="21">
        <f>Q147*3</f>
        <v>1539.27</v>
      </c>
      <c r="R149" s="24">
        <f>C149-O149-Q149-P149</f>
        <v>722.32999999999993</v>
      </c>
      <c r="S149" s="27">
        <f>ROUND(R149/C149,2)</f>
        <v>0.26</v>
      </c>
      <c r="T149" s="28">
        <f t="shared" si="77"/>
        <v>0.47</v>
      </c>
    </row>
    <row r="150" spans="1:20" x14ac:dyDescent="0.25">
      <c r="A150" s="38"/>
      <c r="B150" s="7" t="s">
        <v>221</v>
      </c>
      <c r="C150" s="41">
        <v>3690</v>
      </c>
      <c r="D150" s="9">
        <v>0.4</v>
      </c>
      <c r="E150" s="9">
        <v>0.15</v>
      </c>
      <c r="F150" s="9">
        <v>0.1</v>
      </c>
      <c r="G150" s="9">
        <v>0.34</v>
      </c>
      <c r="H150" s="2">
        <f t="shared" si="71"/>
        <v>1</v>
      </c>
      <c r="I150" s="13">
        <v>0.09</v>
      </c>
      <c r="J150" s="1">
        <f t="shared" si="75"/>
        <v>332.1</v>
      </c>
      <c r="K150" s="1">
        <f t="shared" si="76"/>
        <v>55.35</v>
      </c>
      <c r="L150" s="9">
        <v>25</v>
      </c>
      <c r="M150" s="9">
        <v>51</v>
      </c>
      <c r="N150" s="11">
        <f>IF(AND(C150*0.055&gt;20,C150*0.055&lt;250),ROUNDUP(C150*0.055,2),IF(C150*0.055&lt;=20,20,250))</f>
        <v>202.95</v>
      </c>
      <c r="O150" s="3">
        <f>J150+K150+L150+M150+N150</f>
        <v>666.40000000000009</v>
      </c>
      <c r="P150" s="33">
        <v>10</v>
      </c>
      <c r="Q150" s="21">
        <f>Q147*4</f>
        <v>2052.36</v>
      </c>
      <c r="R150" s="24">
        <f>C150-O150-Q150-P150</f>
        <v>961.23999999999978</v>
      </c>
      <c r="S150" s="27">
        <f>ROUND(R150/C150,2)</f>
        <v>0.26</v>
      </c>
      <c r="T150" s="28">
        <f t="shared" si="77"/>
        <v>0.47</v>
      </c>
    </row>
    <row r="151" spans="1:20" x14ac:dyDescent="0.25">
      <c r="A151" s="38"/>
      <c r="B151" s="7" t="s">
        <v>222</v>
      </c>
      <c r="C151" s="41">
        <v>4590</v>
      </c>
      <c r="D151" s="9">
        <v>0.5</v>
      </c>
      <c r="E151" s="9">
        <v>0.15</v>
      </c>
      <c r="F151" s="9">
        <v>0.1</v>
      </c>
      <c r="G151" s="9">
        <v>0.42</v>
      </c>
      <c r="H151" s="2">
        <f t="shared" si="71"/>
        <v>1.3</v>
      </c>
      <c r="I151" s="13">
        <v>0.09</v>
      </c>
      <c r="J151" s="1">
        <f t="shared" si="75"/>
        <v>413.1</v>
      </c>
      <c r="K151" s="1">
        <f t="shared" si="76"/>
        <v>68.849999999999994</v>
      </c>
      <c r="L151" s="9">
        <v>25</v>
      </c>
      <c r="M151" s="9">
        <v>61</v>
      </c>
      <c r="N151" s="11">
        <f>IF(AND(C151*0.055&gt;20,C151*0.055&lt;250),ROUNDUP(C151*0.055,2),IF(C151*0.055&lt;=20,20,250))</f>
        <v>250</v>
      </c>
      <c r="O151" s="3">
        <f>J151+K151+L151+M151+N151</f>
        <v>817.95</v>
      </c>
      <c r="P151" s="33">
        <v>10</v>
      </c>
      <c r="Q151" s="21">
        <f>Q147*5</f>
        <v>2565.4500000000003</v>
      </c>
      <c r="R151" s="24">
        <f>C151-O151-Q151-P151</f>
        <v>1196.5999999999999</v>
      </c>
      <c r="S151" s="27">
        <f>ROUND(R151/C151,2)</f>
        <v>0.26</v>
      </c>
      <c r="T151" s="28">
        <f t="shared" si="77"/>
        <v>0.47</v>
      </c>
    </row>
    <row r="152" spans="1:20" x14ac:dyDescent="0.25">
      <c r="A152" s="38"/>
      <c r="B152" s="7"/>
      <c r="C152" s="41"/>
      <c r="D152" s="9"/>
      <c r="E152" s="9"/>
      <c r="F152" s="9"/>
      <c r="G152" s="9"/>
      <c r="H152" s="2">
        <f t="shared" si="71"/>
        <v>0</v>
      </c>
      <c r="I152" s="13"/>
      <c r="J152" s="1">
        <f t="shared" si="75"/>
        <v>0</v>
      </c>
      <c r="K152" s="1">
        <f t="shared" si="76"/>
        <v>0</v>
      </c>
      <c r="L152" s="9">
        <v>25</v>
      </c>
      <c r="M152" s="9"/>
      <c r="N152" s="11">
        <f>IF(AND(C152*0.055&gt;20,C152*0.055&lt;250),ROUNDUP(C152*0.055,2),IF(C152*0.055&lt;=20,20,250))</f>
        <v>20</v>
      </c>
      <c r="O152" s="3">
        <f>J152+K152+L152+M152+N152</f>
        <v>45</v>
      </c>
      <c r="P152" s="33">
        <v>10</v>
      </c>
      <c r="Q152" s="9"/>
      <c r="R152" s="24">
        <f>C152-O152-Q152-P152</f>
        <v>-55</v>
      </c>
      <c r="S152" s="27" t="e">
        <f>ROUND(R152/C152,2)</f>
        <v>#DIV/0!</v>
      </c>
      <c r="T152" s="28" t="e">
        <f t="shared" si="77"/>
        <v>#DIV/0!</v>
      </c>
    </row>
    <row r="153" spans="1:20" x14ac:dyDescent="0.25">
      <c r="A153" s="38"/>
      <c r="B153" s="7" t="s">
        <v>223</v>
      </c>
      <c r="C153" s="41">
        <v>240</v>
      </c>
      <c r="D153" s="9">
        <v>0.05</v>
      </c>
      <c r="E153" s="9">
        <v>0.12</v>
      </c>
      <c r="F153" s="9">
        <v>0.12</v>
      </c>
      <c r="G153" s="9">
        <v>0.03</v>
      </c>
      <c r="H153" s="2">
        <f t="shared" si="71"/>
        <v>0.1</v>
      </c>
      <c r="I153" s="13">
        <v>0.09</v>
      </c>
      <c r="J153" s="1">
        <f t="shared" si="75"/>
        <v>21.6</v>
      </c>
      <c r="K153" s="1">
        <f t="shared" si="76"/>
        <v>3.6</v>
      </c>
      <c r="L153" s="9">
        <v>25</v>
      </c>
      <c r="M153" s="9">
        <v>40</v>
      </c>
      <c r="N153" s="11">
        <f>IF(AND(C153*0.055&gt;20,C153*0.055&lt;250),ROUNDUP(C153*0.055,2),IF(C153*0.055&lt;=20,20,250))</f>
        <v>20</v>
      </c>
      <c r="O153" s="3">
        <f>J153+K153+L153+M153+N153</f>
        <v>110.2</v>
      </c>
      <c r="P153" s="33">
        <v>10</v>
      </c>
      <c r="Q153" s="9">
        <v>75</v>
      </c>
      <c r="R153" s="24">
        <f>C153-O153-Q153-P153</f>
        <v>44.800000000000011</v>
      </c>
      <c r="S153" s="27">
        <f>ROUND(R153/C153,2)</f>
        <v>0.19</v>
      </c>
      <c r="T153" s="28">
        <f t="shared" si="77"/>
        <v>0.6</v>
      </c>
    </row>
    <row r="154" spans="1:20" x14ac:dyDescent="0.25">
      <c r="A154" s="38"/>
      <c r="B154" s="7" t="s">
        <v>224</v>
      </c>
      <c r="C154" s="41">
        <v>360</v>
      </c>
      <c r="D154" s="9">
        <v>0.1</v>
      </c>
      <c r="E154" s="9">
        <v>0.12</v>
      </c>
      <c r="F154" s="9">
        <v>0.12</v>
      </c>
      <c r="G154" s="9">
        <v>0.06</v>
      </c>
      <c r="H154" s="2">
        <f t="shared" si="71"/>
        <v>0.2</v>
      </c>
      <c r="I154" s="13">
        <v>0.09</v>
      </c>
      <c r="J154" s="1">
        <f t="shared" si="75"/>
        <v>32.4</v>
      </c>
      <c r="K154" s="1">
        <f t="shared" si="76"/>
        <v>5.4</v>
      </c>
      <c r="L154" s="9">
        <v>25</v>
      </c>
      <c r="M154" s="9">
        <v>41</v>
      </c>
      <c r="N154" s="11">
        <f>IF(AND(C154*0.055&gt;20,C154*0.055&lt;250),ROUNDUP(C154*0.055,2),IF(C154*0.055&lt;=20,20,250))</f>
        <v>20</v>
      </c>
      <c r="O154" s="3">
        <f>J154+K154+L154+M154+N154</f>
        <v>123.8</v>
      </c>
      <c r="P154" s="33">
        <v>10</v>
      </c>
      <c r="Q154" s="21">
        <f>Q153*2</f>
        <v>150</v>
      </c>
      <c r="R154" s="24">
        <f>C154-O154-Q154-P154</f>
        <v>76.199999999999989</v>
      </c>
      <c r="S154" s="27">
        <f>ROUND(R154/C154,2)</f>
        <v>0.21</v>
      </c>
      <c r="T154" s="28">
        <f t="shared" si="77"/>
        <v>0.51</v>
      </c>
    </row>
    <row r="155" spans="1:20" x14ac:dyDescent="0.25">
      <c r="A155" s="38"/>
      <c r="B155" s="7" t="s">
        <v>225</v>
      </c>
      <c r="C155" s="41">
        <v>490</v>
      </c>
      <c r="D155" s="9">
        <v>0.15</v>
      </c>
      <c r="E155" s="9">
        <v>0.12</v>
      </c>
      <c r="F155" s="9">
        <v>0.12</v>
      </c>
      <c r="G155" s="9">
        <v>0.09</v>
      </c>
      <c r="H155" s="2">
        <f t="shared" si="71"/>
        <v>0.3</v>
      </c>
      <c r="I155" s="13">
        <v>0.09</v>
      </c>
      <c r="J155" s="1">
        <f t="shared" si="75"/>
        <v>44.1</v>
      </c>
      <c r="K155" s="1">
        <f t="shared" si="76"/>
        <v>7.35</v>
      </c>
      <c r="L155" s="9">
        <v>25</v>
      </c>
      <c r="M155" s="9">
        <v>42</v>
      </c>
      <c r="N155" s="11">
        <f>IF(AND(C155*0.055&gt;20,C155*0.055&lt;250),ROUNDUP(C155*0.055,2),IF(C155*0.055&lt;=20,20,250))</f>
        <v>26.95</v>
      </c>
      <c r="O155" s="3">
        <f>J155+K155+L155+M155+N155</f>
        <v>145.4</v>
      </c>
      <c r="P155" s="33">
        <v>10</v>
      </c>
      <c r="Q155" s="21">
        <f>Q153*3</f>
        <v>225</v>
      </c>
      <c r="R155" s="24">
        <f>C155-O155-Q155-P155</f>
        <v>109.60000000000002</v>
      </c>
      <c r="S155" s="27">
        <f>ROUND(R155/C155,2)</f>
        <v>0.22</v>
      </c>
      <c r="T155" s="28">
        <f t="shared" si="77"/>
        <v>0.49</v>
      </c>
    </row>
    <row r="156" spans="1:20" x14ac:dyDescent="0.25">
      <c r="A156" s="38"/>
      <c r="B156" s="7" t="s">
        <v>226</v>
      </c>
      <c r="C156" s="41">
        <v>620</v>
      </c>
      <c r="D156" s="9">
        <v>0.2</v>
      </c>
      <c r="E156" s="9">
        <v>0.12</v>
      </c>
      <c r="F156" s="9">
        <v>0.12</v>
      </c>
      <c r="G156" s="9">
        <v>0.12</v>
      </c>
      <c r="H156" s="2">
        <f t="shared" si="71"/>
        <v>0.3</v>
      </c>
      <c r="I156" s="13">
        <v>0.09</v>
      </c>
      <c r="J156" s="1">
        <f t="shared" si="75"/>
        <v>55.8</v>
      </c>
      <c r="K156" s="1">
        <f t="shared" si="76"/>
        <v>9.3000000000000007</v>
      </c>
      <c r="L156" s="9">
        <v>25</v>
      </c>
      <c r="M156" s="9">
        <v>42</v>
      </c>
      <c r="N156" s="11">
        <f>IF(AND(C156*0.055&gt;20,C156*0.055&lt;250),ROUNDUP(C156*0.055,2),IF(C156*0.055&lt;=20,20,250))</f>
        <v>34.1</v>
      </c>
      <c r="O156" s="3">
        <f>J156+K156+L156+M156+N156</f>
        <v>166.2</v>
      </c>
      <c r="P156" s="33">
        <v>10</v>
      </c>
      <c r="Q156" s="21">
        <f>Q153*4</f>
        <v>300</v>
      </c>
      <c r="R156" s="24">
        <f>C156-O156-Q156-P156</f>
        <v>143.80000000000001</v>
      </c>
      <c r="S156" s="27">
        <f>ROUND(R156/C156,2)</f>
        <v>0.23</v>
      </c>
      <c r="T156" s="28">
        <f t="shared" si="77"/>
        <v>0.48</v>
      </c>
    </row>
    <row r="157" spans="1:20" x14ac:dyDescent="0.25">
      <c r="A157" s="38"/>
      <c r="B157" s="7" t="s">
        <v>227</v>
      </c>
      <c r="C157" s="41">
        <v>750</v>
      </c>
      <c r="D157" s="9">
        <v>0.25</v>
      </c>
      <c r="E157" s="9">
        <v>0.12</v>
      </c>
      <c r="F157" s="9">
        <v>0.12</v>
      </c>
      <c r="G157" s="9">
        <v>0.15</v>
      </c>
      <c r="H157" s="2">
        <f t="shared" si="71"/>
        <v>0.4</v>
      </c>
      <c r="I157" s="13">
        <v>0.09</v>
      </c>
      <c r="J157" s="1">
        <f t="shared" si="75"/>
        <v>67.5</v>
      </c>
      <c r="K157" s="1">
        <f t="shared" si="76"/>
        <v>11.25</v>
      </c>
      <c r="L157" s="9">
        <v>25</v>
      </c>
      <c r="M157" s="9">
        <v>43</v>
      </c>
      <c r="N157" s="11">
        <f>IF(AND(C157*0.055&gt;20,C157*0.055&lt;250),ROUNDUP(C157*0.055,2),IF(C157*0.055&lt;=20,20,250))</f>
        <v>41.25</v>
      </c>
      <c r="O157" s="3">
        <f>J157+K157+L157+M157+N157</f>
        <v>188</v>
      </c>
      <c r="P157" s="33">
        <v>10</v>
      </c>
      <c r="Q157" s="21">
        <f>Q153*5</f>
        <v>375</v>
      </c>
      <c r="R157" s="24">
        <f>C157-O157-Q157-P157</f>
        <v>177</v>
      </c>
      <c r="S157" s="27">
        <f>ROUND(R157/C157,2)</f>
        <v>0.24</v>
      </c>
      <c r="T157" s="28">
        <f t="shared" si="77"/>
        <v>0.47</v>
      </c>
    </row>
    <row r="158" spans="1:20" x14ac:dyDescent="0.25">
      <c r="A158" s="38"/>
      <c r="B158" s="7"/>
      <c r="C158" s="41"/>
      <c r="D158" s="9"/>
      <c r="E158" s="9"/>
      <c r="F158" s="9"/>
      <c r="G158" s="9"/>
      <c r="H158" s="2">
        <f t="shared" si="71"/>
        <v>0</v>
      </c>
      <c r="I158" s="13"/>
      <c r="J158" s="1">
        <f t="shared" si="75"/>
        <v>0</v>
      </c>
      <c r="K158" s="1">
        <f t="shared" si="76"/>
        <v>0</v>
      </c>
      <c r="L158" s="9">
        <v>25</v>
      </c>
      <c r="M158" s="9"/>
      <c r="N158" s="11">
        <f>IF(AND(C158*0.055&gt;20,C158*0.055&lt;250),ROUNDUP(C158*0.055,2),IF(C158*0.055&lt;=20,20,250))</f>
        <v>20</v>
      </c>
      <c r="O158" s="3">
        <f>J158+K158+L158+M158+N158</f>
        <v>45</v>
      </c>
      <c r="P158" s="33">
        <v>10</v>
      </c>
      <c r="Q158" s="9"/>
      <c r="R158" s="24">
        <f>C158-O158-Q158-P158</f>
        <v>-55</v>
      </c>
      <c r="S158" s="27" t="e">
        <f>ROUND(R158/C158,2)</f>
        <v>#DIV/0!</v>
      </c>
      <c r="T158" s="28" t="e">
        <f t="shared" si="77"/>
        <v>#DIV/0!</v>
      </c>
    </row>
    <row r="159" spans="1:20" x14ac:dyDescent="0.25">
      <c r="A159" s="38"/>
      <c r="B159" s="7"/>
      <c r="C159" s="41"/>
      <c r="D159" s="9"/>
      <c r="E159" s="9"/>
      <c r="F159" s="9"/>
      <c r="G159" s="9"/>
      <c r="H159" s="2">
        <f t="shared" si="71"/>
        <v>0</v>
      </c>
      <c r="I159" s="13"/>
      <c r="J159" s="1">
        <f t="shared" si="75"/>
        <v>0</v>
      </c>
      <c r="K159" s="1">
        <f t="shared" si="76"/>
        <v>0</v>
      </c>
      <c r="L159" s="9">
        <v>25</v>
      </c>
      <c r="M159" s="9"/>
      <c r="N159" s="11">
        <f>IF(AND(C159*0.055&gt;20,C159*0.055&lt;250),ROUNDUP(C159*0.055,2),IF(C159*0.055&lt;=20,20,250))</f>
        <v>20</v>
      </c>
      <c r="O159" s="3">
        <f>J159+K159+L159+M159+N159</f>
        <v>45</v>
      </c>
      <c r="P159" s="33">
        <v>10</v>
      </c>
      <c r="Q159" s="9"/>
      <c r="R159" s="24">
        <f>C159-O159-Q159-P159</f>
        <v>-55</v>
      </c>
      <c r="S159" s="27" t="e">
        <f>ROUND(R159/C159,2)</f>
        <v>#DIV/0!</v>
      </c>
      <c r="T159" s="28" t="e">
        <f t="shared" si="77"/>
        <v>#DIV/0!</v>
      </c>
    </row>
    <row r="160" spans="1:20" x14ac:dyDescent="0.25">
      <c r="A160" s="38"/>
      <c r="B160" s="7"/>
      <c r="C160" s="41"/>
      <c r="D160" s="9"/>
      <c r="E160" s="9"/>
      <c r="F160" s="9"/>
      <c r="G160" s="9"/>
      <c r="H160" s="2">
        <f t="shared" si="71"/>
        <v>0</v>
      </c>
      <c r="I160" s="13"/>
      <c r="J160" s="1">
        <f t="shared" si="75"/>
        <v>0</v>
      </c>
      <c r="K160" s="1">
        <f t="shared" si="76"/>
        <v>0</v>
      </c>
      <c r="L160" s="9">
        <v>25</v>
      </c>
      <c r="M160" s="9"/>
      <c r="N160" s="11">
        <f>IF(AND(C160*0.055&gt;20,C160*0.055&lt;250),ROUNDUP(C160*0.055,2),IF(C160*0.055&lt;=20,20,250))</f>
        <v>20</v>
      </c>
      <c r="O160" s="3">
        <f>J160+K160+L160+M160+N160</f>
        <v>45</v>
      </c>
      <c r="P160" s="33">
        <v>10</v>
      </c>
      <c r="Q160" s="9"/>
      <c r="R160" s="24">
        <f>C160-O160-Q160-P160</f>
        <v>-55</v>
      </c>
      <c r="S160" s="27" t="e">
        <f>ROUND(R160/C160,2)</f>
        <v>#DIV/0!</v>
      </c>
      <c r="T160" s="28" t="e">
        <f t="shared" si="77"/>
        <v>#DIV/0!</v>
      </c>
    </row>
    <row r="161" spans="1:20" x14ac:dyDescent="0.25">
      <c r="A161" s="38"/>
      <c r="B161" s="7"/>
      <c r="C161" s="41"/>
      <c r="D161" s="9"/>
      <c r="E161" s="9"/>
      <c r="F161" s="9"/>
      <c r="G161" s="9"/>
      <c r="H161" s="2">
        <f t="shared" si="71"/>
        <v>0</v>
      </c>
      <c r="I161" s="13"/>
      <c r="J161" s="1">
        <f t="shared" si="75"/>
        <v>0</v>
      </c>
      <c r="K161" s="1">
        <f t="shared" si="76"/>
        <v>0</v>
      </c>
      <c r="L161" s="9">
        <v>25</v>
      </c>
      <c r="M161" s="9"/>
      <c r="N161" s="11">
        <f>IF(AND(C161*0.055&gt;20,C161*0.055&lt;250),ROUNDUP(C161*0.055,2),IF(C161*0.055&lt;=20,20,250))</f>
        <v>20</v>
      </c>
      <c r="O161" s="3">
        <f>J161+K161+L161+M161+N161</f>
        <v>45</v>
      </c>
      <c r="P161" s="33">
        <v>10</v>
      </c>
      <c r="Q161" s="9"/>
      <c r="R161" s="24">
        <f>C161-O161-Q161-P161</f>
        <v>-55</v>
      </c>
      <c r="S161" s="27" t="e">
        <f>ROUND(R161/C161,2)</f>
        <v>#DIV/0!</v>
      </c>
      <c r="T161" s="28" t="e">
        <f t="shared" si="77"/>
        <v>#DIV/0!</v>
      </c>
    </row>
    <row r="162" spans="1:20" x14ac:dyDescent="0.25">
      <c r="A162" s="38"/>
      <c r="B162" s="7"/>
      <c r="C162" s="41"/>
      <c r="D162" s="9"/>
      <c r="E162" s="9"/>
      <c r="F162" s="9"/>
      <c r="G162" s="9"/>
      <c r="H162" s="2">
        <f t="shared" si="71"/>
        <v>0</v>
      </c>
      <c r="I162" s="13"/>
      <c r="J162" s="1">
        <f t="shared" si="75"/>
        <v>0</v>
      </c>
      <c r="K162" s="1">
        <f t="shared" si="76"/>
        <v>0</v>
      </c>
      <c r="L162" s="9">
        <v>25</v>
      </c>
      <c r="M162" s="9"/>
      <c r="N162" s="11">
        <f>IF(AND(C162*0.055&gt;20,C162*0.055&lt;250),ROUNDUP(C162*0.055,2),IF(C162*0.055&lt;=20,20,250))</f>
        <v>20</v>
      </c>
      <c r="O162" s="3">
        <f>J162+K162+L162+M162+N162</f>
        <v>45</v>
      </c>
      <c r="P162" s="33">
        <v>10</v>
      </c>
      <c r="Q162" s="9"/>
      <c r="R162" s="24">
        <f>C162-O162-Q162-P162</f>
        <v>-55</v>
      </c>
      <c r="S162" s="27" t="e">
        <f>ROUND(R162/C162,2)</f>
        <v>#DIV/0!</v>
      </c>
      <c r="T162" s="28" t="e">
        <f t="shared" si="77"/>
        <v>#DIV/0!</v>
      </c>
    </row>
    <row r="163" spans="1:20" x14ac:dyDescent="0.25">
      <c r="A163" s="38"/>
      <c r="B163" s="7"/>
      <c r="C163" s="41"/>
      <c r="D163" s="9"/>
      <c r="E163" s="9"/>
      <c r="F163" s="9"/>
      <c r="G163" s="9"/>
      <c r="H163" s="2">
        <f t="shared" si="71"/>
        <v>0</v>
      </c>
      <c r="I163" s="13"/>
      <c r="J163" s="1">
        <f t="shared" si="75"/>
        <v>0</v>
      </c>
      <c r="K163" s="1">
        <f t="shared" si="76"/>
        <v>0</v>
      </c>
      <c r="L163" s="9">
        <v>25</v>
      </c>
      <c r="M163" s="9"/>
      <c r="N163" s="11">
        <f>IF(AND(C163*0.055&gt;20,C163*0.055&lt;250),ROUNDUP(C163*0.055,2),IF(C163*0.055&lt;=20,20,250))</f>
        <v>20</v>
      </c>
      <c r="O163" s="3">
        <f>J163+K163+L163+M163+N163</f>
        <v>45</v>
      </c>
      <c r="P163" s="33">
        <v>10</v>
      </c>
      <c r="Q163" s="9"/>
      <c r="R163" s="24">
        <f>C163-O163-Q163-P163</f>
        <v>-55</v>
      </c>
      <c r="S163" s="27" t="e">
        <f>ROUND(R163/C163,2)</f>
        <v>#DIV/0!</v>
      </c>
      <c r="T163" s="28" t="e">
        <f t="shared" si="77"/>
        <v>#DIV/0!</v>
      </c>
    </row>
    <row r="164" spans="1:20" x14ac:dyDescent="0.25">
      <c r="A164" s="38"/>
      <c r="B164" s="7"/>
      <c r="C164" s="41"/>
      <c r="D164" s="9"/>
      <c r="E164" s="9"/>
      <c r="F164" s="9"/>
      <c r="G164" s="9"/>
      <c r="H164" s="2">
        <f t="shared" si="71"/>
        <v>0</v>
      </c>
      <c r="I164" s="13"/>
      <c r="J164" s="1">
        <f t="shared" si="75"/>
        <v>0</v>
      </c>
      <c r="K164" s="1">
        <f t="shared" si="76"/>
        <v>0</v>
      </c>
      <c r="L164" s="9">
        <v>25</v>
      </c>
      <c r="M164" s="9"/>
      <c r="N164" s="11">
        <f>IF(AND(C164*0.055&gt;20,C164*0.055&lt;250),ROUNDUP(C164*0.055,2),IF(C164*0.055&lt;=20,20,250))</f>
        <v>20</v>
      </c>
      <c r="O164" s="3">
        <f>J164+K164+L164+M164+N164</f>
        <v>45</v>
      </c>
      <c r="P164" s="33">
        <v>10</v>
      </c>
      <c r="Q164" s="9"/>
      <c r="R164" s="24">
        <f>C164-O164-Q164-P164</f>
        <v>-55</v>
      </c>
      <c r="S164" s="27" t="e">
        <f>ROUND(R164/C164,2)</f>
        <v>#DIV/0!</v>
      </c>
      <c r="T164" s="28" t="e">
        <f t="shared" si="77"/>
        <v>#DIV/0!</v>
      </c>
    </row>
    <row r="165" spans="1:20" x14ac:dyDescent="0.25">
      <c r="A165" s="38"/>
      <c r="B165" s="7"/>
      <c r="C165" s="41"/>
      <c r="D165" s="9"/>
      <c r="E165" s="9"/>
      <c r="F165" s="9"/>
      <c r="G165" s="9"/>
      <c r="H165" s="2">
        <f t="shared" si="71"/>
        <v>0</v>
      </c>
      <c r="I165" s="13"/>
      <c r="J165" s="1">
        <f t="shared" si="75"/>
        <v>0</v>
      </c>
      <c r="K165" s="1">
        <f t="shared" si="76"/>
        <v>0</v>
      </c>
      <c r="L165" s="9">
        <v>25</v>
      </c>
      <c r="M165" s="9"/>
      <c r="N165" s="11">
        <f>IF(AND(C165*0.055&gt;20,C165*0.055&lt;250),ROUNDUP(C165*0.055,2),IF(C165*0.055&lt;=20,20,250))</f>
        <v>20</v>
      </c>
      <c r="O165" s="3">
        <f>J165+K165+L165+M165+N165</f>
        <v>45</v>
      </c>
      <c r="P165" s="33">
        <v>10</v>
      </c>
      <c r="Q165" s="9"/>
      <c r="R165" s="24">
        <f>C165-O165-Q165-P165</f>
        <v>-55</v>
      </c>
      <c r="S165" s="27" t="e">
        <f>ROUND(R165/C165,2)</f>
        <v>#DIV/0!</v>
      </c>
      <c r="T165" s="28" t="e">
        <f t="shared" si="77"/>
        <v>#DIV/0!</v>
      </c>
    </row>
    <row r="166" spans="1:20" x14ac:dyDescent="0.25">
      <c r="A166" s="38"/>
      <c r="B166" s="7"/>
      <c r="C166" s="41"/>
      <c r="D166" s="9"/>
      <c r="E166" s="9"/>
      <c r="F166" s="9"/>
      <c r="G166" s="9"/>
      <c r="H166" s="2">
        <f t="shared" si="71"/>
        <v>0</v>
      </c>
      <c r="I166" s="13"/>
      <c r="J166" s="1">
        <f t="shared" si="75"/>
        <v>0</v>
      </c>
      <c r="K166" s="1">
        <f t="shared" si="76"/>
        <v>0</v>
      </c>
      <c r="L166" s="9">
        <v>25</v>
      </c>
      <c r="M166" s="9"/>
      <c r="N166" s="11">
        <f>IF(AND(C166*0.055&gt;20,C166*0.055&lt;250),ROUNDUP(C166*0.055,2),IF(C166*0.055&lt;=20,20,250))</f>
        <v>20</v>
      </c>
      <c r="O166" s="3">
        <f>J166+K166+L166+M166+N166</f>
        <v>45</v>
      </c>
      <c r="P166" s="33">
        <v>10</v>
      </c>
      <c r="Q166" s="9"/>
      <c r="R166" s="24">
        <f>C166-O166-Q166-P166</f>
        <v>-55</v>
      </c>
      <c r="S166" s="27" t="e">
        <f>ROUND(R166/C166,2)</f>
        <v>#DIV/0!</v>
      </c>
      <c r="T166" s="28" t="e">
        <f t="shared" si="77"/>
        <v>#DIV/0!</v>
      </c>
    </row>
    <row r="167" spans="1:20" x14ac:dyDescent="0.25">
      <c r="A167" s="38"/>
      <c r="B167" s="7" t="s">
        <v>71</v>
      </c>
      <c r="C167" s="41">
        <v>850</v>
      </c>
      <c r="D167" s="9">
        <v>1.1000000000000001</v>
      </c>
      <c r="E167" s="9">
        <v>0.35</v>
      </c>
      <c r="F167" s="9">
        <v>0.05</v>
      </c>
      <c r="G167" s="9">
        <v>0.05</v>
      </c>
      <c r="H167" s="2">
        <f t="shared" si="71"/>
        <v>1.1000000000000001</v>
      </c>
      <c r="I167" s="13">
        <v>0.09</v>
      </c>
      <c r="J167" s="1">
        <f t="shared" si="72"/>
        <v>76.5</v>
      </c>
      <c r="K167" s="1">
        <f t="shared" si="73"/>
        <v>12.75</v>
      </c>
      <c r="L167" s="9">
        <v>25</v>
      </c>
      <c r="M167" s="9">
        <v>53</v>
      </c>
      <c r="N167" s="11">
        <f>IF(AND(C167*0.055&gt;20,C167*0.055&lt;250),ROUNDUP(C167*0.055,2),IF(C167*0.055&lt;=20,20,250))</f>
        <v>46.75</v>
      </c>
      <c r="O167" s="3">
        <f>J167+K167+L167+M167+N167</f>
        <v>214</v>
      </c>
      <c r="P167" s="33">
        <v>10</v>
      </c>
      <c r="Q167" s="9">
        <v>464.9</v>
      </c>
      <c r="R167" s="24">
        <f>C167-O167-Q167-P167</f>
        <v>161.10000000000002</v>
      </c>
      <c r="S167" s="27">
        <f>ROUND(R167/C167,2)</f>
        <v>0.19</v>
      </c>
      <c r="T167" s="28">
        <f t="shared" si="74"/>
        <v>0.35</v>
      </c>
    </row>
    <row r="168" spans="1:20" x14ac:dyDescent="0.25">
      <c r="A168" s="38"/>
      <c r="B168" s="7" t="s">
        <v>72</v>
      </c>
      <c r="C168" s="41">
        <v>850</v>
      </c>
      <c r="D168" s="9">
        <v>0.35</v>
      </c>
      <c r="E168" s="9">
        <v>0.18</v>
      </c>
      <c r="F168" s="9">
        <v>0.1</v>
      </c>
      <c r="G168" s="9">
        <v>0.1</v>
      </c>
      <c r="H168" s="2">
        <f t="shared" si="71"/>
        <v>0.4</v>
      </c>
      <c r="I168" s="13">
        <v>0.09</v>
      </c>
      <c r="J168" s="1">
        <f t="shared" si="72"/>
        <v>76.5</v>
      </c>
      <c r="K168" s="1">
        <f t="shared" si="73"/>
        <v>12.75</v>
      </c>
      <c r="L168" s="9">
        <v>25</v>
      </c>
      <c r="M168" s="9">
        <v>41</v>
      </c>
      <c r="N168" s="11">
        <f>IF(AND(C168*0.055&gt;20,C168*0.055&lt;250),ROUNDUP(C168*0.055,2),IF(C168*0.055&lt;=20,20,250))</f>
        <v>46.75</v>
      </c>
      <c r="O168" s="3">
        <f>J168+K168+L168+M168+N168</f>
        <v>202</v>
      </c>
      <c r="P168" s="33">
        <v>10</v>
      </c>
      <c r="Q168" s="9">
        <v>474</v>
      </c>
      <c r="R168" s="24">
        <f>C168-O168-Q168-P168</f>
        <v>164</v>
      </c>
      <c r="S168" s="27">
        <f>ROUND(R168/C168,2)</f>
        <v>0.19</v>
      </c>
      <c r="T168" s="28">
        <f t="shared" si="74"/>
        <v>0.35</v>
      </c>
    </row>
    <row r="169" spans="1:20" x14ac:dyDescent="0.25">
      <c r="A169" s="38"/>
      <c r="B169" s="7"/>
      <c r="C169" s="41"/>
      <c r="D169" s="9"/>
      <c r="E169" s="9"/>
      <c r="F169" s="9"/>
      <c r="G169" s="9"/>
      <c r="H169" s="2">
        <f t="shared" si="71"/>
        <v>0</v>
      </c>
      <c r="I169" s="13"/>
      <c r="J169" s="1">
        <f t="shared" si="72"/>
        <v>0</v>
      </c>
      <c r="K169" s="1">
        <f t="shared" si="73"/>
        <v>0</v>
      </c>
      <c r="L169" s="9"/>
      <c r="M169" s="9"/>
      <c r="N169" s="11">
        <f>IF(AND(C169*0.055&gt;20,C169*0.055&lt;250),ROUNDUP(C169*0.055,2),IF(C169*0.055&lt;=20,20,250))</f>
        <v>20</v>
      </c>
      <c r="O169" s="3">
        <f>J169+K169+L169+M169+N169</f>
        <v>20</v>
      </c>
      <c r="P169" s="33"/>
      <c r="Q169" s="9"/>
      <c r="R169" s="24">
        <f>C169-O169-Q169-P169</f>
        <v>-20</v>
      </c>
      <c r="S169" s="27" t="e">
        <f>ROUND(R169/C169,2)</f>
        <v>#DIV/0!</v>
      </c>
      <c r="T169" s="28" t="e">
        <f t="shared" si="74"/>
        <v>#DIV/0!</v>
      </c>
    </row>
    <row r="170" spans="1:20" x14ac:dyDescent="0.25">
      <c r="A170" s="38"/>
      <c r="B170" s="7"/>
      <c r="C170" s="41"/>
      <c r="D170" s="9"/>
      <c r="E170" s="9"/>
      <c r="F170" s="9"/>
      <c r="G170" s="9"/>
      <c r="H170" s="2">
        <f t="shared" si="71"/>
        <v>0</v>
      </c>
      <c r="I170" s="13"/>
      <c r="J170" s="1">
        <f t="shared" si="72"/>
        <v>0</v>
      </c>
      <c r="K170" s="1">
        <f t="shared" si="73"/>
        <v>0</v>
      </c>
      <c r="L170" s="9"/>
      <c r="M170" s="9"/>
      <c r="N170" s="11">
        <f>IF(AND(C170*0.055&gt;20,C170*0.055&lt;250),ROUNDUP(C170*0.055,2),IF(C170*0.055&lt;=20,20,250))</f>
        <v>20</v>
      </c>
      <c r="O170" s="3">
        <f>J170+K170+L170+M170+N170</f>
        <v>20</v>
      </c>
      <c r="P170" s="33"/>
      <c r="Q170" s="9"/>
      <c r="R170" s="24">
        <f>C170-O170-Q170-P170</f>
        <v>-20</v>
      </c>
      <c r="S170" s="27" t="e">
        <f>ROUND(R170/C170,2)</f>
        <v>#DIV/0!</v>
      </c>
      <c r="T170" s="28" t="e">
        <f t="shared" si="74"/>
        <v>#DIV/0!</v>
      </c>
    </row>
    <row r="171" spans="1:20" x14ac:dyDescent="0.25">
      <c r="A171" s="38"/>
      <c r="B171" s="7"/>
      <c r="C171" s="41"/>
      <c r="D171" s="9"/>
      <c r="E171" s="9"/>
      <c r="F171" s="9"/>
      <c r="G171" s="9"/>
      <c r="H171" s="2">
        <f t="shared" si="71"/>
        <v>0</v>
      </c>
      <c r="I171" s="13"/>
      <c r="J171" s="1">
        <f t="shared" si="72"/>
        <v>0</v>
      </c>
      <c r="K171" s="1">
        <f t="shared" si="73"/>
        <v>0</v>
      </c>
      <c r="L171" s="9"/>
      <c r="M171" s="9"/>
      <c r="N171" s="11">
        <f>IF(AND(C171*0.055&gt;20,C171*0.055&lt;250),ROUNDUP(C171*0.055,2),IF(C171*0.055&lt;=20,20,250))</f>
        <v>20</v>
      </c>
      <c r="O171" s="3">
        <f>J171+K171+L171+M171+N171</f>
        <v>20</v>
      </c>
      <c r="P171" s="33"/>
      <c r="Q171" s="9"/>
      <c r="R171" s="24">
        <f>C171-O171-Q171-P171</f>
        <v>-20</v>
      </c>
      <c r="S171" s="27" t="e">
        <f>ROUND(R171/C171,2)</f>
        <v>#DIV/0!</v>
      </c>
      <c r="T171" s="28" t="e">
        <f t="shared" si="74"/>
        <v>#DIV/0!</v>
      </c>
    </row>
    <row r="172" spans="1:20" x14ac:dyDescent="0.25">
      <c r="A172" s="38"/>
      <c r="B172" s="7"/>
      <c r="C172" s="41"/>
      <c r="D172" s="9"/>
      <c r="E172" s="9"/>
      <c r="F172" s="9"/>
      <c r="G172" s="9"/>
      <c r="H172" s="2">
        <f t="shared" si="71"/>
        <v>0</v>
      </c>
      <c r="I172" s="13"/>
      <c r="J172" s="1">
        <f t="shared" si="72"/>
        <v>0</v>
      </c>
      <c r="K172" s="1">
        <f t="shared" si="73"/>
        <v>0</v>
      </c>
      <c r="L172" s="9"/>
      <c r="M172" s="9"/>
      <c r="N172" s="11">
        <f>IF(AND(C172*0.055&gt;20,C172*0.055&lt;250),ROUNDUP(C172*0.055,2),IF(C172*0.055&lt;=20,20,250))</f>
        <v>20</v>
      </c>
      <c r="O172" s="3">
        <f>J172+K172+L172+M172+N172</f>
        <v>20</v>
      </c>
      <c r="P172" s="33"/>
      <c r="Q172" s="9"/>
      <c r="R172" s="24">
        <f>C172-O172-Q172-P172</f>
        <v>-20</v>
      </c>
      <c r="S172" s="27" t="e">
        <f>ROUND(R172/C172,2)</f>
        <v>#DIV/0!</v>
      </c>
      <c r="T172" s="28" t="e">
        <f t="shared" si="74"/>
        <v>#DIV/0!</v>
      </c>
    </row>
    <row r="173" spans="1:20" x14ac:dyDescent="0.25">
      <c r="A173" s="38"/>
      <c r="B173" s="7"/>
      <c r="C173" s="41"/>
      <c r="D173" s="9"/>
      <c r="E173" s="9"/>
      <c r="F173" s="9"/>
      <c r="G173" s="9"/>
      <c r="H173" s="2">
        <f t="shared" si="71"/>
        <v>0</v>
      </c>
      <c r="I173" s="13"/>
      <c r="J173" s="1">
        <f t="shared" si="72"/>
        <v>0</v>
      </c>
      <c r="K173" s="1">
        <f t="shared" si="73"/>
        <v>0</v>
      </c>
      <c r="L173" s="9"/>
      <c r="M173" s="9"/>
      <c r="N173" s="11">
        <f>IF(AND(C173*0.055&gt;20,C173*0.055&lt;250),ROUNDUP(C173*0.055,2),IF(C173*0.055&lt;=20,20,250))</f>
        <v>20</v>
      </c>
      <c r="O173" s="3">
        <f>J173+K173+L173+M173+N173</f>
        <v>20</v>
      </c>
      <c r="P173" s="33"/>
      <c r="Q173" s="9"/>
      <c r="R173" s="24">
        <f>C173-O173-Q173-P173</f>
        <v>-20</v>
      </c>
      <c r="S173" s="27" t="e">
        <f>ROUND(R173/C173,2)</f>
        <v>#DIV/0!</v>
      </c>
      <c r="T173" s="28" t="e">
        <f t="shared" si="74"/>
        <v>#DIV/0!</v>
      </c>
    </row>
    <row r="174" spans="1:20" x14ac:dyDescent="0.25">
      <c r="A174" s="38"/>
      <c r="B174" s="7"/>
      <c r="C174" s="41"/>
      <c r="D174" s="9"/>
      <c r="E174" s="9"/>
      <c r="F174" s="9"/>
      <c r="G174" s="9"/>
      <c r="H174" s="2">
        <f t="shared" si="71"/>
        <v>0</v>
      </c>
      <c r="I174" s="13"/>
      <c r="J174" s="1">
        <f t="shared" si="72"/>
        <v>0</v>
      </c>
      <c r="K174" s="1">
        <f t="shared" si="73"/>
        <v>0</v>
      </c>
      <c r="L174" s="9"/>
      <c r="M174" s="9"/>
      <c r="N174" s="11">
        <f>IF(AND(C174*0.055&gt;20,C174*0.055&lt;250),ROUNDUP(C174*0.055,2),IF(C174*0.055&lt;=20,20,250))</f>
        <v>20</v>
      </c>
      <c r="O174" s="3">
        <f>J174+K174+L174+M174+N174</f>
        <v>20</v>
      </c>
      <c r="P174" s="33"/>
      <c r="Q174" s="9"/>
      <c r="R174" s="24">
        <f>C174-O174-Q174-P174</f>
        <v>-20</v>
      </c>
      <c r="S174" s="27" t="e">
        <f>ROUND(R174/C174,2)</f>
        <v>#DIV/0!</v>
      </c>
      <c r="T174" s="28" t="e">
        <f t="shared" si="74"/>
        <v>#DIV/0!</v>
      </c>
    </row>
    <row r="175" spans="1:20" x14ac:dyDescent="0.25">
      <c r="A175" s="38"/>
      <c r="B175" s="7"/>
      <c r="C175" s="41"/>
      <c r="D175" s="9"/>
      <c r="E175" s="9"/>
      <c r="F175" s="9"/>
      <c r="G175" s="9"/>
      <c r="H175" s="2">
        <f t="shared" si="71"/>
        <v>0</v>
      </c>
      <c r="I175" s="13"/>
      <c r="J175" s="1">
        <f t="shared" si="72"/>
        <v>0</v>
      </c>
      <c r="K175" s="1">
        <f t="shared" si="73"/>
        <v>0</v>
      </c>
      <c r="L175" s="9"/>
      <c r="M175" s="9"/>
      <c r="N175" s="11">
        <f>IF(AND(C175*0.055&gt;20,C175*0.055&lt;250),ROUNDUP(C175*0.055,2),IF(C175*0.055&lt;=20,20,250))</f>
        <v>20</v>
      </c>
      <c r="O175" s="3">
        <f>J175+K175+L175+M175+N175</f>
        <v>20</v>
      </c>
      <c r="P175" s="33"/>
      <c r="Q175" s="9"/>
      <c r="R175" s="24">
        <f>C175-O175-Q175-P175</f>
        <v>-20</v>
      </c>
      <c r="S175" s="27" t="e">
        <f>ROUND(R175/C175,2)</f>
        <v>#DIV/0!</v>
      </c>
      <c r="T175" s="28" t="e">
        <f t="shared" si="74"/>
        <v>#DIV/0!</v>
      </c>
    </row>
    <row r="176" spans="1:20" x14ac:dyDescent="0.25">
      <c r="A176" s="38"/>
      <c r="B176" s="7"/>
      <c r="C176" s="41"/>
      <c r="D176" s="9"/>
      <c r="E176" s="9"/>
      <c r="F176" s="9"/>
      <c r="G176" s="9"/>
      <c r="H176" s="2">
        <f t="shared" si="71"/>
        <v>0</v>
      </c>
      <c r="I176" s="13"/>
      <c r="J176" s="1">
        <f t="shared" si="72"/>
        <v>0</v>
      </c>
      <c r="K176" s="1">
        <f t="shared" si="73"/>
        <v>0</v>
      </c>
      <c r="L176" s="9"/>
      <c r="M176" s="9"/>
      <c r="N176" s="11">
        <f>IF(AND(C176*0.055&gt;20,C176*0.055&lt;250),ROUNDUP(C176*0.055,2),IF(C176*0.055&lt;=20,20,250))</f>
        <v>20</v>
      </c>
      <c r="O176" s="3">
        <f>J176+K176+L176+M176+N176</f>
        <v>20</v>
      </c>
      <c r="P176" s="33"/>
      <c r="Q176" s="9"/>
      <c r="R176" s="24">
        <f>C176-O176-Q176-P176</f>
        <v>-20</v>
      </c>
      <c r="S176" s="27" t="e">
        <f>ROUND(R176/C176,2)</f>
        <v>#DIV/0!</v>
      </c>
      <c r="T176" s="28" t="e">
        <f t="shared" si="74"/>
        <v>#DIV/0!</v>
      </c>
    </row>
    <row r="177" spans="1:20" x14ac:dyDescent="0.25">
      <c r="A177" s="38"/>
      <c r="B177" s="7"/>
      <c r="C177" s="41"/>
      <c r="D177" s="9"/>
      <c r="E177" s="9"/>
      <c r="F177" s="9"/>
      <c r="G177" s="9"/>
      <c r="H177" s="2">
        <f t="shared" si="71"/>
        <v>0</v>
      </c>
      <c r="I177" s="13"/>
      <c r="J177" s="1">
        <f t="shared" si="72"/>
        <v>0</v>
      </c>
      <c r="K177" s="1">
        <f t="shared" si="73"/>
        <v>0</v>
      </c>
      <c r="L177" s="9"/>
      <c r="M177" s="9"/>
      <c r="N177" s="11">
        <f>IF(AND(C177*0.055&gt;20,C177*0.055&lt;250),ROUNDUP(C177*0.055,2),IF(C177*0.055&lt;=20,20,250))</f>
        <v>20</v>
      </c>
      <c r="O177" s="3">
        <f>J177+K177+L177+M177+N177</f>
        <v>20</v>
      </c>
      <c r="P177" s="33"/>
      <c r="Q177" s="9"/>
      <c r="R177" s="24">
        <f>C177-O177-Q177-P177</f>
        <v>-20</v>
      </c>
      <c r="S177" s="27" t="e">
        <f>ROUND(R177/C177,2)</f>
        <v>#DIV/0!</v>
      </c>
      <c r="T177" s="28" t="e">
        <f t="shared" si="74"/>
        <v>#DIV/0!</v>
      </c>
    </row>
    <row r="178" spans="1:20" x14ac:dyDescent="0.25">
      <c r="A178" s="38"/>
      <c r="B178" s="7"/>
      <c r="C178" s="41"/>
      <c r="D178" s="9"/>
      <c r="E178" s="9"/>
      <c r="F178" s="9"/>
      <c r="G178" s="9"/>
      <c r="H178" s="2">
        <f t="shared" si="71"/>
        <v>0</v>
      </c>
      <c r="I178" s="13"/>
      <c r="J178" s="1">
        <f t="shared" si="72"/>
        <v>0</v>
      </c>
      <c r="K178" s="1">
        <f t="shared" si="73"/>
        <v>0</v>
      </c>
      <c r="L178" s="9"/>
      <c r="M178" s="9"/>
      <c r="N178" s="11">
        <f>IF(AND(C178*0.055&gt;20,C178*0.055&lt;250),ROUNDUP(C178*0.055,2),IF(C178*0.055&lt;=20,20,250))</f>
        <v>20</v>
      </c>
      <c r="O178" s="3">
        <f>J178+K178+L178+M178+N178</f>
        <v>20</v>
      </c>
      <c r="P178" s="33"/>
      <c r="Q178" s="9"/>
      <c r="R178" s="24">
        <f>C178-O178-Q178-P178</f>
        <v>-20</v>
      </c>
      <c r="S178" s="27" t="e">
        <f>ROUND(R178/C178,2)</f>
        <v>#DIV/0!</v>
      </c>
      <c r="T178" s="28" t="e">
        <f t="shared" si="74"/>
        <v>#DIV/0!</v>
      </c>
    </row>
    <row r="179" spans="1:20" x14ac:dyDescent="0.25">
      <c r="A179" s="38"/>
      <c r="B179" s="7"/>
      <c r="C179" s="41"/>
      <c r="D179" s="9"/>
      <c r="E179" s="9"/>
      <c r="F179" s="9"/>
      <c r="G179" s="9"/>
      <c r="H179" s="2">
        <f t="shared" si="71"/>
        <v>0</v>
      </c>
      <c r="I179" s="13"/>
      <c r="J179" s="1">
        <f t="shared" si="72"/>
        <v>0</v>
      </c>
      <c r="K179" s="1">
        <f t="shared" si="73"/>
        <v>0</v>
      </c>
      <c r="L179" s="9"/>
      <c r="M179" s="9"/>
      <c r="N179" s="11">
        <f>IF(AND(C179*0.055&gt;20,C179*0.055&lt;250),ROUNDUP(C179*0.055,2),IF(C179*0.055&lt;=20,20,250))</f>
        <v>20</v>
      </c>
      <c r="O179" s="3">
        <f>J179+K179+L179+M179+N179</f>
        <v>20</v>
      </c>
      <c r="P179" s="33"/>
      <c r="Q179" s="9"/>
      <c r="R179" s="24">
        <f>C179-O179-Q179-P179</f>
        <v>-20</v>
      </c>
      <c r="S179" s="27" t="e">
        <f>ROUND(R179/C179,2)</f>
        <v>#DIV/0!</v>
      </c>
      <c r="T179" s="28" t="e">
        <f t="shared" si="74"/>
        <v>#DIV/0!</v>
      </c>
    </row>
    <row r="180" spans="1:20" x14ac:dyDescent="0.25">
      <c r="A180" s="38"/>
      <c r="B180" s="7"/>
      <c r="C180" s="41"/>
      <c r="D180" s="9"/>
      <c r="E180" s="9"/>
      <c r="F180" s="9"/>
      <c r="G180" s="9"/>
      <c r="H180" s="2">
        <f t="shared" si="71"/>
        <v>0</v>
      </c>
      <c r="I180" s="13"/>
      <c r="J180" s="1">
        <f t="shared" si="72"/>
        <v>0</v>
      </c>
      <c r="K180" s="1">
        <f t="shared" si="73"/>
        <v>0</v>
      </c>
      <c r="L180" s="9"/>
      <c r="M180" s="9"/>
      <c r="N180" s="11">
        <f>IF(AND(C180*0.055&gt;20,C180*0.055&lt;250),ROUNDUP(C180*0.055,2),IF(C180*0.055&lt;=20,20,250))</f>
        <v>20</v>
      </c>
      <c r="O180" s="3">
        <f>J180+K180+L180+M180+N180</f>
        <v>20</v>
      </c>
      <c r="P180" s="33"/>
      <c r="Q180" s="9"/>
      <c r="R180" s="24">
        <f>C180-O180-Q180-P180</f>
        <v>-20</v>
      </c>
      <c r="S180" s="27" t="e">
        <f>ROUND(R180/C180,2)</f>
        <v>#DIV/0!</v>
      </c>
      <c r="T180" s="28" t="e">
        <f t="shared" si="74"/>
        <v>#DIV/0!</v>
      </c>
    </row>
    <row r="181" spans="1:20" x14ac:dyDescent="0.25">
      <c r="A181" s="38"/>
      <c r="B181" s="7"/>
      <c r="C181" s="41"/>
      <c r="D181" s="9"/>
      <c r="E181" s="9"/>
      <c r="F181" s="9"/>
      <c r="G181" s="9"/>
      <c r="H181" s="2">
        <f t="shared" si="71"/>
        <v>0</v>
      </c>
      <c r="I181" s="13"/>
      <c r="J181" s="1">
        <f t="shared" si="72"/>
        <v>0</v>
      </c>
      <c r="K181" s="1">
        <f t="shared" si="73"/>
        <v>0</v>
      </c>
      <c r="L181" s="9"/>
      <c r="M181" s="9"/>
      <c r="N181" s="11">
        <f>IF(AND(C181*0.055&gt;20,C181*0.055&lt;250),ROUNDUP(C181*0.055,2),IF(C181*0.055&lt;=20,20,250))</f>
        <v>20</v>
      </c>
      <c r="O181" s="3">
        <f>J181+K181+L181+M181+N181</f>
        <v>20</v>
      </c>
      <c r="P181" s="33"/>
      <c r="Q181" s="9"/>
      <c r="R181" s="24">
        <f>C181-O181-Q181-P181</f>
        <v>-20</v>
      </c>
      <c r="S181" s="27" t="e">
        <f>ROUND(R181/C181,2)</f>
        <v>#DIV/0!</v>
      </c>
      <c r="T181" s="28" t="e">
        <f t="shared" si="74"/>
        <v>#DIV/0!</v>
      </c>
    </row>
    <row r="182" spans="1:20" x14ac:dyDescent="0.25">
      <c r="A182" s="38"/>
      <c r="B182" s="7"/>
      <c r="C182" s="41"/>
      <c r="D182" s="9"/>
      <c r="E182" s="9"/>
      <c r="F182" s="9"/>
      <c r="G182" s="9"/>
      <c r="H182" s="2">
        <f t="shared" si="71"/>
        <v>0</v>
      </c>
      <c r="I182" s="13"/>
      <c r="J182" s="1">
        <f t="shared" si="72"/>
        <v>0</v>
      </c>
      <c r="K182" s="1">
        <f t="shared" si="73"/>
        <v>0</v>
      </c>
      <c r="L182" s="9"/>
      <c r="M182" s="9"/>
      <c r="N182" s="11">
        <f>IF(AND(C182*0.055&gt;20,C182*0.055&lt;250),ROUNDUP(C182*0.055,2),IF(C182*0.055&lt;=20,20,250))</f>
        <v>20</v>
      </c>
      <c r="O182" s="3">
        <f>J182+K182+L182+M182+N182</f>
        <v>20</v>
      </c>
      <c r="P182" s="33"/>
      <c r="Q182" s="9"/>
      <c r="R182" s="24">
        <f>C182-O182-Q182-P182</f>
        <v>-20</v>
      </c>
      <c r="S182" s="27" t="e">
        <f>ROUND(R182/C182,2)</f>
        <v>#DIV/0!</v>
      </c>
      <c r="T182" s="28" t="e">
        <f t="shared" si="74"/>
        <v>#DIV/0!</v>
      </c>
    </row>
    <row r="183" spans="1:20" x14ac:dyDescent="0.25">
      <c r="A183" s="38"/>
      <c r="B183" s="7"/>
      <c r="C183" s="41"/>
      <c r="D183" s="9"/>
      <c r="E183" s="9"/>
      <c r="F183" s="9"/>
      <c r="G183" s="9"/>
      <c r="H183" s="2">
        <f t="shared" si="71"/>
        <v>0</v>
      </c>
      <c r="I183" s="13"/>
      <c r="J183" s="1">
        <f t="shared" si="72"/>
        <v>0</v>
      </c>
      <c r="K183" s="1">
        <f t="shared" si="73"/>
        <v>0</v>
      </c>
      <c r="L183" s="9"/>
      <c r="M183" s="9"/>
      <c r="N183" s="11">
        <f>IF(AND(C183*0.055&gt;20,C183*0.055&lt;250),ROUNDUP(C183*0.055,2),IF(C183*0.055&lt;=20,20,250))</f>
        <v>20</v>
      </c>
      <c r="O183" s="3">
        <f>J183+K183+L183+M183+N183</f>
        <v>20</v>
      </c>
      <c r="P183" s="33"/>
      <c r="Q183" s="9"/>
      <c r="R183" s="24">
        <f>C183-O183-Q183-P183</f>
        <v>-20</v>
      </c>
      <c r="S183" s="27" t="e">
        <f>ROUND(R183/C183,2)</f>
        <v>#DIV/0!</v>
      </c>
      <c r="T183" s="28" t="e">
        <f t="shared" si="74"/>
        <v>#DIV/0!</v>
      </c>
    </row>
    <row r="184" spans="1:20" x14ac:dyDescent="0.25">
      <c r="A184" s="38"/>
      <c r="B184" s="7"/>
      <c r="C184" s="41"/>
      <c r="D184" s="9"/>
      <c r="E184" s="9"/>
      <c r="F184" s="9"/>
      <c r="G184" s="9"/>
      <c r="H184" s="2">
        <f t="shared" si="71"/>
        <v>0</v>
      </c>
      <c r="I184" s="13"/>
      <c r="J184" s="1">
        <f t="shared" si="72"/>
        <v>0</v>
      </c>
      <c r="K184" s="1">
        <f t="shared" si="73"/>
        <v>0</v>
      </c>
      <c r="L184" s="9"/>
      <c r="M184" s="9"/>
      <c r="N184" s="11">
        <f>IF(AND(C184*0.055&gt;20,C184*0.055&lt;250),ROUNDUP(C184*0.055,2),IF(C184*0.055&lt;=20,20,250))</f>
        <v>20</v>
      </c>
      <c r="O184" s="3">
        <f>J184+K184+L184+M184+N184</f>
        <v>20</v>
      </c>
      <c r="P184" s="33"/>
      <c r="Q184" s="9"/>
      <c r="R184" s="24">
        <f>C184-O184-Q184-P184</f>
        <v>-20</v>
      </c>
      <c r="S184" s="27" t="e">
        <f>ROUND(R184/C184,2)</f>
        <v>#DIV/0!</v>
      </c>
      <c r="T184" s="28" t="e">
        <f t="shared" si="74"/>
        <v>#DIV/0!</v>
      </c>
    </row>
    <row r="185" spans="1:20" x14ac:dyDescent="0.25">
      <c r="A185" s="38"/>
      <c r="B185" s="7"/>
      <c r="C185" s="41"/>
      <c r="D185" s="9"/>
      <c r="E185" s="9"/>
      <c r="F185" s="9"/>
      <c r="G185" s="9"/>
      <c r="H185" s="2">
        <f t="shared" si="71"/>
        <v>0</v>
      </c>
      <c r="I185" s="13"/>
      <c r="J185" s="1">
        <f t="shared" si="72"/>
        <v>0</v>
      </c>
      <c r="K185" s="1">
        <f t="shared" si="73"/>
        <v>0</v>
      </c>
      <c r="L185" s="9"/>
      <c r="M185" s="9"/>
      <c r="N185" s="11">
        <f>IF(AND(C185*0.055&gt;20,C185*0.055&lt;250),ROUNDUP(C185*0.055,2),IF(C185*0.055&lt;=20,20,250))</f>
        <v>20</v>
      </c>
      <c r="O185" s="3">
        <f>J185+K185+L185+M185+N185</f>
        <v>20</v>
      </c>
      <c r="P185" s="33"/>
      <c r="Q185" s="9"/>
      <c r="R185" s="24">
        <f>C185-O185-Q185-P185</f>
        <v>-20</v>
      </c>
      <c r="S185" s="27" t="e">
        <f>ROUND(R185/C185,2)</f>
        <v>#DIV/0!</v>
      </c>
      <c r="T185" s="28" t="e">
        <f t="shared" si="74"/>
        <v>#DIV/0!</v>
      </c>
    </row>
    <row r="186" spans="1:20" x14ac:dyDescent="0.25">
      <c r="A186" s="38"/>
      <c r="B186" s="7"/>
      <c r="C186" s="41"/>
      <c r="D186" s="9"/>
      <c r="E186" s="9"/>
      <c r="F186" s="9"/>
      <c r="G186" s="9"/>
      <c r="H186" s="2">
        <f t="shared" si="71"/>
        <v>0</v>
      </c>
      <c r="I186" s="13"/>
      <c r="J186" s="1">
        <f t="shared" si="72"/>
        <v>0</v>
      </c>
      <c r="K186" s="1">
        <f t="shared" si="73"/>
        <v>0</v>
      </c>
      <c r="L186" s="9"/>
      <c r="M186" s="9"/>
      <c r="N186" s="11">
        <f>IF(AND(C186*0.055&gt;20,C186*0.055&lt;250),ROUNDUP(C186*0.055,2),IF(C186*0.055&lt;=20,20,250))</f>
        <v>20</v>
      </c>
      <c r="O186" s="3">
        <f>J186+K186+L186+M186+N186</f>
        <v>20</v>
      </c>
      <c r="P186" s="33"/>
      <c r="Q186" s="9"/>
      <c r="R186" s="24">
        <f>C186-O186-Q186-P186</f>
        <v>-20</v>
      </c>
      <c r="S186" s="27" t="e">
        <f>ROUND(R186/C186,2)</f>
        <v>#DIV/0!</v>
      </c>
      <c r="T186" s="28" t="e">
        <f t="shared" si="74"/>
        <v>#DIV/0!</v>
      </c>
    </row>
    <row r="187" spans="1:20" x14ac:dyDescent="0.25">
      <c r="A187" s="38"/>
      <c r="B187" s="7"/>
      <c r="C187" s="41"/>
      <c r="D187" s="9"/>
      <c r="E187" s="9"/>
      <c r="F187" s="9"/>
      <c r="G187" s="9"/>
      <c r="H187" s="2">
        <f t="shared" si="71"/>
        <v>0</v>
      </c>
      <c r="I187" s="13"/>
      <c r="J187" s="1">
        <f t="shared" si="72"/>
        <v>0</v>
      </c>
      <c r="K187" s="1">
        <f t="shared" si="73"/>
        <v>0</v>
      </c>
      <c r="L187" s="9"/>
      <c r="M187" s="9"/>
      <c r="N187" s="11">
        <f>IF(AND(C187*0.055&gt;20,C187*0.055&lt;250),ROUNDUP(C187*0.055,2),IF(C187*0.055&lt;=20,20,250))</f>
        <v>20</v>
      </c>
      <c r="O187" s="3">
        <f>J187+K187+L187+M187+N187</f>
        <v>20</v>
      </c>
      <c r="P187" s="33"/>
      <c r="Q187" s="9"/>
      <c r="R187" s="24">
        <f>C187-O187-Q187-P187</f>
        <v>-20</v>
      </c>
      <c r="S187" s="27" t="e">
        <f>ROUND(R187/C187,2)</f>
        <v>#DIV/0!</v>
      </c>
      <c r="T187" s="28" t="e">
        <f t="shared" si="74"/>
        <v>#DIV/0!</v>
      </c>
    </row>
    <row r="188" spans="1:20" x14ac:dyDescent="0.25">
      <c r="A188" s="38"/>
      <c r="B188" s="7"/>
      <c r="C188" s="41"/>
      <c r="D188" s="9"/>
      <c r="E188" s="9"/>
      <c r="F188" s="9"/>
      <c r="G188" s="9"/>
      <c r="H188" s="2">
        <f t="shared" si="71"/>
        <v>0</v>
      </c>
      <c r="I188" s="13"/>
      <c r="J188" s="1">
        <f t="shared" si="72"/>
        <v>0</v>
      </c>
      <c r="K188" s="1">
        <f t="shared" si="73"/>
        <v>0</v>
      </c>
      <c r="L188" s="9"/>
      <c r="M188" s="9"/>
      <c r="N188" s="11">
        <f>IF(AND(C188*0.055&gt;20,C188*0.055&lt;250),ROUNDUP(C188*0.055,2),IF(C188*0.055&lt;=20,20,250))</f>
        <v>20</v>
      </c>
      <c r="O188" s="3">
        <f>J188+K188+L188+M188+N188</f>
        <v>20</v>
      </c>
      <c r="P188" s="33"/>
      <c r="Q188" s="9"/>
      <c r="R188" s="24">
        <f>C188-O188-Q188-P188</f>
        <v>-20</v>
      </c>
      <c r="S188" s="27" t="e">
        <f>ROUND(R188/C188,2)</f>
        <v>#DIV/0!</v>
      </c>
      <c r="T188" s="28" t="e">
        <f t="shared" si="74"/>
        <v>#DIV/0!</v>
      </c>
    </row>
    <row r="189" spans="1:20" x14ac:dyDescent="0.25">
      <c r="A189" s="38"/>
      <c r="B189" s="7"/>
      <c r="C189" s="41"/>
      <c r="D189" s="9"/>
      <c r="E189" s="9"/>
      <c r="F189" s="9"/>
      <c r="G189" s="9"/>
      <c r="H189" s="2">
        <f t="shared" si="71"/>
        <v>0</v>
      </c>
      <c r="I189" s="13"/>
      <c r="J189" s="1">
        <f t="shared" si="72"/>
        <v>0</v>
      </c>
      <c r="K189" s="1">
        <f t="shared" si="73"/>
        <v>0</v>
      </c>
      <c r="L189" s="9"/>
      <c r="M189" s="9"/>
      <c r="N189" s="11">
        <f>IF(AND(C189*0.055&gt;20,C189*0.055&lt;250),ROUNDUP(C189*0.055,2),IF(C189*0.055&lt;=20,20,250))</f>
        <v>20</v>
      </c>
      <c r="O189" s="3">
        <f>J189+K189+L189+M189+N189</f>
        <v>20</v>
      </c>
      <c r="P189" s="33"/>
      <c r="Q189" s="9"/>
      <c r="R189" s="24">
        <f>C189-O189-Q189-P189</f>
        <v>-20</v>
      </c>
      <c r="S189" s="27" t="e">
        <f>ROUND(R189/C189,2)</f>
        <v>#DIV/0!</v>
      </c>
      <c r="T189" s="28" t="e">
        <f t="shared" si="74"/>
        <v>#DIV/0!</v>
      </c>
    </row>
    <row r="190" spans="1:20" x14ac:dyDescent="0.25">
      <c r="A190" s="38"/>
      <c r="B190" s="7"/>
      <c r="C190" s="41"/>
      <c r="D190" s="9"/>
      <c r="E190" s="9"/>
      <c r="F190" s="9"/>
      <c r="G190" s="9"/>
      <c r="H190" s="2">
        <f t="shared" si="71"/>
        <v>0</v>
      </c>
      <c r="I190" s="13"/>
      <c r="J190" s="1">
        <f t="shared" si="72"/>
        <v>0</v>
      </c>
      <c r="K190" s="1">
        <f t="shared" si="73"/>
        <v>0</v>
      </c>
      <c r="L190" s="9"/>
      <c r="M190" s="9"/>
      <c r="N190" s="11">
        <f>IF(AND(C190*0.055&gt;20,C190*0.055&lt;250),ROUNDUP(C190*0.055,2),IF(C190*0.055&lt;=20,20,250))</f>
        <v>20</v>
      </c>
      <c r="O190" s="3">
        <f>J190+K190+L190+M190+N190</f>
        <v>20</v>
      </c>
      <c r="P190" s="33"/>
      <c r="Q190" s="9"/>
      <c r="R190" s="24">
        <f>C190-O190-Q190-P190</f>
        <v>-20</v>
      </c>
      <c r="S190" s="27" t="e">
        <f>ROUND(R190/C190,2)</f>
        <v>#DIV/0!</v>
      </c>
      <c r="T190" s="28" t="e">
        <f t="shared" si="74"/>
        <v>#DIV/0!</v>
      </c>
    </row>
    <row r="191" spans="1:20" x14ac:dyDescent="0.25">
      <c r="A191" s="38"/>
      <c r="B191" s="7"/>
      <c r="C191" s="41"/>
      <c r="D191" s="9"/>
      <c r="E191" s="9"/>
      <c r="F191" s="9"/>
      <c r="G191" s="9"/>
      <c r="H191" s="2">
        <f t="shared" si="71"/>
        <v>0</v>
      </c>
      <c r="I191" s="13"/>
      <c r="J191" s="1">
        <f t="shared" si="72"/>
        <v>0</v>
      </c>
      <c r="K191" s="1">
        <f t="shared" si="73"/>
        <v>0</v>
      </c>
      <c r="L191" s="9"/>
      <c r="M191" s="9"/>
      <c r="N191" s="11">
        <f>IF(AND(C191*0.055&gt;20,C191*0.055&lt;250),ROUNDUP(C191*0.055,2),IF(C191*0.055&lt;=20,20,250))</f>
        <v>20</v>
      </c>
      <c r="O191" s="3">
        <f>J191+K191+L191+M191+N191</f>
        <v>20</v>
      </c>
      <c r="P191" s="33"/>
      <c r="Q191" s="9"/>
      <c r="R191" s="24">
        <f>C191-O191-Q191-P191</f>
        <v>-20</v>
      </c>
      <c r="S191" s="27" t="e">
        <f>ROUND(R191/C191,2)</f>
        <v>#DIV/0!</v>
      </c>
      <c r="T191" s="28" t="e">
        <f t="shared" si="74"/>
        <v>#DIV/0!</v>
      </c>
    </row>
    <row r="192" spans="1:20" x14ac:dyDescent="0.25">
      <c r="A192" s="38"/>
      <c r="B192" s="7"/>
      <c r="C192" s="41"/>
      <c r="D192" s="9"/>
      <c r="E192" s="9"/>
      <c r="F192" s="9"/>
      <c r="G192" s="9"/>
      <c r="H192" s="2">
        <f t="shared" si="71"/>
        <v>0</v>
      </c>
      <c r="I192" s="13"/>
      <c r="J192" s="1">
        <f t="shared" si="72"/>
        <v>0</v>
      </c>
      <c r="K192" s="1">
        <f t="shared" si="73"/>
        <v>0</v>
      </c>
      <c r="L192" s="9"/>
      <c r="M192" s="9"/>
      <c r="N192" s="11">
        <f>IF(AND(C192*0.055&gt;20,C192*0.055&lt;250),ROUNDUP(C192*0.055,2),IF(C192*0.055&lt;=20,20,250))</f>
        <v>20</v>
      </c>
      <c r="O192" s="3">
        <f>J192+K192+L192+M192+N192</f>
        <v>20</v>
      </c>
      <c r="P192" s="33"/>
      <c r="Q192" s="9"/>
      <c r="R192" s="24">
        <f>C192-O192-Q192-P192</f>
        <v>-20</v>
      </c>
      <c r="S192" s="27" t="e">
        <f>ROUND(R192/C192,2)</f>
        <v>#DIV/0!</v>
      </c>
      <c r="T192" s="28" t="e">
        <f t="shared" si="74"/>
        <v>#DIV/0!</v>
      </c>
    </row>
    <row r="193" spans="1:20" x14ac:dyDescent="0.25">
      <c r="A193" s="38"/>
      <c r="B193" s="7"/>
      <c r="C193" s="41"/>
      <c r="D193" s="9"/>
      <c r="E193" s="9"/>
      <c r="F193" s="9"/>
      <c r="G193" s="9"/>
      <c r="H193" s="2">
        <f t="shared" si="71"/>
        <v>0</v>
      </c>
      <c r="I193" s="13"/>
      <c r="J193" s="1">
        <f t="shared" si="72"/>
        <v>0</v>
      </c>
      <c r="K193" s="1">
        <f t="shared" si="73"/>
        <v>0</v>
      </c>
      <c r="L193" s="9"/>
      <c r="M193" s="9"/>
      <c r="N193" s="11">
        <f>IF(AND(C193*0.055&gt;20,C193*0.055&lt;250),ROUNDUP(C193*0.055,2),IF(C193*0.055&lt;=20,20,250))</f>
        <v>20</v>
      </c>
      <c r="O193" s="3">
        <f>J193+K193+L193+M193+N193</f>
        <v>20</v>
      </c>
      <c r="P193" s="33"/>
      <c r="Q193" s="9"/>
      <c r="R193" s="24">
        <f>C193-O193-Q193-P193</f>
        <v>-20</v>
      </c>
      <c r="S193" s="27" t="e">
        <f>ROUND(R193/C193,2)</f>
        <v>#DIV/0!</v>
      </c>
      <c r="T193" s="28" t="e">
        <f t="shared" si="74"/>
        <v>#DIV/0!</v>
      </c>
    </row>
    <row r="194" spans="1:20" x14ac:dyDescent="0.25">
      <c r="A194" s="38"/>
      <c r="B194" s="7"/>
      <c r="C194" s="41"/>
      <c r="D194" s="9"/>
      <c r="E194" s="9"/>
      <c r="F194" s="9"/>
      <c r="G194" s="9"/>
      <c r="H194" s="2">
        <f t="shared" si="71"/>
        <v>0</v>
      </c>
      <c r="I194" s="13"/>
      <c r="J194" s="1">
        <f t="shared" si="72"/>
        <v>0</v>
      </c>
      <c r="K194" s="1">
        <f t="shared" si="73"/>
        <v>0</v>
      </c>
      <c r="L194" s="9"/>
      <c r="M194" s="9"/>
      <c r="N194" s="11">
        <f>IF(AND(C194*0.055&gt;20,C194*0.055&lt;250),ROUNDUP(C194*0.055,2),IF(C194*0.055&lt;=20,20,250))</f>
        <v>20</v>
      </c>
      <c r="O194" s="3">
        <f>J194+K194+L194+M194+N194</f>
        <v>20</v>
      </c>
      <c r="P194" s="33"/>
      <c r="Q194" s="9"/>
      <c r="R194" s="24">
        <f>C194-O194-Q194-P194</f>
        <v>-20</v>
      </c>
      <c r="S194" s="27" t="e">
        <f>ROUND(R194/C194,2)</f>
        <v>#DIV/0!</v>
      </c>
      <c r="T194" s="28" t="e">
        <f t="shared" si="74"/>
        <v>#DIV/0!</v>
      </c>
    </row>
    <row r="195" spans="1:20" x14ac:dyDescent="0.25">
      <c r="A195" s="38"/>
      <c r="B195" s="7"/>
      <c r="C195" s="41"/>
      <c r="D195" s="9"/>
      <c r="E195" s="9"/>
      <c r="F195" s="9"/>
      <c r="G195" s="9"/>
      <c r="H195" s="2">
        <f t="shared" si="71"/>
        <v>0</v>
      </c>
      <c r="I195" s="13"/>
      <c r="J195" s="1">
        <f t="shared" si="72"/>
        <v>0</v>
      </c>
      <c r="K195" s="1">
        <f t="shared" si="73"/>
        <v>0</v>
      </c>
      <c r="L195" s="9"/>
      <c r="M195" s="9"/>
      <c r="N195" s="11">
        <f>IF(AND(C195*0.055&gt;20,C195*0.055&lt;250),ROUNDUP(C195*0.055,2),IF(C195*0.055&lt;=20,20,250))</f>
        <v>20</v>
      </c>
      <c r="O195" s="3">
        <f>J195+K195+L195+M195+N195</f>
        <v>20</v>
      </c>
      <c r="P195" s="33"/>
      <c r="Q195" s="9"/>
      <c r="R195" s="24">
        <f>C195-O195-Q195-P195</f>
        <v>-20</v>
      </c>
      <c r="S195" s="27" t="e">
        <f>ROUND(R195/C195,2)</f>
        <v>#DIV/0!</v>
      </c>
      <c r="T195" s="28" t="e">
        <f t="shared" si="74"/>
        <v>#DIV/0!</v>
      </c>
    </row>
    <row r="196" spans="1:20" x14ac:dyDescent="0.25">
      <c r="A196" s="38"/>
      <c r="B196" s="7"/>
      <c r="C196" s="41"/>
      <c r="D196" s="9"/>
      <c r="E196" s="9"/>
      <c r="F196" s="9"/>
      <c r="G196" s="9"/>
      <c r="H196" s="2">
        <f t="shared" si="71"/>
        <v>0</v>
      </c>
      <c r="I196" s="13"/>
      <c r="J196" s="1">
        <f t="shared" si="72"/>
        <v>0</v>
      </c>
      <c r="K196" s="1">
        <f t="shared" si="73"/>
        <v>0</v>
      </c>
      <c r="L196" s="9"/>
      <c r="M196" s="9"/>
      <c r="N196" s="11">
        <f>IF(AND(C196*0.055&gt;20,C196*0.055&lt;250),ROUNDUP(C196*0.055,2),IF(C196*0.055&lt;=20,20,250))</f>
        <v>20</v>
      </c>
      <c r="O196" s="3">
        <f>J196+K196+L196+M196+N196</f>
        <v>20</v>
      </c>
      <c r="P196" s="33"/>
      <c r="Q196" s="9"/>
      <c r="R196" s="24">
        <f>C196-O196-Q196-P196</f>
        <v>-20</v>
      </c>
      <c r="S196" s="27" t="e">
        <f>ROUND(R196/C196,2)</f>
        <v>#DIV/0!</v>
      </c>
      <c r="T196" s="28" t="e">
        <f t="shared" si="74"/>
        <v>#DIV/0!</v>
      </c>
    </row>
    <row r="197" spans="1:20" x14ac:dyDescent="0.25">
      <c r="A197" s="38"/>
      <c r="B197" s="7"/>
      <c r="C197" s="41"/>
      <c r="D197" s="9"/>
      <c r="E197" s="9"/>
      <c r="F197" s="9"/>
      <c r="G197" s="9"/>
      <c r="H197" s="2">
        <f t="shared" si="71"/>
        <v>0</v>
      </c>
      <c r="I197" s="13"/>
      <c r="J197" s="1">
        <f t="shared" si="72"/>
        <v>0</v>
      </c>
      <c r="K197" s="1">
        <f t="shared" si="73"/>
        <v>0</v>
      </c>
      <c r="L197" s="9"/>
      <c r="M197" s="9"/>
      <c r="N197" s="11">
        <f>IF(AND(C197*0.055&gt;20,C197*0.055&lt;250),ROUNDUP(C197*0.055,2),IF(C197*0.055&lt;=20,20,250))</f>
        <v>20</v>
      </c>
      <c r="O197" s="3">
        <f>J197+K197+L197+M197+N197</f>
        <v>20</v>
      </c>
      <c r="P197" s="33"/>
      <c r="Q197" s="9"/>
      <c r="R197" s="24">
        <f>C197-O197-Q197-P197</f>
        <v>-20</v>
      </c>
      <c r="S197" s="27" t="e">
        <f>ROUND(R197/C197,2)</f>
        <v>#DIV/0!</v>
      </c>
      <c r="T197" s="28" t="e">
        <f t="shared" si="74"/>
        <v>#DIV/0!</v>
      </c>
    </row>
    <row r="198" spans="1:20" x14ac:dyDescent="0.25">
      <c r="A198" s="38"/>
      <c r="B198" s="7"/>
      <c r="C198" s="41"/>
      <c r="D198" s="9"/>
      <c r="E198" s="9"/>
      <c r="F198" s="9"/>
      <c r="G198" s="9"/>
      <c r="H198" s="2">
        <f t="shared" si="71"/>
        <v>0</v>
      </c>
      <c r="I198" s="13"/>
      <c r="J198" s="1">
        <f t="shared" si="72"/>
        <v>0</v>
      </c>
      <c r="K198" s="1">
        <f t="shared" si="73"/>
        <v>0</v>
      </c>
      <c r="L198" s="9"/>
      <c r="M198" s="9"/>
      <c r="N198" s="11">
        <f>IF(AND(C198*0.055&gt;20,C198*0.055&lt;250),ROUNDUP(C198*0.055,2),IF(C198*0.055&lt;=20,20,250))</f>
        <v>20</v>
      </c>
      <c r="O198" s="3">
        <f>J198+K198+L198+M198+N198</f>
        <v>20</v>
      </c>
      <c r="P198" s="33"/>
      <c r="Q198" s="9"/>
      <c r="R198" s="24">
        <f>C198-O198-Q198-P198</f>
        <v>-20</v>
      </c>
      <c r="S198" s="27" t="e">
        <f>ROUND(R198/C198,2)</f>
        <v>#DIV/0!</v>
      </c>
      <c r="T198" s="28" t="e">
        <f t="shared" si="74"/>
        <v>#DIV/0!</v>
      </c>
    </row>
    <row r="199" spans="1:20" x14ac:dyDescent="0.25">
      <c r="A199" s="38"/>
      <c r="B199" s="7"/>
      <c r="C199" s="41"/>
      <c r="D199" s="9"/>
      <c r="E199" s="9"/>
      <c r="F199" s="9"/>
      <c r="G199" s="9"/>
      <c r="H199" s="2">
        <f t="shared" si="71"/>
        <v>0</v>
      </c>
      <c r="I199" s="13"/>
      <c r="J199" s="1">
        <f t="shared" si="72"/>
        <v>0</v>
      </c>
      <c r="K199" s="1">
        <f t="shared" si="73"/>
        <v>0</v>
      </c>
      <c r="L199" s="9"/>
      <c r="M199" s="9"/>
      <c r="N199" s="11">
        <f>IF(AND(C199*0.055&gt;20,C199*0.055&lt;250),ROUNDUP(C199*0.055,2),IF(C199*0.055&lt;=20,20,250))</f>
        <v>20</v>
      </c>
      <c r="O199" s="3">
        <f>J199+K199+L199+M199+N199</f>
        <v>20</v>
      </c>
      <c r="P199" s="33"/>
      <c r="Q199" s="9"/>
      <c r="R199" s="24">
        <f>C199-O199-Q199-P199</f>
        <v>-20</v>
      </c>
      <c r="S199" s="27" t="e">
        <f>ROUND(R199/C199,2)</f>
        <v>#DIV/0!</v>
      </c>
      <c r="T199" s="28" t="e">
        <f t="shared" si="74"/>
        <v>#DIV/0!</v>
      </c>
    </row>
    <row r="200" spans="1:20" x14ac:dyDescent="0.25">
      <c r="A200" s="38"/>
      <c r="B200" s="7"/>
      <c r="C200" s="41"/>
      <c r="D200" s="9"/>
      <c r="E200" s="9"/>
      <c r="F200" s="9"/>
      <c r="G200" s="9"/>
      <c r="H200" s="2">
        <f t="shared" si="71"/>
        <v>0</v>
      </c>
      <c r="I200" s="13"/>
      <c r="J200" s="1">
        <f t="shared" si="72"/>
        <v>0</v>
      </c>
      <c r="K200" s="1">
        <f t="shared" si="73"/>
        <v>0</v>
      </c>
      <c r="L200" s="9"/>
      <c r="M200" s="9"/>
      <c r="N200" s="11">
        <f>IF(AND(C200*0.055&gt;20,C200*0.055&lt;250),ROUNDUP(C200*0.055,2),IF(C200*0.055&lt;=20,20,250))</f>
        <v>20</v>
      </c>
      <c r="O200" s="3">
        <f>J200+K200+L200+M200+N200</f>
        <v>20</v>
      </c>
      <c r="P200" s="33"/>
      <c r="Q200" s="9"/>
      <c r="R200" s="24">
        <f>C200-O200-Q200-P200</f>
        <v>-20</v>
      </c>
      <c r="S200" s="27" t="e">
        <f>ROUND(R200/C200,2)</f>
        <v>#DIV/0!</v>
      </c>
      <c r="T200" s="28" t="e">
        <f t="shared" si="74"/>
        <v>#DIV/0!</v>
      </c>
    </row>
    <row r="201" spans="1:20" x14ac:dyDescent="0.25">
      <c r="A201" s="38"/>
      <c r="B201" s="7"/>
      <c r="C201" s="41"/>
      <c r="D201" s="9"/>
      <c r="E201" s="9"/>
      <c r="F201" s="9"/>
      <c r="G201" s="9"/>
      <c r="H201" s="2">
        <f t="shared" si="71"/>
        <v>0</v>
      </c>
      <c r="I201" s="13"/>
      <c r="J201" s="1">
        <f t="shared" si="72"/>
        <v>0</v>
      </c>
      <c r="K201" s="1">
        <f t="shared" si="73"/>
        <v>0</v>
      </c>
      <c r="L201" s="9"/>
      <c r="M201" s="9"/>
      <c r="N201" s="11">
        <f>IF(AND(C201*0.055&gt;20,C201*0.055&lt;250),ROUNDUP(C201*0.055,2),IF(C201*0.055&lt;=20,20,250))</f>
        <v>20</v>
      </c>
      <c r="O201" s="3">
        <f>J201+K201+L201+M201+N201</f>
        <v>20</v>
      </c>
      <c r="P201" s="33"/>
      <c r="Q201" s="9"/>
      <c r="R201" s="24">
        <f>C201-O201-Q201-P201</f>
        <v>-20</v>
      </c>
      <c r="S201" s="27" t="e">
        <f>ROUND(R201/C201,2)</f>
        <v>#DIV/0!</v>
      </c>
      <c r="T201" s="28" t="e">
        <f t="shared" si="74"/>
        <v>#DIV/0!</v>
      </c>
    </row>
    <row r="202" spans="1:20" x14ac:dyDescent="0.25">
      <c r="A202" s="38"/>
      <c r="B202" s="7"/>
      <c r="C202" s="41"/>
      <c r="D202" s="9"/>
      <c r="E202" s="9"/>
      <c r="F202" s="9"/>
      <c r="G202" s="9"/>
      <c r="H202" s="2">
        <f t="shared" si="71"/>
        <v>0</v>
      </c>
      <c r="I202" s="13"/>
      <c r="J202" s="1">
        <f t="shared" si="72"/>
        <v>0</v>
      </c>
      <c r="K202" s="1">
        <f t="shared" si="73"/>
        <v>0</v>
      </c>
      <c r="L202" s="9"/>
      <c r="M202" s="9"/>
      <c r="N202" s="11">
        <f>IF(AND(C202*0.055&gt;20,C202*0.055&lt;250),ROUNDUP(C202*0.055,2),IF(C202*0.055&lt;=20,20,250))</f>
        <v>20</v>
      </c>
      <c r="O202" s="3">
        <f>J202+K202+L202+M202+N202</f>
        <v>20</v>
      </c>
      <c r="P202" s="33"/>
      <c r="Q202" s="9"/>
      <c r="R202" s="24">
        <f>C202-O202-Q202-P202</f>
        <v>-20</v>
      </c>
      <c r="S202" s="27" t="e">
        <f>ROUND(R202/C202,2)</f>
        <v>#DIV/0!</v>
      </c>
      <c r="T202" s="28" t="e">
        <f t="shared" si="74"/>
        <v>#DIV/0!</v>
      </c>
    </row>
    <row r="203" spans="1:20" x14ac:dyDescent="0.25">
      <c r="A203" s="38"/>
      <c r="B203" s="7"/>
      <c r="C203" s="41"/>
      <c r="D203" s="9"/>
      <c r="E203" s="9"/>
      <c r="F203" s="9"/>
      <c r="G203" s="9"/>
      <c r="H203" s="2">
        <f t="shared" si="71"/>
        <v>0</v>
      </c>
      <c r="I203" s="13"/>
      <c r="J203" s="1">
        <f t="shared" si="72"/>
        <v>0</v>
      </c>
      <c r="K203" s="1">
        <f t="shared" si="73"/>
        <v>0</v>
      </c>
      <c r="L203" s="9"/>
      <c r="M203" s="9"/>
      <c r="N203" s="11">
        <f>IF(AND(C203*0.055&gt;20,C203*0.055&lt;250),ROUNDUP(C203*0.055,2),IF(C203*0.055&lt;=20,20,250))</f>
        <v>20</v>
      </c>
      <c r="O203" s="3">
        <f>J203+K203+L203+M203+N203</f>
        <v>20</v>
      </c>
      <c r="P203" s="33"/>
      <c r="Q203" s="9"/>
      <c r="R203" s="24">
        <f>C203-O203-Q203-P203</f>
        <v>-20</v>
      </c>
      <c r="S203" s="27" t="e">
        <f>ROUND(R203/C203,2)</f>
        <v>#DIV/0!</v>
      </c>
      <c r="T203" s="28" t="e">
        <f t="shared" si="74"/>
        <v>#DIV/0!</v>
      </c>
    </row>
    <row r="204" spans="1:20" x14ac:dyDescent="0.25">
      <c r="A204" s="38"/>
      <c r="B204" s="7"/>
      <c r="C204" s="41"/>
      <c r="D204" s="9"/>
      <c r="E204" s="9"/>
      <c r="F204" s="9"/>
      <c r="G204" s="9"/>
      <c r="H204" s="2">
        <f t="shared" si="71"/>
        <v>0</v>
      </c>
      <c r="I204" s="13"/>
      <c r="J204" s="1">
        <f t="shared" si="72"/>
        <v>0</v>
      </c>
      <c r="K204" s="1">
        <f t="shared" si="73"/>
        <v>0</v>
      </c>
      <c r="L204" s="9"/>
      <c r="M204" s="9"/>
      <c r="N204" s="11">
        <f>IF(AND(C204*0.055&gt;20,C204*0.055&lt;250),ROUNDUP(C204*0.055,2),IF(C204*0.055&lt;=20,20,250))</f>
        <v>20</v>
      </c>
      <c r="O204" s="3">
        <f>J204+K204+L204+M204+N204</f>
        <v>20</v>
      </c>
      <c r="P204" s="33"/>
      <c r="Q204" s="9"/>
      <c r="R204" s="24">
        <f>C204-O204-Q204-P204</f>
        <v>-20</v>
      </c>
      <c r="S204" s="27" t="e">
        <f>ROUND(R204/C204,2)</f>
        <v>#DIV/0!</v>
      </c>
      <c r="T204" s="28" t="e">
        <f t="shared" si="74"/>
        <v>#DIV/0!</v>
      </c>
    </row>
    <row r="205" spans="1:20" x14ac:dyDescent="0.25">
      <c r="A205" s="38"/>
      <c r="B205" s="7"/>
      <c r="C205" s="41"/>
      <c r="D205" s="9"/>
      <c r="E205" s="9"/>
      <c r="F205" s="9"/>
      <c r="G205" s="9"/>
      <c r="H205" s="2">
        <f t="shared" si="71"/>
        <v>0</v>
      </c>
      <c r="I205" s="13"/>
      <c r="J205" s="1">
        <f t="shared" si="72"/>
        <v>0</v>
      </c>
      <c r="K205" s="1">
        <f t="shared" si="73"/>
        <v>0</v>
      </c>
      <c r="L205" s="9"/>
      <c r="M205" s="9"/>
      <c r="N205" s="11">
        <f>IF(AND(C205*0.055&gt;20,C205*0.055&lt;250),ROUNDUP(C205*0.055,2),IF(C205*0.055&lt;=20,20,250))</f>
        <v>20</v>
      </c>
      <c r="O205" s="3">
        <f>J205+K205+L205+M205+N205</f>
        <v>20</v>
      </c>
      <c r="P205" s="33"/>
      <c r="Q205" s="9"/>
      <c r="R205" s="24">
        <f>C205-O205-Q205-P205</f>
        <v>-20</v>
      </c>
      <c r="S205" s="27" t="e">
        <f>ROUND(R205/C205,2)</f>
        <v>#DIV/0!</v>
      </c>
      <c r="T205" s="28" t="e">
        <f t="shared" si="74"/>
        <v>#DIV/0!</v>
      </c>
    </row>
    <row r="206" spans="1:20" x14ac:dyDescent="0.25">
      <c r="A206" s="38"/>
      <c r="B206" s="7"/>
      <c r="C206" s="41"/>
      <c r="D206" s="9"/>
      <c r="E206" s="9"/>
      <c r="F206" s="9"/>
      <c r="G206" s="9"/>
      <c r="H206" s="2">
        <f t="shared" si="71"/>
        <v>0</v>
      </c>
      <c r="I206" s="13"/>
      <c r="J206" s="1">
        <f t="shared" si="72"/>
        <v>0</v>
      </c>
      <c r="K206" s="1">
        <f t="shared" si="73"/>
        <v>0</v>
      </c>
      <c r="L206" s="9"/>
      <c r="M206" s="9"/>
      <c r="N206" s="11">
        <f>IF(AND(C206*0.055&gt;20,C206*0.055&lt;250),ROUNDUP(C206*0.055,2),IF(C206*0.055&lt;=20,20,250))</f>
        <v>20</v>
      </c>
      <c r="O206" s="3">
        <f>J206+K206+L206+M206+N206</f>
        <v>20</v>
      </c>
      <c r="P206" s="33"/>
      <c r="Q206" s="9"/>
      <c r="R206" s="24">
        <f>C206-O206-Q206-P206</f>
        <v>-20</v>
      </c>
      <c r="S206" s="27" t="e">
        <f>ROUND(R206/C206,2)</f>
        <v>#DIV/0!</v>
      </c>
      <c r="T206" s="28" t="e">
        <f t="shared" si="74"/>
        <v>#DIV/0!</v>
      </c>
    </row>
    <row r="207" spans="1:20" x14ac:dyDescent="0.25">
      <c r="A207" s="38"/>
      <c r="B207" s="7"/>
      <c r="C207" s="41"/>
      <c r="D207" s="9"/>
      <c r="E207" s="9"/>
      <c r="F207" s="9"/>
      <c r="G207" s="9"/>
      <c r="H207" s="2">
        <f t="shared" si="71"/>
        <v>0</v>
      </c>
      <c r="I207" s="13"/>
      <c r="J207" s="1">
        <f t="shared" si="72"/>
        <v>0</v>
      </c>
      <c r="K207" s="1">
        <f t="shared" si="73"/>
        <v>0</v>
      </c>
      <c r="L207" s="9"/>
      <c r="M207" s="9"/>
      <c r="N207" s="11">
        <f>IF(AND(C207*0.055&gt;20,C207*0.055&lt;250),ROUNDUP(C207*0.055,2),IF(C207*0.055&lt;=20,20,250))</f>
        <v>20</v>
      </c>
      <c r="O207" s="3">
        <f>J207+K207+L207+M207+N207</f>
        <v>20</v>
      </c>
      <c r="P207" s="33"/>
      <c r="Q207" s="9"/>
      <c r="R207" s="24">
        <f>C207-O207-Q207-P207</f>
        <v>-20</v>
      </c>
      <c r="S207" s="27" t="e">
        <f>ROUND(R207/C207,2)</f>
        <v>#DIV/0!</v>
      </c>
      <c r="T207" s="28" t="e">
        <f t="shared" si="74"/>
        <v>#DIV/0!</v>
      </c>
    </row>
    <row r="208" spans="1:20" x14ac:dyDescent="0.25">
      <c r="A208" s="38"/>
      <c r="B208" s="7"/>
      <c r="C208" s="41"/>
      <c r="D208" s="9"/>
      <c r="E208" s="9"/>
      <c r="F208" s="9"/>
      <c r="G208" s="9"/>
      <c r="H208" s="2">
        <f t="shared" si="71"/>
        <v>0</v>
      </c>
      <c r="I208" s="13"/>
      <c r="J208" s="1">
        <f t="shared" si="72"/>
        <v>0</v>
      </c>
      <c r="K208" s="1">
        <f t="shared" si="73"/>
        <v>0</v>
      </c>
      <c r="L208" s="9"/>
      <c r="M208" s="9"/>
      <c r="N208" s="11">
        <f>IF(AND(C208*0.055&gt;20,C208*0.055&lt;250),ROUNDUP(C208*0.055,2),IF(C208*0.055&lt;=20,20,250))</f>
        <v>20</v>
      </c>
      <c r="O208" s="3">
        <f>J208+K208+L208+M208+N208</f>
        <v>20</v>
      </c>
      <c r="P208" s="33"/>
      <c r="Q208" s="9"/>
      <c r="R208" s="24">
        <f>C208-O208-Q208-P208</f>
        <v>-20</v>
      </c>
      <c r="S208" s="27" t="e">
        <f>ROUND(R208/C208,2)</f>
        <v>#DIV/0!</v>
      </c>
      <c r="T208" s="28" t="e">
        <f t="shared" si="74"/>
        <v>#DIV/0!</v>
      </c>
    </row>
    <row r="209" spans="1:20" x14ac:dyDescent="0.25">
      <c r="A209" s="38"/>
      <c r="B209" s="7"/>
      <c r="C209" s="41"/>
      <c r="D209" s="9"/>
      <c r="E209" s="9"/>
      <c r="F209" s="9"/>
      <c r="G209" s="9"/>
      <c r="H209" s="2">
        <f t="shared" si="71"/>
        <v>0</v>
      </c>
      <c r="I209" s="13"/>
      <c r="J209" s="1">
        <f t="shared" si="72"/>
        <v>0</v>
      </c>
      <c r="K209" s="1">
        <f t="shared" si="73"/>
        <v>0</v>
      </c>
      <c r="L209" s="9"/>
      <c r="M209" s="9"/>
      <c r="N209" s="11">
        <f>IF(AND(C209*0.055&gt;20,C209*0.055&lt;250),ROUNDUP(C209*0.055,2),IF(C209*0.055&lt;=20,20,250))</f>
        <v>20</v>
      </c>
      <c r="O209" s="3">
        <f>J209+K209+L209+M209+N209</f>
        <v>20</v>
      </c>
      <c r="P209" s="33"/>
      <c r="Q209" s="9"/>
      <c r="R209" s="24">
        <f>C209-O209-Q209-P209</f>
        <v>-20</v>
      </c>
      <c r="S209" s="27" t="e">
        <f>ROUND(R209/C209,2)</f>
        <v>#DIV/0!</v>
      </c>
      <c r="T209" s="28" t="e">
        <f t="shared" si="74"/>
        <v>#DIV/0!</v>
      </c>
    </row>
    <row r="210" spans="1:20" x14ac:dyDescent="0.25">
      <c r="A210" s="38"/>
      <c r="B210" s="7"/>
      <c r="C210" s="41"/>
      <c r="D210" s="9"/>
      <c r="E210" s="9"/>
      <c r="F210" s="9"/>
      <c r="G210" s="9"/>
      <c r="H210" s="2">
        <f t="shared" si="71"/>
        <v>0</v>
      </c>
      <c r="I210" s="13"/>
      <c r="J210" s="1">
        <f t="shared" si="72"/>
        <v>0</v>
      </c>
      <c r="K210" s="1">
        <f t="shared" si="73"/>
        <v>0</v>
      </c>
      <c r="L210" s="9"/>
      <c r="M210" s="9"/>
      <c r="N210" s="11">
        <f>IF(AND(C210*0.055&gt;20,C210*0.055&lt;250),ROUNDUP(C210*0.055,2),IF(C210*0.055&lt;=20,20,250))</f>
        <v>20</v>
      </c>
      <c r="O210" s="3">
        <f>J210+K210+L210+M210+N210</f>
        <v>20</v>
      </c>
      <c r="P210" s="33"/>
      <c r="Q210" s="9"/>
      <c r="R210" s="24">
        <f>C210-O210-Q210-P210</f>
        <v>-20</v>
      </c>
      <c r="S210" s="27" t="e">
        <f>ROUND(R210/C210,2)</f>
        <v>#DIV/0!</v>
      </c>
      <c r="T210" s="28" t="e">
        <f t="shared" si="74"/>
        <v>#DIV/0!</v>
      </c>
    </row>
    <row r="211" spans="1:20" x14ac:dyDescent="0.25">
      <c r="A211" s="38"/>
      <c r="B211" s="7"/>
      <c r="C211" s="41"/>
      <c r="D211" s="9"/>
      <c r="E211" s="9"/>
      <c r="F211" s="9"/>
      <c r="G211" s="9"/>
      <c r="H211" s="2">
        <f t="shared" si="71"/>
        <v>0</v>
      </c>
      <c r="I211" s="13"/>
      <c r="J211" s="1">
        <f t="shared" si="72"/>
        <v>0</v>
      </c>
      <c r="K211" s="1">
        <f t="shared" si="73"/>
        <v>0</v>
      </c>
      <c r="L211" s="9"/>
      <c r="M211" s="9"/>
      <c r="N211" s="11">
        <f>IF(AND(C211*0.055&gt;20,C211*0.055&lt;250),ROUNDUP(C211*0.055,2),IF(C211*0.055&lt;=20,20,250))</f>
        <v>20</v>
      </c>
      <c r="O211" s="3">
        <f>J211+K211+L211+M211+N211</f>
        <v>20</v>
      </c>
      <c r="P211" s="33"/>
      <c r="Q211" s="9"/>
      <c r="R211" s="24">
        <f>C211-O211-Q211-P211</f>
        <v>-20</v>
      </c>
      <c r="S211" s="27" t="e">
        <f>ROUND(R211/C211,2)</f>
        <v>#DIV/0!</v>
      </c>
      <c r="T211" s="28" t="e">
        <f t="shared" si="74"/>
        <v>#DIV/0!</v>
      </c>
    </row>
    <row r="212" spans="1:20" x14ac:dyDescent="0.25">
      <c r="A212" s="38"/>
      <c r="B212" s="7"/>
      <c r="C212" s="41"/>
      <c r="D212" s="9"/>
      <c r="E212" s="9"/>
      <c r="F212" s="9"/>
      <c r="G212" s="9"/>
      <c r="H212" s="2">
        <f t="shared" si="71"/>
        <v>0</v>
      </c>
      <c r="I212" s="13"/>
      <c r="J212" s="1">
        <f t="shared" si="72"/>
        <v>0</v>
      </c>
      <c r="K212" s="1">
        <f t="shared" si="73"/>
        <v>0</v>
      </c>
      <c r="L212" s="9"/>
      <c r="M212" s="9"/>
      <c r="N212" s="11">
        <f>IF(AND(C212*0.055&gt;20,C212*0.055&lt;250),ROUNDUP(C212*0.055,2),IF(C212*0.055&lt;=20,20,250))</f>
        <v>20</v>
      </c>
      <c r="O212" s="3">
        <f>J212+K212+L212+M212+N212</f>
        <v>20</v>
      </c>
      <c r="P212" s="33"/>
      <c r="Q212" s="9"/>
      <c r="R212" s="24">
        <f>C212-O212-Q212-P212</f>
        <v>-20</v>
      </c>
      <c r="S212" s="27" t="e">
        <f>ROUND(R212/C212,2)</f>
        <v>#DIV/0!</v>
      </c>
      <c r="T212" s="28" t="e">
        <f t="shared" si="74"/>
        <v>#DIV/0!</v>
      </c>
    </row>
    <row r="213" spans="1:20" x14ac:dyDescent="0.25">
      <c r="A213" s="38"/>
      <c r="B213" s="7"/>
      <c r="C213" s="41"/>
      <c r="D213" s="9"/>
      <c r="E213" s="9"/>
      <c r="F213" s="9"/>
      <c r="G213" s="9"/>
      <c r="H213" s="2">
        <f t="shared" si="71"/>
        <v>0</v>
      </c>
      <c r="I213" s="13"/>
      <c r="J213" s="1">
        <f t="shared" si="72"/>
        <v>0</v>
      </c>
      <c r="K213" s="1">
        <f t="shared" si="73"/>
        <v>0</v>
      </c>
      <c r="L213" s="9"/>
      <c r="M213" s="9"/>
      <c r="N213" s="11">
        <f>IF(AND(C213*0.055&gt;20,C213*0.055&lt;250),ROUNDUP(C213*0.055,2),IF(C213*0.055&lt;=20,20,250))</f>
        <v>20</v>
      </c>
      <c r="O213" s="3">
        <f>J213+K213+L213+M213+N213</f>
        <v>20</v>
      </c>
      <c r="P213" s="33"/>
      <c r="Q213" s="9"/>
      <c r="R213" s="24">
        <f>C213-O213-Q213-P213</f>
        <v>-20</v>
      </c>
      <c r="S213" s="27" t="e">
        <f>ROUND(R213/C213,2)</f>
        <v>#DIV/0!</v>
      </c>
      <c r="T213" s="28" t="e">
        <f t="shared" si="74"/>
        <v>#DIV/0!</v>
      </c>
    </row>
    <row r="214" spans="1:20" x14ac:dyDescent="0.25">
      <c r="A214" s="38"/>
      <c r="B214" s="7"/>
      <c r="C214" s="41"/>
      <c r="D214" s="9"/>
      <c r="E214" s="9"/>
      <c r="F214" s="9"/>
      <c r="G214" s="9"/>
      <c r="H214" s="2">
        <f t="shared" si="71"/>
        <v>0</v>
      </c>
      <c r="I214" s="13"/>
      <c r="J214" s="1">
        <f t="shared" si="72"/>
        <v>0</v>
      </c>
      <c r="K214" s="1">
        <f t="shared" si="73"/>
        <v>0</v>
      </c>
      <c r="L214" s="9"/>
      <c r="M214" s="9"/>
      <c r="N214" s="11">
        <f>IF(AND(C214*0.055&gt;20,C214*0.055&lt;250),ROUNDUP(C214*0.055,2),IF(C214*0.055&lt;=20,20,250))</f>
        <v>20</v>
      </c>
      <c r="O214" s="3">
        <f>J214+K214+L214+M214+N214</f>
        <v>20</v>
      </c>
      <c r="P214" s="33"/>
      <c r="Q214" s="9"/>
      <c r="R214" s="24">
        <f>C214-O214-Q214-P214</f>
        <v>-20</v>
      </c>
      <c r="S214" s="27" t="e">
        <f>ROUND(R214/C214,2)</f>
        <v>#DIV/0!</v>
      </c>
      <c r="T214" s="28" t="e">
        <f t="shared" si="74"/>
        <v>#DIV/0!</v>
      </c>
    </row>
    <row r="215" spans="1:20" x14ac:dyDescent="0.25">
      <c r="A215" s="38"/>
      <c r="B215" s="7"/>
      <c r="C215" s="41"/>
      <c r="D215" s="9"/>
      <c r="E215" s="9"/>
      <c r="F215" s="9"/>
      <c r="G215" s="9"/>
      <c r="H215" s="2">
        <f t="shared" si="71"/>
        <v>0</v>
      </c>
      <c r="I215" s="13"/>
      <c r="J215" s="1">
        <f t="shared" si="72"/>
        <v>0</v>
      </c>
      <c r="K215" s="1">
        <f t="shared" si="73"/>
        <v>0</v>
      </c>
      <c r="L215" s="9"/>
      <c r="M215" s="9"/>
      <c r="N215" s="11">
        <f>IF(AND(C215*0.055&gt;20,C215*0.055&lt;250),ROUNDUP(C215*0.055,2),IF(C215*0.055&lt;=20,20,250))</f>
        <v>20</v>
      </c>
      <c r="O215" s="3">
        <f>J215+K215+L215+M215+N215</f>
        <v>20</v>
      </c>
      <c r="P215" s="33"/>
      <c r="Q215" s="9"/>
      <c r="R215" s="24">
        <f>C215-O215-Q215-P215</f>
        <v>-20</v>
      </c>
      <c r="S215" s="27" t="e">
        <f>ROUND(R215/C215,2)</f>
        <v>#DIV/0!</v>
      </c>
      <c r="T215" s="28" t="e">
        <f t="shared" si="74"/>
        <v>#DIV/0!</v>
      </c>
    </row>
    <row r="216" spans="1:20" x14ac:dyDescent="0.25">
      <c r="A216" s="38"/>
      <c r="B216" s="7"/>
      <c r="C216" s="41"/>
      <c r="D216" s="9"/>
      <c r="E216" s="9"/>
      <c r="F216" s="9"/>
      <c r="G216" s="9"/>
      <c r="H216" s="2">
        <f t="shared" si="71"/>
        <v>0</v>
      </c>
      <c r="I216" s="13"/>
      <c r="J216" s="1">
        <f t="shared" si="72"/>
        <v>0</v>
      </c>
      <c r="K216" s="1">
        <f t="shared" si="73"/>
        <v>0</v>
      </c>
      <c r="L216" s="9"/>
      <c r="M216" s="9"/>
      <c r="N216" s="11">
        <f>IF(AND(C216*0.055&gt;20,C216*0.055&lt;250),ROUNDUP(C216*0.055,2),IF(C216*0.055&lt;=20,20,250))</f>
        <v>20</v>
      </c>
      <c r="O216" s="3">
        <f>J216+K216+L216+M216+N216</f>
        <v>20</v>
      </c>
      <c r="P216" s="33"/>
      <c r="Q216" s="9"/>
      <c r="R216" s="24">
        <f>C216-O216-Q216-P216</f>
        <v>-20</v>
      </c>
      <c r="S216" s="27" t="e">
        <f>ROUND(R216/C216,2)</f>
        <v>#DIV/0!</v>
      </c>
      <c r="T216" s="28" t="e">
        <f t="shared" si="74"/>
        <v>#DIV/0!</v>
      </c>
    </row>
    <row r="217" spans="1:20" x14ac:dyDescent="0.25">
      <c r="A217" s="38"/>
      <c r="B217" s="7"/>
      <c r="C217" s="41"/>
      <c r="D217" s="9"/>
      <c r="E217" s="9"/>
      <c r="F217" s="9"/>
      <c r="G217" s="9"/>
      <c r="H217" s="2">
        <f t="shared" si="71"/>
        <v>0</v>
      </c>
      <c r="I217" s="13"/>
      <c r="J217" s="1">
        <f t="shared" si="72"/>
        <v>0</v>
      </c>
      <c r="K217" s="1">
        <f t="shared" si="73"/>
        <v>0</v>
      </c>
      <c r="L217" s="9"/>
      <c r="M217" s="9"/>
      <c r="N217" s="11">
        <f>IF(AND(C217*0.055&gt;20,C217*0.055&lt;250),ROUNDUP(C217*0.055,2),IF(C217*0.055&lt;=20,20,250))</f>
        <v>20</v>
      </c>
      <c r="O217" s="3">
        <f>J217+K217+L217+M217+N217</f>
        <v>20</v>
      </c>
      <c r="P217" s="33"/>
      <c r="Q217" s="9"/>
      <c r="R217" s="24">
        <f>C217-O217-Q217-P217</f>
        <v>-20</v>
      </c>
      <c r="S217" s="27" t="e">
        <f>ROUND(R217/C217,2)</f>
        <v>#DIV/0!</v>
      </c>
      <c r="T217" s="28" t="e">
        <f t="shared" si="74"/>
        <v>#DIV/0!</v>
      </c>
    </row>
    <row r="218" spans="1:20" x14ac:dyDescent="0.25">
      <c r="A218" s="38"/>
      <c r="B218" s="7"/>
      <c r="C218" s="41"/>
      <c r="D218" s="9"/>
      <c r="E218" s="9"/>
      <c r="F218" s="9"/>
      <c r="G218" s="9"/>
      <c r="H218" s="2">
        <f t="shared" si="71"/>
        <v>0</v>
      </c>
      <c r="I218" s="13"/>
      <c r="J218" s="1">
        <f t="shared" si="72"/>
        <v>0</v>
      </c>
      <c r="K218" s="1">
        <f t="shared" si="73"/>
        <v>0</v>
      </c>
      <c r="L218" s="9"/>
      <c r="M218" s="9"/>
      <c r="N218" s="11">
        <f>IF(AND(C218*0.055&gt;20,C218*0.055&lt;250),ROUNDUP(C218*0.055,2),IF(C218*0.055&lt;=20,20,250))</f>
        <v>20</v>
      </c>
      <c r="O218" s="3">
        <f>J218+K218+L218+M218+N218</f>
        <v>20</v>
      </c>
      <c r="P218" s="33"/>
      <c r="Q218" s="9"/>
      <c r="R218" s="24">
        <f>C218-O218-Q218-P218</f>
        <v>-20</v>
      </c>
      <c r="S218" s="27" t="e">
        <f>ROUND(R218/C218,2)</f>
        <v>#DIV/0!</v>
      </c>
      <c r="T218" s="28" t="e">
        <f t="shared" si="74"/>
        <v>#DIV/0!</v>
      </c>
    </row>
    <row r="219" spans="1:20" x14ac:dyDescent="0.25">
      <c r="A219" s="38"/>
      <c r="B219" s="7"/>
      <c r="C219" s="41"/>
      <c r="D219" s="9"/>
      <c r="E219" s="9"/>
      <c r="F219" s="9"/>
      <c r="G219" s="9"/>
      <c r="H219" s="2">
        <f t="shared" si="71"/>
        <v>0</v>
      </c>
      <c r="I219" s="13"/>
      <c r="J219" s="1">
        <f t="shared" si="72"/>
        <v>0</v>
      </c>
      <c r="K219" s="1">
        <f t="shared" si="73"/>
        <v>0</v>
      </c>
      <c r="L219" s="9"/>
      <c r="M219" s="9"/>
      <c r="N219" s="11">
        <f>IF(AND(C219*0.055&gt;20,C219*0.055&lt;250),ROUNDUP(C219*0.055,2),IF(C219*0.055&lt;=20,20,250))</f>
        <v>20</v>
      </c>
      <c r="O219" s="3">
        <f>J219+K219+L219+M219+N219</f>
        <v>20</v>
      </c>
      <c r="P219" s="33"/>
      <c r="Q219" s="9"/>
      <c r="R219" s="24">
        <f>C219-O219-Q219-P219</f>
        <v>-20</v>
      </c>
      <c r="S219" s="27" t="e">
        <f>ROUND(R219/C219,2)</f>
        <v>#DIV/0!</v>
      </c>
      <c r="T219" s="28" t="e">
        <f t="shared" si="74"/>
        <v>#DIV/0!</v>
      </c>
    </row>
    <row r="220" spans="1:20" x14ac:dyDescent="0.25">
      <c r="A220" s="38"/>
      <c r="B220" s="7"/>
      <c r="C220" s="41"/>
      <c r="D220" s="9"/>
      <c r="E220" s="9"/>
      <c r="F220" s="9"/>
      <c r="G220" s="9"/>
      <c r="H220" s="2">
        <f t="shared" si="71"/>
        <v>0</v>
      </c>
      <c r="I220" s="13"/>
      <c r="J220" s="1">
        <f t="shared" si="72"/>
        <v>0</v>
      </c>
      <c r="K220" s="1">
        <f t="shared" si="73"/>
        <v>0</v>
      </c>
      <c r="L220" s="9"/>
      <c r="M220" s="9"/>
      <c r="N220" s="11">
        <f>IF(AND(C220*0.055&gt;20,C220*0.055&lt;250),ROUNDUP(C220*0.055,2),IF(C220*0.055&lt;=20,20,250))</f>
        <v>20</v>
      </c>
      <c r="O220" s="3">
        <f>J220+K220+L220+M220+N220</f>
        <v>20</v>
      </c>
      <c r="P220" s="33"/>
      <c r="Q220" s="9"/>
      <c r="R220" s="24">
        <f>C220-O220-Q220-P220</f>
        <v>-20</v>
      </c>
      <c r="S220" s="27" t="e">
        <f>ROUND(R220/C220,2)</f>
        <v>#DIV/0!</v>
      </c>
      <c r="T220" s="28" t="e">
        <f t="shared" si="74"/>
        <v>#DIV/0!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zoomScale="95" zoomScaleNormal="95" workbookViewId="0">
      <selection activeCell="V13" sqref="V13"/>
    </sheetView>
  </sheetViews>
  <sheetFormatPr defaultRowHeight="15" x14ac:dyDescent="0.25"/>
  <cols>
    <col min="1" max="1" width="11.28515625" customWidth="1"/>
    <col min="2" max="2" width="12" customWidth="1"/>
    <col min="4" max="4" width="11" customWidth="1"/>
    <col min="5" max="5" width="12" customWidth="1"/>
  </cols>
  <sheetData>
    <row r="1" spans="1:5" ht="33" customHeight="1" x14ac:dyDescent="0.25">
      <c r="A1" s="44" t="s">
        <v>231</v>
      </c>
      <c r="B1" s="44" t="s">
        <v>232</v>
      </c>
      <c r="C1" s="44" t="s">
        <v>228</v>
      </c>
      <c r="D1" s="44" t="s">
        <v>229</v>
      </c>
      <c r="E1" s="44" t="s">
        <v>230</v>
      </c>
    </row>
    <row r="2" spans="1:5" x14ac:dyDescent="0.25">
      <c r="A2">
        <v>0.1</v>
      </c>
      <c r="B2">
        <v>0.1</v>
      </c>
      <c r="C2" s="43">
        <v>0.05</v>
      </c>
      <c r="D2">
        <v>40</v>
      </c>
      <c r="E2">
        <v>100</v>
      </c>
    </row>
    <row r="3" spans="1:5" x14ac:dyDescent="0.25">
      <c r="A3">
        <v>0.2</v>
      </c>
      <c r="B3">
        <v>0.2</v>
      </c>
      <c r="C3" s="43">
        <v>0.05</v>
      </c>
      <c r="D3">
        <v>41</v>
      </c>
      <c r="E3">
        <v>105</v>
      </c>
    </row>
    <row r="4" spans="1:5" x14ac:dyDescent="0.25">
      <c r="A4">
        <v>0.3</v>
      </c>
      <c r="B4">
        <v>0.3</v>
      </c>
      <c r="C4" s="43">
        <v>0.05</v>
      </c>
      <c r="D4">
        <v>42</v>
      </c>
      <c r="E4">
        <v>115</v>
      </c>
    </row>
    <row r="5" spans="1:5" x14ac:dyDescent="0.25">
      <c r="A5">
        <v>0.4</v>
      </c>
      <c r="B5">
        <v>0.4</v>
      </c>
      <c r="C5" s="43">
        <v>0.05</v>
      </c>
      <c r="D5">
        <v>43</v>
      </c>
      <c r="E5">
        <v>120</v>
      </c>
    </row>
    <row r="6" spans="1:5" x14ac:dyDescent="0.25">
      <c r="A6">
        <v>0.5</v>
      </c>
      <c r="B6">
        <v>0.5</v>
      </c>
      <c r="C6" s="43">
        <v>0.05</v>
      </c>
      <c r="D6">
        <v>43</v>
      </c>
      <c r="E6">
        <v>125</v>
      </c>
    </row>
    <row r="7" spans="1:5" x14ac:dyDescent="0.25">
      <c r="A7">
        <v>0.6</v>
      </c>
      <c r="B7">
        <v>0.6</v>
      </c>
      <c r="C7" s="43">
        <v>0.05</v>
      </c>
      <c r="D7">
        <v>45</v>
      </c>
      <c r="E7">
        <v>130</v>
      </c>
    </row>
    <row r="8" spans="1:5" x14ac:dyDescent="0.25">
      <c r="A8">
        <v>0.7</v>
      </c>
      <c r="B8">
        <v>0.7</v>
      </c>
      <c r="C8" s="43">
        <v>0.05</v>
      </c>
      <c r="D8">
        <v>45</v>
      </c>
      <c r="E8">
        <v>135</v>
      </c>
    </row>
    <row r="9" spans="1:5" x14ac:dyDescent="0.25">
      <c r="A9">
        <v>0.8</v>
      </c>
      <c r="B9">
        <v>0.8</v>
      </c>
      <c r="C9" s="43">
        <v>0.05</v>
      </c>
      <c r="D9">
        <v>47</v>
      </c>
      <c r="E9">
        <v>140</v>
      </c>
    </row>
    <row r="10" spans="1:5" x14ac:dyDescent="0.25">
      <c r="A10">
        <v>0.9</v>
      </c>
      <c r="B10">
        <v>0.9</v>
      </c>
      <c r="C10" s="43">
        <v>0.05</v>
      </c>
      <c r="D10">
        <v>49</v>
      </c>
      <c r="E10">
        <v>145</v>
      </c>
    </row>
    <row r="11" spans="1:5" x14ac:dyDescent="0.25">
      <c r="A11">
        <v>1</v>
      </c>
      <c r="B11">
        <v>1</v>
      </c>
      <c r="C11" s="43">
        <v>0.06</v>
      </c>
      <c r="D11">
        <v>51</v>
      </c>
      <c r="E11">
        <v>155</v>
      </c>
    </row>
    <row r="12" spans="1:5" x14ac:dyDescent="0.25">
      <c r="A12">
        <v>1.1000000000000001</v>
      </c>
      <c r="B12">
        <v>1.1000000000000001</v>
      </c>
      <c r="C12" s="43">
        <v>0.06</v>
      </c>
      <c r="D12">
        <v>55</v>
      </c>
      <c r="E12">
        <v>165</v>
      </c>
    </row>
    <row r="13" spans="1:5" x14ac:dyDescent="0.25">
      <c r="A13">
        <v>1.2</v>
      </c>
      <c r="B13">
        <v>1.2</v>
      </c>
      <c r="C13" s="43">
        <v>0.06</v>
      </c>
      <c r="D13">
        <v>57</v>
      </c>
      <c r="E13">
        <v>175</v>
      </c>
    </row>
    <row r="14" spans="1:5" x14ac:dyDescent="0.25">
      <c r="A14">
        <v>1.3</v>
      </c>
      <c r="B14">
        <v>1.3</v>
      </c>
      <c r="C14" s="43">
        <v>0.06</v>
      </c>
      <c r="D14">
        <v>61</v>
      </c>
      <c r="E14">
        <v>190</v>
      </c>
    </row>
    <row r="15" spans="1:5" x14ac:dyDescent="0.25">
      <c r="A15">
        <v>1.4</v>
      </c>
      <c r="B15">
        <v>1.4</v>
      </c>
      <c r="C15" s="43">
        <v>0.06</v>
      </c>
      <c r="D15">
        <v>63</v>
      </c>
      <c r="E15">
        <v>200</v>
      </c>
    </row>
    <row r="16" spans="1:5" x14ac:dyDescent="0.25">
      <c r="A16">
        <v>1.5</v>
      </c>
      <c r="B16">
        <v>1.5</v>
      </c>
      <c r="C16" s="43">
        <v>0.06</v>
      </c>
      <c r="D16">
        <v>65</v>
      </c>
      <c r="E16">
        <v>225</v>
      </c>
    </row>
    <row r="17" spans="1:5" x14ac:dyDescent="0.25">
      <c r="A17">
        <v>1.6</v>
      </c>
      <c r="B17">
        <v>1.6</v>
      </c>
      <c r="C17" s="43">
        <v>0.06</v>
      </c>
      <c r="D17">
        <v>67</v>
      </c>
      <c r="E17">
        <v>230</v>
      </c>
    </row>
    <row r="18" spans="1:5" x14ac:dyDescent="0.25">
      <c r="A18">
        <v>1.7</v>
      </c>
      <c r="B18">
        <v>1.7</v>
      </c>
      <c r="C18" s="43">
        <v>0.06</v>
      </c>
      <c r="D18">
        <v>69</v>
      </c>
      <c r="E18">
        <v>245</v>
      </c>
    </row>
    <row r="19" spans="1:5" x14ac:dyDescent="0.25">
      <c r="A19">
        <v>1.8</v>
      </c>
      <c r="B19">
        <v>1.8</v>
      </c>
      <c r="C19" s="43">
        <v>0.06</v>
      </c>
      <c r="D19">
        <v>70</v>
      </c>
      <c r="E19">
        <v>255</v>
      </c>
    </row>
    <row r="20" spans="1:5" x14ac:dyDescent="0.25">
      <c r="A20">
        <v>1.9</v>
      </c>
      <c r="B20">
        <v>1.9</v>
      </c>
      <c r="C20" s="43">
        <v>0.06</v>
      </c>
      <c r="D20">
        <v>71</v>
      </c>
      <c r="E20">
        <v>265</v>
      </c>
    </row>
    <row r="21" spans="1:5" x14ac:dyDescent="0.25">
      <c r="A21">
        <v>2</v>
      </c>
      <c r="B21">
        <v>2.9</v>
      </c>
      <c r="C21" s="43">
        <v>0.06</v>
      </c>
      <c r="D21">
        <v>79</v>
      </c>
      <c r="E21">
        <v>285</v>
      </c>
    </row>
    <row r="22" spans="1:5" x14ac:dyDescent="0.25">
      <c r="A22">
        <v>3</v>
      </c>
      <c r="B22">
        <v>3.9</v>
      </c>
      <c r="C22" s="43">
        <v>0.06</v>
      </c>
      <c r="D22">
        <v>100</v>
      </c>
      <c r="E22">
        <v>330</v>
      </c>
    </row>
    <row r="23" spans="1:5" x14ac:dyDescent="0.25">
      <c r="A23">
        <v>4</v>
      </c>
      <c r="B23">
        <v>4.9000000000000004</v>
      </c>
      <c r="C23" s="43">
        <v>0.06</v>
      </c>
      <c r="D23">
        <v>120</v>
      </c>
      <c r="E23">
        <v>400</v>
      </c>
    </row>
    <row r="24" spans="1:5" x14ac:dyDescent="0.25">
      <c r="A24">
        <v>5</v>
      </c>
      <c r="B24">
        <v>5.9</v>
      </c>
      <c r="C24" s="43">
        <v>0.06</v>
      </c>
      <c r="D24">
        <v>135</v>
      </c>
      <c r="E24">
        <v>425</v>
      </c>
    </row>
    <row r="25" spans="1:5" x14ac:dyDescent="0.25">
      <c r="A25">
        <v>6</v>
      </c>
      <c r="B25">
        <v>6.9</v>
      </c>
      <c r="C25" s="43">
        <v>0.06</v>
      </c>
      <c r="D25">
        <v>160</v>
      </c>
      <c r="E25">
        <v>450</v>
      </c>
    </row>
    <row r="26" spans="1:5" x14ac:dyDescent="0.25">
      <c r="A26">
        <v>7</v>
      </c>
      <c r="B26">
        <v>7.9</v>
      </c>
      <c r="C26" s="43">
        <v>0.06</v>
      </c>
      <c r="D26">
        <v>185</v>
      </c>
      <c r="E26">
        <v>500</v>
      </c>
    </row>
    <row r="27" spans="1:5" x14ac:dyDescent="0.25">
      <c r="A27">
        <v>8</v>
      </c>
      <c r="B27">
        <v>8.9</v>
      </c>
      <c r="C27" s="43">
        <v>0.06</v>
      </c>
      <c r="D27">
        <v>210</v>
      </c>
      <c r="E27">
        <v>525</v>
      </c>
    </row>
    <row r="28" spans="1:5" x14ac:dyDescent="0.25">
      <c r="A28">
        <v>9</v>
      </c>
      <c r="B28">
        <v>9.9</v>
      </c>
      <c r="C28" s="43">
        <v>0.06</v>
      </c>
      <c r="D28">
        <v>225</v>
      </c>
      <c r="E28">
        <v>550</v>
      </c>
    </row>
    <row r="29" spans="1:5" x14ac:dyDescent="0.25">
      <c r="A29">
        <v>10</v>
      </c>
      <c r="B29">
        <v>10.9</v>
      </c>
      <c r="C29" s="43">
        <v>7.0000000000000007E-2</v>
      </c>
      <c r="D29">
        <v>265</v>
      </c>
      <c r="E29">
        <v>575</v>
      </c>
    </row>
    <row r="30" spans="1:5" x14ac:dyDescent="0.25">
      <c r="A30">
        <v>11</v>
      </c>
      <c r="B30">
        <v>11.9</v>
      </c>
      <c r="C30" s="43">
        <v>7.0000000000000007E-2</v>
      </c>
      <c r="D30">
        <v>290</v>
      </c>
      <c r="E30">
        <v>625</v>
      </c>
    </row>
    <row r="31" spans="1:5" x14ac:dyDescent="0.25">
      <c r="A31">
        <v>12</v>
      </c>
      <c r="B31">
        <v>12.9</v>
      </c>
      <c r="C31" s="43">
        <v>7.0000000000000007E-2</v>
      </c>
      <c r="D31">
        <v>315</v>
      </c>
      <c r="E31">
        <v>685</v>
      </c>
    </row>
    <row r="32" spans="1:5" x14ac:dyDescent="0.25">
      <c r="A32">
        <v>13</v>
      </c>
      <c r="B32">
        <v>13.9</v>
      </c>
      <c r="C32" s="43">
        <v>7.0000000000000007E-2</v>
      </c>
      <c r="D32">
        <v>350</v>
      </c>
      <c r="E32">
        <v>700</v>
      </c>
    </row>
    <row r="33" spans="1:5" x14ac:dyDescent="0.25">
      <c r="A33">
        <v>14</v>
      </c>
      <c r="B33">
        <v>14.9</v>
      </c>
      <c r="C33" s="43">
        <v>7.0000000000000007E-2</v>
      </c>
      <c r="D33">
        <v>370</v>
      </c>
      <c r="E33">
        <v>700</v>
      </c>
    </row>
    <row r="34" spans="1:5" x14ac:dyDescent="0.25">
      <c r="A34">
        <v>15</v>
      </c>
      <c r="B34">
        <v>19.899999999999999</v>
      </c>
      <c r="C34" s="43">
        <v>7.0000000000000007E-2</v>
      </c>
      <c r="D34">
        <v>400</v>
      </c>
      <c r="E34">
        <v>700</v>
      </c>
    </row>
    <row r="35" spans="1:5" x14ac:dyDescent="0.25">
      <c r="A35">
        <v>20</v>
      </c>
      <c r="B35">
        <v>24.9</v>
      </c>
      <c r="C35" s="43">
        <v>7.0000000000000007E-2</v>
      </c>
      <c r="D35">
        <v>525</v>
      </c>
      <c r="E35">
        <v>700</v>
      </c>
    </row>
    <row r="36" spans="1:5" x14ac:dyDescent="0.25">
      <c r="A36">
        <v>25</v>
      </c>
      <c r="B36">
        <v>29.9</v>
      </c>
      <c r="C36" s="43">
        <v>7.0000000000000007E-2</v>
      </c>
      <c r="D36">
        <v>700</v>
      </c>
      <c r="E36">
        <v>1750</v>
      </c>
    </row>
    <row r="37" spans="1:5" x14ac:dyDescent="0.25">
      <c r="A37">
        <v>30</v>
      </c>
      <c r="B37">
        <v>34.9</v>
      </c>
      <c r="C37" s="43">
        <v>7.0000000000000007E-2</v>
      </c>
      <c r="D37">
        <v>800</v>
      </c>
      <c r="E37">
        <v>1750</v>
      </c>
    </row>
    <row r="38" spans="1:5" x14ac:dyDescent="0.25">
      <c r="A38">
        <v>35</v>
      </c>
      <c r="B38">
        <v>1000</v>
      </c>
      <c r="C38" s="43">
        <v>7.0000000000000007E-2</v>
      </c>
      <c r="D38">
        <v>1000</v>
      </c>
      <c r="E38">
        <v>1750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 FBS</vt:lpstr>
      <vt:lpstr>Логистика FBS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2022-11-06T12:13:08Z</dcterms:created>
  <dcterms:modified xsi:type="dcterms:W3CDTF">2023-01-29T10:13:56Z</dcterms:modified>
</cp:coreProperties>
</file>