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900"/>
  </bookViews>
  <sheets>
    <sheet name="Площадь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F4" i="2" l="1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G3" i="2"/>
  <c r="F3" i="2"/>
  <c r="E14" i="2"/>
  <c r="E8" i="2"/>
  <c r="E6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3" i="2"/>
  <c r="O4" i="2" l="1"/>
  <c r="O6" i="2"/>
  <c r="O8" i="2"/>
  <c r="O10" i="2"/>
  <c r="O12" i="2"/>
  <c r="O14" i="2"/>
  <c r="O16" i="2"/>
  <c r="O18" i="2"/>
  <c r="O20" i="2"/>
  <c r="O22" i="2"/>
  <c r="O24" i="2"/>
  <c r="O26" i="2"/>
  <c r="N4" i="2"/>
  <c r="N6" i="2"/>
  <c r="N8" i="2"/>
  <c r="N10" i="2"/>
  <c r="N12" i="2"/>
  <c r="N14" i="2"/>
  <c r="N16" i="2"/>
  <c r="N18" i="2"/>
  <c r="N20" i="2"/>
  <c r="O7" i="2"/>
  <c r="O11" i="2"/>
  <c r="O15" i="2"/>
  <c r="O19" i="2"/>
  <c r="O23" i="2"/>
  <c r="O3" i="2"/>
  <c r="N7" i="2"/>
  <c r="N11" i="2"/>
  <c r="N15" i="2"/>
  <c r="N19" i="2"/>
  <c r="N22" i="2"/>
  <c r="N24" i="2"/>
  <c r="N26" i="2"/>
  <c r="M4" i="2"/>
  <c r="M6" i="2"/>
  <c r="M8" i="2"/>
  <c r="M10" i="2"/>
  <c r="M12" i="2"/>
  <c r="M14" i="2"/>
  <c r="M16" i="2"/>
  <c r="M18" i="2"/>
  <c r="M20" i="2"/>
  <c r="M22" i="2"/>
  <c r="M24" i="2"/>
  <c r="M26" i="2"/>
  <c r="L4" i="2"/>
  <c r="P4" i="2" s="1"/>
  <c r="Q4" i="2" s="1"/>
  <c r="L6" i="2"/>
  <c r="P6" i="2" s="1"/>
  <c r="Q6" i="2" s="1"/>
  <c r="L8" i="2"/>
  <c r="P8" i="2" s="1"/>
  <c r="Q8" i="2" s="1"/>
  <c r="L10" i="2"/>
  <c r="P10" i="2" s="1"/>
  <c r="Q10" i="2" s="1"/>
  <c r="L12" i="2"/>
  <c r="P12" i="2" s="1"/>
  <c r="Q12" i="2" s="1"/>
  <c r="L14" i="2"/>
  <c r="P14" i="2" s="1"/>
  <c r="Q14" i="2" s="1"/>
  <c r="L16" i="2"/>
  <c r="P16" i="2" s="1"/>
  <c r="Q16" i="2" s="1"/>
  <c r="L18" i="2"/>
  <c r="P18" i="2" s="1"/>
  <c r="Q18" i="2" s="1"/>
  <c r="L20" i="2"/>
  <c r="P20" i="2" s="1"/>
  <c r="Q20" i="2" s="1"/>
  <c r="L22" i="2"/>
  <c r="P22" i="2" s="1"/>
  <c r="Q22" i="2" s="1"/>
  <c r="L24" i="2"/>
  <c r="P24" i="2" s="1"/>
  <c r="Q24" i="2" s="1"/>
  <c r="L26" i="2"/>
  <c r="P26" i="2" s="1"/>
  <c r="Q26" i="2" s="1"/>
  <c r="O5" i="2"/>
  <c r="O9" i="2"/>
  <c r="O13" i="2"/>
  <c r="O17" i="2"/>
  <c r="O21" i="2"/>
  <c r="O25" i="2"/>
  <c r="N5" i="2"/>
  <c r="N9" i="2"/>
  <c r="N13" i="2"/>
  <c r="N17" i="2"/>
  <c r="N21" i="2"/>
  <c r="N23" i="2"/>
  <c r="N25" i="2"/>
  <c r="N3" i="2"/>
  <c r="M5" i="2"/>
  <c r="M7" i="2"/>
  <c r="M9" i="2"/>
  <c r="M11" i="2"/>
  <c r="M13" i="2"/>
  <c r="M15" i="2"/>
  <c r="M17" i="2"/>
  <c r="M19" i="2"/>
  <c r="M21" i="2"/>
  <c r="M23" i="2"/>
  <c r="M25" i="2"/>
  <c r="M3" i="2"/>
  <c r="L5" i="2"/>
  <c r="P5" i="2" s="1"/>
  <c r="Q5" i="2" s="1"/>
  <c r="L7" i="2"/>
  <c r="P7" i="2" s="1"/>
  <c r="Q7" i="2" s="1"/>
  <c r="L9" i="2"/>
  <c r="P9" i="2" s="1"/>
  <c r="Q9" i="2" s="1"/>
  <c r="L11" i="2"/>
  <c r="L13" i="2"/>
  <c r="P13" i="2" s="1"/>
  <c r="Q13" i="2" s="1"/>
  <c r="L15" i="2"/>
  <c r="P15" i="2" s="1"/>
  <c r="Q15" i="2" s="1"/>
  <c r="L17" i="2"/>
  <c r="P17" i="2" s="1"/>
  <c r="Q17" i="2" s="1"/>
  <c r="L19" i="2"/>
  <c r="L21" i="2"/>
  <c r="P21" i="2" s="1"/>
  <c r="Q21" i="2" s="1"/>
  <c r="L23" i="2"/>
  <c r="P23" i="2" s="1"/>
  <c r="Q23" i="2" s="1"/>
  <c r="L25" i="2"/>
  <c r="P25" i="2" s="1"/>
  <c r="Q25" i="2" s="1"/>
  <c r="L3" i="2"/>
  <c r="J5" i="2"/>
  <c r="J7" i="2"/>
  <c r="J9" i="2"/>
  <c r="J11" i="2"/>
  <c r="J13" i="2"/>
  <c r="J15" i="2"/>
  <c r="J17" i="2"/>
  <c r="J19" i="2"/>
  <c r="J21" i="2"/>
  <c r="J23" i="2"/>
  <c r="J25" i="2"/>
  <c r="J3" i="2"/>
  <c r="J4" i="2"/>
  <c r="J6" i="2"/>
  <c r="J8" i="2"/>
  <c r="J10" i="2"/>
  <c r="J12" i="2"/>
  <c r="J14" i="2"/>
  <c r="J16" i="2"/>
  <c r="J18" i="2"/>
  <c r="J20" i="2"/>
  <c r="J22" i="2"/>
  <c r="J24" i="2"/>
  <c r="J26" i="2"/>
  <c r="I3" i="2"/>
  <c r="I5" i="2"/>
  <c r="I7" i="2"/>
  <c r="I9" i="2"/>
  <c r="I11" i="2"/>
  <c r="I13" i="2"/>
  <c r="I15" i="2"/>
  <c r="I17" i="2"/>
  <c r="I19" i="2"/>
  <c r="I21" i="2"/>
  <c r="I23" i="2"/>
  <c r="I25" i="2"/>
  <c r="I4" i="2"/>
  <c r="I6" i="2"/>
  <c r="I8" i="2"/>
  <c r="I10" i="2"/>
  <c r="I12" i="2"/>
  <c r="I14" i="2"/>
  <c r="I16" i="2"/>
  <c r="I18" i="2"/>
  <c r="I20" i="2"/>
  <c r="I22" i="2"/>
  <c r="I24" i="2"/>
  <c r="I26" i="2"/>
  <c r="P3" i="2" l="1"/>
  <c r="Q3" i="2" s="1"/>
  <c r="P19" i="2"/>
  <c r="Q19" i="2" s="1"/>
  <c r="P11" i="2"/>
  <c r="Q11" i="2" s="1"/>
  <c r="W24" i="2"/>
  <c r="K24" i="2"/>
  <c r="S24" i="2" s="1"/>
  <c r="V24" i="2"/>
  <c r="T24" i="2"/>
  <c r="R24" i="2"/>
  <c r="U24" i="2"/>
  <c r="V16" i="2"/>
  <c r="T16" i="2"/>
  <c r="R16" i="2"/>
  <c r="U16" i="2"/>
  <c r="K16" i="2"/>
  <c r="S16" i="2" s="1"/>
  <c r="U8" i="2"/>
  <c r="V8" i="2"/>
  <c r="T8" i="2"/>
  <c r="R8" i="2"/>
  <c r="K8" i="2"/>
  <c r="S8" i="2" s="1"/>
  <c r="T23" i="2"/>
  <c r="K23" i="2"/>
  <c r="S23" i="2" s="1"/>
  <c r="U23" i="2"/>
  <c r="R23" i="2"/>
  <c r="V23" i="2"/>
  <c r="U15" i="2"/>
  <c r="R15" i="2"/>
  <c r="V15" i="2"/>
  <c r="T15" i="2"/>
  <c r="K15" i="2"/>
  <c r="S15" i="2" s="1"/>
  <c r="W11" i="2"/>
  <c r="K11" i="2"/>
  <c r="S11" i="2" s="1"/>
  <c r="U11" i="2"/>
  <c r="R11" i="2"/>
  <c r="V11" i="2"/>
  <c r="T11" i="2"/>
  <c r="V3" i="2"/>
  <c r="T3" i="2"/>
  <c r="R3" i="2"/>
  <c r="U3" i="2"/>
  <c r="K3" i="2"/>
  <c r="W3" i="2" s="1"/>
  <c r="T26" i="2"/>
  <c r="U26" i="2"/>
  <c r="R26" i="2"/>
  <c r="V26" i="2"/>
  <c r="K26" i="2"/>
  <c r="S26" i="2" s="1"/>
  <c r="U22" i="2"/>
  <c r="R22" i="2"/>
  <c r="V22" i="2"/>
  <c r="T22" i="2"/>
  <c r="K22" i="2"/>
  <c r="S22" i="2" s="1"/>
  <c r="K18" i="2"/>
  <c r="S18" i="2" s="1"/>
  <c r="U18" i="2"/>
  <c r="R18" i="2"/>
  <c r="V18" i="2"/>
  <c r="T18" i="2"/>
  <c r="V14" i="2"/>
  <c r="U14" i="2"/>
  <c r="R14" i="2"/>
  <c r="T14" i="2"/>
  <c r="K14" i="2"/>
  <c r="S14" i="2" s="1"/>
  <c r="U10" i="2"/>
  <c r="R10" i="2"/>
  <c r="V10" i="2"/>
  <c r="T10" i="2"/>
  <c r="K10" i="2"/>
  <c r="S10" i="2" s="1"/>
  <c r="U6" i="2"/>
  <c r="R6" i="2"/>
  <c r="V6" i="2"/>
  <c r="T6" i="2"/>
  <c r="K6" i="2"/>
  <c r="S6" i="2" s="1"/>
  <c r="U25" i="2"/>
  <c r="K25" i="2"/>
  <c r="W25" i="2" s="1"/>
  <c r="V25" i="2"/>
  <c r="T25" i="2"/>
  <c r="R25" i="2"/>
  <c r="S25" i="2"/>
  <c r="U21" i="2"/>
  <c r="V21" i="2"/>
  <c r="T21" i="2"/>
  <c r="R21" i="2"/>
  <c r="Y21" i="2" s="1"/>
  <c r="AC20" i="2" s="1"/>
  <c r="K21" i="2"/>
  <c r="S21" i="2" s="1"/>
  <c r="V17" i="2"/>
  <c r="T17" i="2"/>
  <c r="S17" i="2"/>
  <c r="R17" i="2"/>
  <c r="U17" i="2"/>
  <c r="K17" i="2"/>
  <c r="W17" i="2" s="1"/>
  <c r="U13" i="2"/>
  <c r="K13" i="2"/>
  <c r="S13" i="2" s="1"/>
  <c r="V13" i="2"/>
  <c r="T13" i="2"/>
  <c r="R13" i="2"/>
  <c r="Y13" i="2" s="1"/>
  <c r="AC12" i="2" s="1"/>
  <c r="V9" i="2"/>
  <c r="T9" i="2"/>
  <c r="R9" i="2"/>
  <c r="U9" i="2"/>
  <c r="K9" i="2"/>
  <c r="W9" i="2" s="1"/>
  <c r="V5" i="2"/>
  <c r="T5" i="2"/>
  <c r="R5" i="2"/>
  <c r="Y5" i="2" s="1"/>
  <c r="AC4" i="2" s="1"/>
  <c r="U5" i="2"/>
  <c r="K5" i="2"/>
  <c r="S5" i="2" s="1"/>
  <c r="Y3" i="2"/>
  <c r="AC2" i="2" s="1"/>
  <c r="Y23" i="2"/>
  <c r="AC22" i="2" s="1"/>
  <c r="Y15" i="2"/>
  <c r="AC14" i="2" s="1"/>
  <c r="Y11" i="2"/>
  <c r="AC10" i="2" s="1"/>
  <c r="Y26" i="2"/>
  <c r="AC25" i="2" s="1"/>
  <c r="Y22" i="2"/>
  <c r="AC21" i="2" s="1"/>
  <c r="Y18" i="2"/>
  <c r="AC17" i="2" s="1"/>
  <c r="Y14" i="2"/>
  <c r="AC13" i="2" s="1"/>
  <c r="Y10" i="2"/>
  <c r="AC9" i="2" s="1"/>
  <c r="Y6" i="2"/>
  <c r="AC5" i="2" s="1"/>
  <c r="U20" i="2"/>
  <c r="V20" i="2"/>
  <c r="T20" i="2"/>
  <c r="R20" i="2"/>
  <c r="K20" i="2"/>
  <c r="W20" i="2" s="1"/>
  <c r="K12" i="2"/>
  <c r="W12" i="2" s="1"/>
  <c r="V12" i="2"/>
  <c r="T12" i="2"/>
  <c r="R12" i="2"/>
  <c r="U12" i="2"/>
  <c r="S12" i="2"/>
  <c r="U4" i="2"/>
  <c r="K4" i="2"/>
  <c r="W4" i="2" s="1"/>
  <c r="V4" i="2"/>
  <c r="T4" i="2"/>
  <c r="S4" i="2"/>
  <c r="R4" i="2"/>
  <c r="T19" i="2"/>
  <c r="U19" i="2"/>
  <c r="R19" i="2"/>
  <c r="Y19" i="2" s="1"/>
  <c r="AC18" i="2" s="1"/>
  <c r="V19" i="2"/>
  <c r="K19" i="2"/>
  <c r="S19" i="2" s="1"/>
  <c r="V7" i="2"/>
  <c r="U7" i="2"/>
  <c r="R7" i="2"/>
  <c r="T7" i="2"/>
  <c r="K7" i="2"/>
  <c r="S7" i="2" s="1"/>
  <c r="Y25" i="2"/>
  <c r="AC24" i="2" s="1"/>
  <c r="Y17" i="2"/>
  <c r="AC16" i="2" s="1"/>
  <c r="Y9" i="2"/>
  <c r="AC8" i="2" s="1"/>
  <c r="Y24" i="2"/>
  <c r="AC23" i="2" s="1"/>
  <c r="Y20" i="2"/>
  <c r="AC19" i="2" s="1"/>
  <c r="Y16" i="2"/>
  <c r="AC15" i="2" s="1"/>
  <c r="Y12" i="2"/>
  <c r="AC11" i="2" s="1"/>
  <c r="Y8" i="2"/>
  <c r="AC7" i="2" s="1"/>
  <c r="Y4" i="2"/>
  <c r="AC3" i="2" s="1"/>
  <c r="Y7" i="2" l="1"/>
  <c r="AC6" i="2" s="1"/>
  <c r="W7" i="2"/>
  <c r="W19" i="2"/>
  <c r="W6" i="2"/>
  <c r="W10" i="2"/>
  <c r="W14" i="2"/>
  <c r="Z14" i="2" s="1"/>
  <c r="AD13" i="2" s="1"/>
  <c r="W18" i="2"/>
  <c r="W22" i="2"/>
  <c r="W26" i="2"/>
  <c r="W8" i="2"/>
  <c r="W16" i="2"/>
  <c r="Z16" i="2" s="1"/>
  <c r="AD15" i="2" s="1"/>
  <c r="W15" i="2"/>
  <c r="Z7" i="2"/>
  <c r="AD6" i="2" s="1"/>
  <c r="Z19" i="2"/>
  <c r="AD18" i="2" s="1"/>
  <c r="Z20" i="2"/>
  <c r="AD19" i="2" s="1"/>
  <c r="Z12" i="2"/>
  <c r="AD11" i="2" s="1"/>
  <c r="S20" i="2"/>
  <c r="W5" i="2"/>
  <c r="Z5" i="2" s="1"/>
  <c r="AD4" i="2" s="1"/>
  <c r="S9" i="2"/>
  <c r="W21" i="2"/>
  <c r="Z25" i="2"/>
  <c r="AD24" i="2" s="1"/>
  <c r="Z6" i="2"/>
  <c r="AD5" i="2" s="1"/>
  <c r="Z10" i="2"/>
  <c r="AD9" i="2" s="1"/>
  <c r="Z22" i="2"/>
  <c r="AD21" i="2" s="1"/>
  <c r="S3" i="2"/>
  <c r="Z15" i="2"/>
  <c r="AD14" i="2" s="1"/>
  <c r="Z8" i="2"/>
  <c r="AD7" i="2" s="1"/>
  <c r="Z24" i="2"/>
  <c r="AD23" i="2" s="1"/>
  <c r="Z4" i="2"/>
  <c r="AD3" i="2" s="1"/>
  <c r="Z9" i="2"/>
  <c r="AD8" i="2" s="1"/>
  <c r="W13" i="2"/>
  <c r="Z13" i="2" s="1"/>
  <c r="AD12" i="2" s="1"/>
  <c r="Z17" i="2"/>
  <c r="AD16" i="2" s="1"/>
  <c r="Z21" i="2"/>
  <c r="AD20" i="2" s="1"/>
  <c r="Z18" i="2"/>
  <c r="AD17" i="2" s="1"/>
  <c r="Z26" i="2"/>
  <c r="AD25" i="2" s="1"/>
  <c r="Z3" i="2"/>
  <c r="AD2" i="2" s="1"/>
  <c r="Z11" i="2"/>
  <c r="AD10" i="2" s="1"/>
  <c r="W23" i="2"/>
  <c r="Z23" i="2" s="1"/>
  <c r="AD22" i="2" s="1"/>
  <c r="AC26" i="2" l="1"/>
</calcChain>
</file>

<file path=xl/sharedStrings.xml><?xml version="1.0" encoding="utf-8"?>
<sst xmlns="http://schemas.openxmlformats.org/spreadsheetml/2006/main" count="56" uniqueCount="55">
  <si>
    <t>googl maps</t>
  </si>
  <si>
    <r>
      <t>m</t>
    </r>
    <r>
      <rPr>
        <vertAlign val="superscript"/>
        <sz val="10"/>
        <rFont val="Arial"/>
        <family val="2"/>
        <charset val="204"/>
      </rPr>
      <t>2</t>
    </r>
  </si>
  <si>
    <t>R</t>
  </si>
  <si>
    <t>y m</t>
  </si>
  <si>
    <t>x m</t>
  </si>
  <si>
    <t>dLon</t>
  </si>
  <si>
    <t>dLat</t>
  </si>
  <si>
    <t>zone</t>
  </si>
  <si>
    <t>a</t>
  </si>
  <si>
    <t>b</t>
  </si>
  <si>
    <t>e2 = (a**2-b**2)/a**2</t>
  </si>
  <si>
    <r>
      <t xml:space="preserve">n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(a</t>
    </r>
    <r>
      <rPr>
        <sz val="11"/>
        <color rgb="FF666666"/>
        <rFont val="Courier New"/>
        <family val="3"/>
        <charset val="204"/>
      </rPr>
      <t>-</t>
    </r>
    <r>
      <rPr>
        <sz val="11"/>
        <color rgb="FF000000"/>
        <rFont val="Courier New"/>
        <family val="3"/>
        <charset val="204"/>
      </rPr>
      <t>b)</t>
    </r>
    <r>
      <rPr>
        <sz val="11"/>
        <color rgb="FF666666"/>
        <rFont val="Courier New"/>
        <family val="3"/>
        <charset val="204"/>
      </rPr>
      <t>/</t>
    </r>
    <r>
      <rPr>
        <sz val="11"/>
        <color rgb="FF000000"/>
        <rFont val="Courier New"/>
        <family val="3"/>
        <charset val="204"/>
      </rPr>
      <t>(a</t>
    </r>
    <r>
      <rPr>
        <sz val="11"/>
        <color rgb="FF666666"/>
        <rFont val="Courier New"/>
        <family val="3"/>
        <charset val="204"/>
      </rPr>
      <t>+</t>
    </r>
    <r>
      <rPr>
        <sz val="11"/>
        <color rgb="FF000000"/>
        <rFont val="Courier New"/>
        <family val="3"/>
        <charset val="204"/>
      </rPr>
      <t>b)</t>
    </r>
  </si>
  <si>
    <t>F</t>
  </si>
  <si>
    <t>Lat0</t>
  </si>
  <si>
    <r>
      <t xml:space="preserve">Lon0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(zone</t>
    </r>
    <r>
      <rPr>
        <sz val="11"/>
        <color rgb="FF666666"/>
        <rFont val="Courier New"/>
        <family val="3"/>
        <charset val="204"/>
      </rPr>
      <t>*6-3</t>
    </r>
    <r>
      <rPr>
        <sz val="11"/>
        <color rgb="FF000000"/>
        <rFont val="Courier New"/>
        <family val="3"/>
        <charset val="204"/>
      </rPr>
      <t>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pi</t>
    </r>
    <r>
      <rPr>
        <sz val="11"/>
        <color rgb="FF666666"/>
        <rFont val="Courier New"/>
        <family val="3"/>
        <charset val="204"/>
      </rPr>
      <t>/180</t>
    </r>
  </si>
  <si>
    <t>N0</t>
  </si>
  <si>
    <r>
      <t xml:space="preserve">E0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zone</t>
    </r>
    <r>
      <rPr>
        <sz val="11"/>
        <color rgb="FF666666"/>
        <rFont val="Courier New"/>
        <family val="3"/>
        <charset val="204"/>
      </rPr>
      <t>*1e6+500000.0</t>
    </r>
  </si>
  <si>
    <t>https://ru.wikibooks.org/wiki/%D0%A0%D0%B5%D0%B0%D0%BB%D0%B8%D0%B7%D0%B0%D1%86%D0%B8%D0%B8_%D0%B0%D0%BB%D0%B3%D0%BE%D1%80%D0%B8%D1%82%D0%BC%D0%BE%D0%B2/%D0%9F%D0%B5%D1%80%D0%B5%D0%B2%D0%BE%D0%B4_%D0%B3%D0%B5%D0%BE%D0%B3%D1%80%D0%B0%D1%84%D0%B8%D1%87%D0%B5%D1%81%D0%BA%D0%B8%D1%85_%D0%BA%D0%BE%D0%BE%D1%80%D0%B4%D0%B8%D0%BD%D0%B0%D1%82_%D0%B2_%D0%BF%D1%80%D1%8F%D0%BC%D0%BE%D1%83%D0%B3%D0%BE%D0%BB%D1%8C%D0%BD%D1%8B%D0%B5_%D0%B2_%D0%BF%D1%80%D1%8F%D0%BC%D0%BE%D1%83%D0%B3%D0%BE%D0%BB%D1%8C%D0%BD%D1%8B%D0%B5_%D0%BA%D0%BE%D0%BE%D1%80%D0%B4%D0%B8%D0%BD%D0%B0%D1%82%D1%8B_%D0%BF%D1%80%D0%BE%D0%B5%D0%BA%D1%86%D0%B8%D0%B8_%D0%93%D0%B0%D1%83%D1%81%D1%81%D0%B0-%D0%9A%D1%80%D1%8E%D0%B3%D0%B5%D1%80%D0%B0</t>
  </si>
  <si>
    <t>Lon</t>
  </si>
  <si>
    <t>Lat</t>
  </si>
  <si>
    <r>
      <t xml:space="preserve">v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a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F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</t>
    </r>
    <r>
      <rPr>
        <sz val="11"/>
        <color rgb="FF666666"/>
        <rFont val="Courier New"/>
        <family val="3"/>
        <charset val="204"/>
      </rPr>
      <t>1-</t>
    </r>
    <r>
      <rPr>
        <sz val="11"/>
        <color rgb="FF000000"/>
        <rFont val="Courier New"/>
        <family val="3"/>
        <charset val="204"/>
      </rPr>
      <t>e2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(sin(Lat)</t>
    </r>
    <r>
      <rPr>
        <sz val="11"/>
        <color rgb="FF666666"/>
        <rFont val="Courier New"/>
        <family val="3"/>
        <charset val="204"/>
      </rPr>
      <t>**2</t>
    </r>
    <r>
      <rPr>
        <sz val="11"/>
        <color rgb="FF000000"/>
        <rFont val="Courier New"/>
        <family val="3"/>
        <charset val="204"/>
      </rPr>
      <t>))</t>
    </r>
    <r>
      <rPr>
        <sz val="11"/>
        <color rgb="FF666666"/>
        <rFont val="Courier New"/>
        <family val="3"/>
        <charset val="204"/>
      </rPr>
      <t>**-0.5</t>
    </r>
  </si>
  <si>
    <r>
      <t xml:space="preserve">p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a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F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</t>
    </r>
    <r>
      <rPr>
        <sz val="11"/>
        <color rgb="FF666666"/>
        <rFont val="Courier New"/>
        <family val="3"/>
        <charset val="204"/>
      </rPr>
      <t>1-</t>
    </r>
    <r>
      <rPr>
        <sz val="11"/>
        <color rgb="FF000000"/>
        <rFont val="Courier New"/>
        <family val="3"/>
        <charset val="204"/>
      </rPr>
      <t>e2)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</t>
    </r>
    <r>
      <rPr>
        <sz val="11"/>
        <color rgb="FF666666"/>
        <rFont val="Courier New"/>
        <family val="3"/>
        <charset val="204"/>
      </rPr>
      <t>1-</t>
    </r>
    <r>
      <rPr>
        <sz val="11"/>
        <color rgb="FF000000"/>
        <rFont val="Courier New"/>
        <family val="3"/>
        <charset val="204"/>
      </rPr>
      <t>e2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(sin(Lat)</t>
    </r>
    <r>
      <rPr>
        <sz val="11"/>
        <color rgb="FF666666"/>
        <rFont val="Courier New"/>
        <family val="3"/>
        <charset val="204"/>
      </rPr>
      <t>**2</t>
    </r>
    <r>
      <rPr>
        <sz val="11"/>
        <color rgb="FF000000"/>
        <rFont val="Courier New"/>
        <family val="3"/>
        <charset val="204"/>
      </rPr>
      <t>))</t>
    </r>
    <r>
      <rPr>
        <sz val="11"/>
        <color rgb="FF666666"/>
        <rFont val="Courier New"/>
        <family val="3"/>
        <charset val="204"/>
      </rPr>
      <t>**-1.5</t>
    </r>
  </si>
  <si>
    <r>
      <t xml:space="preserve">n2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v</t>
    </r>
    <r>
      <rPr>
        <sz val="11"/>
        <color rgb="FF666666"/>
        <rFont val="Courier New"/>
        <family val="3"/>
        <charset val="204"/>
      </rPr>
      <t>/</t>
    </r>
    <r>
      <rPr>
        <sz val="11"/>
        <color rgb="FF000000"/>
        <rFont val="Courier New"/>
        <family val="3"/>
        <charset val="204"/>
      </rPr>
      <t>p</t>
    </r>
    <r>
      <rPr>
        <sz val="11"/>
        <color rgb="FF666666"/>
        <rFont val="Courier New"/>
        <family val="3"/>
        <charset val="204"/>
      </rPr>
      <t>-1</t>
    </r>
  </si>
  <si>
    <r>
      <t xml:space="preserve">M1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(</t>
    </r>
    <r>
      <rPr>
        <sz val="11"/>
        <color rgb="FF666666"/>
        <rFont val="Courier New"/>
        <family val="3"/>
        <charset val="204"/>
      </rPr>
      <t>1+</t>
    </r>
    <r>
      <rPr>
        <sz val="11"/>
        <color rgb="FF000000"/>
        <rFont val="Courier New"/>
        <family val="3"/>
        <charset val="204"/>
      </rPr>
      <t>n</t>
    </r>
    <r>
      <rPr>
        <sz val="11"/>
        <color rgb="FF666666"/>
        <rFont val="Courier New"/>
        <family val="3"/>
        <charset val="204"/>
      </rPr>
      <t>+5.0/4.0*</t>
    </r>
    <r>
      <rPr>
        <sz val="11"/>
        <color rgb="FF000000"/>
        <rFont val="Courier New"/>
        <family val="3"/>
        <charset val="204"/>
      </rPr>
      <t>n</t>
    </r>
    <r>
      <rPr>
        <sz val="11"/>
        <color rgb="FF666666"/>
        <rFont val="Courier New"/>
        <family val="3"/>
        <charset val="204"/>
      </rPr>
      <t>**2+5.0/4.0*</t>
    </r>
    <r>
      <rPr>
        <sz val="11"/>
        <color rgb="FF000000"/>
        <rFont val="Courier New"/>
        <family val="3"/>
        <charset val="204"/>
      </rPr>
      <t>n</t>
    </r>
    <r>
      <rPr>
        <sz val="11"/>
        <color rgb="FF666666"/>
        <rFont val="Courier New"/>
        <family val="3"/>
        <charset val="204"/>
      </rPr>
      <t>**3</t>
    </r>
    <r>
      <rPr>
        <sz val="11"/>
        <color rgb="FF000000"/>
        <rFont val="Courier New"/>
        <family val="3"/>
        <charset val="204"/>
      </rPr>
      <t>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(Lat</t>
    </r>
    <r>
      <rPr>
        <sz val="11"/>
        <color rgb="FF666666"/>
        <rFont val="Courier New"/>
        <family val="3"/>
        <charset val="204"/>
      </rPr>
      <t>-</t>
    </r>
    <r>
      <rPr>
        <sz val="11"/>
        <color rgb="FF000000"/>
        <rFont val="Courier New"/>
        <family val="3"/>
        <charset val="204"/>
      </rPr>
      <t>Lat0)</t>
    </r>
  </si>
  <si>
    <r>
      <t xml:space="preserve">M2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(</t>
    </r>
    <r>
      <rPr>
        <sz val="11"/>
        <color rgb="FF666666"/>
        <rFont val="Courier New"/>
        <family val="3"/>
        <charset val="204"/>
      </rPr>
      <t>3*</t>
    </r>
    <r>
      <rPr>
        <sz val="11"/>
        <color rgb="FF000000"/>
        <rFont val="Courier New"/>
        <family val="3"/>
        <charset val="204"/>
      </rPr>
      <t>n</t>
    </r>
    <r>
      <rPr>
        <sz val="11"/>
        <color rgb="FF666666"/>
        <rFont val="Courier New"/>
        <family val="3"/>
        <charset val="204"/>
      </rPr>
      <t>+3*</t>
    </r>
    <r>
      <rPr>
        <sz val="11"/>
        <color rgb="FF000000"/>
        <rFont val="Courier New"/>
        <family val="3"/>
        <charset val="204"/>
      </rPr>
      <t>n</t>
    </r>
    <r>
      <rPr>
        <sz val="11"/>
        <color rgb="FF666666"/>
        <rFont val="Courier New"/>
        <family val="3"/>
        <charset val="204"/>
      </rPr>
      <t>**2+21.0/8.0*</t>
    </r>
    <r>
      <rPr>
        <sz val="11"/>
        <color rgb="FF000000"/>
        <rFont val="Courier New"/>
        <family val="3"/>
        <charset val="204"/>
      </rPr>
      <t>n</t>
    </r>
    <r>
      <rPr>
        <sz val="11"/>
        <color rgb="FF666666"/>
        <rFont val="Courier New"/>
        <family val="3"/>
        <charset val="204"/>
      </rPr>
      <t>**3</t>
    </r>
    <r>
      <rPr>
        <sz val="11"/>
        <color rgb="FF000000"/>
        <rFont val="Courier New"/>
        <family val="3"/>
        <charset val="204"/>
      </rPr>
      <t>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sin(Lat</t>
    </r>
    <r>
      <rPr>
        <sz val="11"/>
        <color rgb="FF666666"/>
        <rFont val="Courier New"/>
        <family val="3"/>
        <charset val="204"/>
      </rPr>
      <t>-</t>
    </r>
    <r>
      <rPr>
        <sz val="11"/>
        <color rgb="FF000000"/>
        <rFont val="Courier New"/>
        <family val="3"/>
        <charset val="204"/>
      </rPr>
      <t>Lat0)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cos(Lat</t>
    </r>
    <r>
      <rPr>
        <sz val="11"/>
        <color rgb="FF666666"/>
        <rFont val="Courier New"/>
        <family val="3"/>
        <charset val="204"/>
      </rPr>
      <t>+</t>
    </r>
    <r>
      <rPr>
        <sz val="11"/>
        <color rgb="FF000000"/>
        <rFont val="Courier New"/>
        <family val="3"/>
        <charset val="204"/>
      </rPr>
      <t>Lat0)</t>
    </r>
  </si>
  <si>
    <r>
      <t xml:space="preserve">M3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(</t>
    </r>
    <r>
      <rPr>
        <sz val="11"/>
        <color rgb="FF666666"/>
        <rFont val="Courier New"/>
        <family val="3"/>
        <charset val="204"/>
      </rPr>
      <t>15.0/8.0*</t>
    </r>
    <r>
      <rPr>
        <sz val="11"/>
        <color rgb="FF000000"/>
        <rFont val="Courier New"/>
        <family val="3"/>
        <charset val="204"/>
      </rPr>
      <t>n</t>
    </r>
    <r>
      <rPr>
        <sz val="11"/>
        <color rgb="FF666666"/>
        <rFont val="Courier New"/>
        <family val="3"/>
        <charset val="204"/>
      </rPr>
      <t>**2+15.0/8.0*</t>
    </r>
    <r>
      <rPr>
        <sz val="11"/>
        <color rgb="FF000000"/>
        <rFont val="Courier New"/>
        <family val="3"/>
        <charset val="204"/>
      </rPr>
      <t>n</t>
    </r>
    <r>
      <rPr>
        <sz val="11"/>
        <color rgb="FF666666"/>
        <rFont val="Courier New"/>
        <family val="3"/>
        <charset val="204"/>
      </rPr>
      <t>**3</t>
    </r>
    <r>
      <rPr>
        <sz val="11"/>
        <color rgb="FF000000"/>
        <rFont val="Courier New"/>
        <family val="3"/>
        <charset val="204"/>
      </rPr>
      <t>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sin(</t>
    </r>
    <r>
      <rPr>
        <sz val="11"/>
        <color rgb="FF666666"/>
        <rFont val="Courier New"/>
        <family val="3"/>
        <charset val="204"/>
      </rPr>
      <t>2*</t>
    </r>
    <r>
      <rPr>
        <sz val="11"/>
        <color rgb="FF000000"/>
        <rFont val="Courier New"/>
        <family val="3"/>
        <charset val="204"/>
      </rPr>
      <t>(Lat</t>
    </r>
    <r>
      <rPr>
        <sz val="11"/>
        <color rgb="FF666666"/>
        <rFont val="Courier New"/>
        <family val="3"/>
        <charset val="204"/>
      </rPr>
      <t>-</t>
    </r>
    <r>
      <rPr>
        <sz val="11"/>
        <color rgb="FF000000"/>
        <rFont val="Courier New"/>
        <family val="3"/>
        <charset val="204"/>
      </rPr>
      <t>Lat0))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cos(</t>
    </r>
    <r>
      <rPr>
        <sz val="11"/>
        <color rgb="FF666666"/>
        <rFont val="Courier New"/>
        <family val="3"/>
        <charset val="204"/>
      </rPr>
      <t>2*</t>
    </r>
    <r>
      <rPr>
        <sz val="11"/>
        <color rgb="FF000000"/>
        <rFont val="Courier New"/>
        <family val="3"/>
        <charset val="204"/>
      </rPr>
      <t>(Lat</t>
    </r>
    <r>
      <rPr>
        <sz val="11"/>
        <color rgb="FF666666"/>
        <rFont val="Courier New"/>
        <family val="3"/>
        <charset val="204"/>
      </rPr>
      <t>+</t>
    </r>
    <r>
      <rPr>
        <sz val="11"/>
        <color rgb="FF000000"/>
        <rFont val="Courier New"/>
        <family val="3"/>
        <charset val="204"/>
      </rPr>
      <t>Lat0))</t>
    </r>
  </si>
  <si>
    <r>
      <t xml:space="preserve">M4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</t>
    </r>
    <r>
      <rPr>
        <sz val="11"/>
        <color rgb="FF666666"/>
        <rFont val="Courier New"/>
        <family val="3"/>
        <charset val="204"/>
      </rPr>
      <t>35.0/24.0*</t>
    </r>
    <r>
      <rPr>
        <sz val="11"/>
        <color rgb="FF000000"/>
        <rFont val="Courier New"/>
        <family val="3"/>
        <charset val="204"/>
      </rPr>
      <t>n</t>
    </r>
    <r>
      <rPr>
        <sz val="11"/>
        <color rgb="FF666666"/>
        <rFont val="Courier New"/>
        <family val="3"/>
        <charset val="204"/>
      </rPr>
      <t>**3*</t>
    </r>
    <r>
      <rPr>
        <sz val="11"/>
        <color rgb="FF000000"/>
        <rFont val="Courier New"/>
        <family val="3"/>
        <charset val="204"/>
      </rPr>
      <t>sin(</t>
    </r>
    <r>
      <rPr>
        <sz val="11"/>
        <color rgb="FF666666"/>
        <rFont val="Courier New"/>
        <family val="3"/>
        <charset val="204"/>
      </rPr>
      <t>3*</t>
    </r>
    <r>
      <rPr>
        <sz val="11"/>
        <color rgb="FF000000"/>
        <rFont val="Courier New"/>
        <family val="3"/>
        <charset val="204"/>
      </rPr>
      <t>(Lat</t>
    </r>
    <r>
      <rPr>
        <sz val="11"/>
        <color rgb="FF666666"/>
        <rFont val="Courier New"/>
        <family val="3"/>
        <charset val="204"/>
      </rPr>
      <t>-</t>
    </r>
    <r>
      <rPr>
        <sz val="11"/>
        <color rgb="FF000000"/>
        <rFont val="Courier New"/>
        <family val="3"/>
        <charset val="204"/>
      </rPr>
      <t>Lat0))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cos(</t>
    </r>
    <r>
      <rPr>
        <sz val="11"/>
        <color rgb="FF666666"/>
        <rFont val="Courier New"/>
        <family val="3"/>
        <charset val="204"/>
      </rPr>
      <t>3*</t>
    </r>
    <r>
      <rPr>
        <sz val="11"/>
        <color rgb="FF000000"/>
        <rFont val="Courier New"/>
        <family val="3"/>
        <charset val="204"/>
      </rPr>
      <t>(Lat</t>
    </r>
    <r>
      <rPr>
        <sz val="11"/>
        <color rgb="FF666666"/>
        <rFont val="Courier New"/>
        <family val="3"/>
        <charset val="204"/>
      </rPr>
      <t>+</t>
    </r>
    <r>
      <rPr>
        <sz val="11"/>
        <color rgb="FF000000"/>
        <rFont val="Courier New"/>
        <family val="3"/>
        <charset val="204"/>
      </rPr>
      <t>Lat0))</t>
    </r>
  </si>
  <si>
    <r>
      <t xml:space="preserve">M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b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F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(M1</t>
    </r>
    <r>
      <rPr>
        <sz val="11"/>
        <color rgb="FF666666"/>
        <rFont val="Courier New"/>
        <family val="3"/>
        <charset val="204"/>
      </rPr>
      <t>-</t>
    </r>
    <r>
      <rPr>
        <sz val="11"/>
        <color rgb="FF000000"/>
        <rFont val="Courier New"/>
        <family val="3"/>
        <charset val="204"/>
      </rPr>
      <t>M2</t>
    </r>
    <r>
      <rPr>
        <sz val="11"/>
        <color rgb="FF666666"/>
        <rFont val="Courier New"/>
        <family val="3"/>
        <charset val="204"/>
      </rPr>
      <t>+</t>
    </r>
    <r>
      <rPr>
        <sz val="11"/>
        <color rgb="FF000000"/>
        <rFont val="Courier New"/>
        <family val="3"/>
        <charset val="204"/>
      </rPr>
      <t>M3</t>
    </r>
    <r>
      <rPr>
        <sz val="11"/>
        <color rgb="FF666666"/>
        <rFont val="Courier New"/>
        <family val="3"/>
        <charset val="204"/>
      </rPr>
      <t>-</t>
    </r>
    <r>
      <rPr>
        <sz val="11"/>
        <color rgb="FF000000"/>
        <rFont val="Courier New"/>
        <family val="3"/>
        <charset val="204"/>
      </rPr>
      <t>M4)</t>
    </r>
  </si>
  <si>
    <r>
      <t xml:space="preserve">I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M</t>
    </r>
    <r>
      <rPr>
        <sz val="11"/>
        <color rgb="FF666666"/>
        <rFont val="Courier New"/>
        <family val="3"/>
        <charset val="204"/>
      </rPr>
      <t>+</t>
    </r>
    <r>
      <rPr>
        <sz val="11"/>
        <color rgb="FF000000"/>
        <rFont val="Courier New"/>
        <family val="3"/>
        <charset val="204"/>
      </rPr>
      <t>N0</t>
    </r>
  </si>
  <si>
    <r>
      <t xml:space="preserve">II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v</t>
    </r>
    <r>
      <rPr>
        <sz val="11"/>
        <color rgb="FF666666"/>
        <rFont val="Courier New"/>
        <family val="3"/>
        <charset val="204"/>
      </rPr>
      <t>/2*</t>
    </r>
    <r>
      <rPr>
        <sz val="11"/>
        <color rgb="FF000000"/>
        <rFont val="Courier New"/>
        <family val="3"/>
        <charset val="204"/>
      </rPr>
      <t>sin(Lat)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cos(Lat)</t>
    </r>
  </si>
  <si>
    <r>
      <t xml:space="preserve">III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v</t>
    </r>
    <r>
      <rPr>
        <sz val="11"/>
        <color rgb="FF666666"/>
        <rFont val="Courier New"/>
        <family val="3"/>
        <charset val="204"/>
      </rPr>
      <t>/24*</t>
    </r>
    <r>
      <rPr>
        <sz val="11"/>
        <color rgb="FF000000"/>
        <rFont val="Courier New"/>
        <family val="3"/>
        <charset val="204"/>
      </rPr>
      <t>sin(Lat)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(cos(Lat))</t>
    </r>
    <r>
      <rPr>
        <sz val="11"/>
        <color rgb="FF666666"/>
        <rFont val="Courier New"/>
        <family val="3"/>
        <charset val="204"/>
      </rPr>
      <t>**3*</t>
    </r>
    <r>
      <rPr>
        <sz val="11"/>
        <color rgb="FF000000"/>
        <rFont val="Courier New"/>
        <family val="3"/>
        <charset val="204"/>
      </rPr>
      <t>(</t>
    </r>
    <r>
      <rPr>
        <sz val="11"/>
        <color rgb="FF666666"/>
        <rFont val="Courier New"/>
        <family val="3"/>
        <charset val="204"/>
      </rPr>
      <t>5-</t>
    </r>
    <r>
      <rPr>
        <sz val="11"/>
        <color rgb="FF000000"/>
        <rFont val="Courier New"/>
        <family val="3"/>
        <charset val="204"/>
      </rPr>
      <t>(tan(Lat)</t>
    </r>
    <r>
      <rPr>
        <sz val="11"/>
        <color rgb="FF666666"/>
        <rFont val="Courier New"/>
        <family val="3"/>
        <charset val="204"/>
      </rPr>
      <t>**2</t>
    </r>
    <r>
      <rPr>
        <sz val="11"/>
        <color rgb="FF000000"/>
        <rFont val="Courier New"/>
        <family val="3"/>
        <charset val="204"/>
      </rPr>
      <t>)</t>
    </r>
    <r>
      <rPr>
        <sz val="11"/>
        <color rgb="FF666666"/>
        <rFont val="Courier New"/>
        <family val="3"/>
        <charset val="204"/>
      </rPr>
      <t>+9*</t>
    </r>
    <r>
      <rPr>
        <sz val="11"/>
        <color rgb="FF000000"/>
        <rFont val="Courier New"/>
        <family val="3"/>
        <charset val="204"/>
      </rPr>
      <t>n2)</t>
    </r>
  </si>
  <si>
    <r>
      <t xml:space="preserve">IIIA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v</t>
    </r>
    <r>
      <rPr>
        <sz val="11"/>
        <color rgb="FF666666"/>
        <rFont val="Courier New"/>
        <family val="3"/>
        <charset val="204"/>
      </rPr>
      <t>/720*</t>
    </r>
    <r>
      <rPr>
        <sz val="11"/>
        <color rgb="FF000000"/>
        <rFont val="Courier New"/>
        <family val="3"/>
        <charset val="204"/>
      </rPr>
      <t>sin(Lat)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(cos(Lat)</t>
    </r>
    <r>
      <rPr>
        <sz val="11"/>
        <color rgb="FF666666"/>
        <rFont val="Courier New"/>
        <family val="3"/>
        <charset val="204"/>
      </rPr>
      <t>**5</t>
    </r>
    <r>
      <rPr>
        <sz val="11"/>
        <color rgb="FF000000"/>
        <rFont val="Courier New"/>
        <family val="3"/>
        <charset val="204"/>
      </rPr>
      <t>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</t>
    </r>
    <r>
      <rPr>
        <sz val="11"/>
        <color rgb="FF666666"/>
        <rFont val="Courier New"/>
        <family val="3"/>
        <charset val="204"/>
      </rPr>
      <t>61-58*</t>
    </r>
    <r>
      <rPr>
        <sz val="11"/>
        <color rgb="FF000000"/>
        <rFont val="Courier New"/>
        <family val="3"/>
        <charset val="204"/>
      </rPr>
      <t>(tan(Lat)</t>
    </r>
    <r>
      <rPr>
        <sz val="11"/>
        <color rgb="FF666666"/>
        <rFont val="Courier New"/>
        <family val="3"/>
        <charset val="204"/>
      </rPr>
      <t>**2</t>
    </r>
    <r>
      <rPr>
        <sz val="11"/>
        <color rgb="FF000000"/>
        <rFont val="Courier New"/>
        <family val="3"/>
        <charset val="204"/>
      </rPr>
      <t>)</t>
    </r>
    <r>
      <rPr>
        <sz val="11"/>
        <color rgb="FF666666"/>
        <rFont val="Courier New"/>
        <family val="3"/>
        <charset val="204"/>
      </rPr>
      <t>+</t>
    </r>
    <r>
      <rPr>
        <sz val="11"/>
        <color rgb="FF000000"/>
        <rFont val="Courier New"/>
        <family val="3"/>
        <charset val="204"/>
      </rPr>
      <t>(tan(Lat)</t>
    </r>
    <r>
      <rPr>
        <sz val="11"/>
        <color rgb="FF666666"/>
        <rFont val="Courier New"/>
        <family val="3"/>
        <charset val="204"/>
      </rPr>
      <t>**4</t>
    </r>
    <r>
      <rPr>
        <sz val="11"/>
        <color rgb="FF000000"/>
        <rFont val="Courier New"/>
        <family val="3"/>
        <charset val="204"/>
      </rPr>
      <t>))</t>
    </r>
  </si>
  <si>
    <r>
      <t xml:space="preserve">IV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v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cos(Lat)</t>
    </r>
  </si>
  <si>
    <r>
      <t xml:space="preserve">V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v</t>
    </r>
    <r>
      <rPr>
        <sz val="11"/>
        <color rgb="FF666666"/>
        <rFont val="Courier New"/>
        <family val="3"/>
        <charset val="204"/>
      </rPr>
      <t>/6*</t>
    </r>
    <r>
      <rPr>
        <sz val="11"/>
        <color rgb="FF000000"/>
        <rFont val="Courier New"/>
        <family val="3"/>
        <charset val="204"/>
      </rPr>
      <t>(cos(Lat)</t>
    </r>
    <r>
      <rPr>
        <sz val="11"/>
        <color rgb="FF666666"/>
        <rFont val="Courier New"/>
        <family val="3"/>
        <charset val="204"/>
      </rPr>
      <t>**3</t>
    </r>
    <r>
      <rPr>
        <sz val="11"/>
        <color rgb="FF000000"/>
        <rFont val="Courier New"/>
        <family val="3"/>
        <charset val="204"/>
      </rPr>
      <t>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(v</t>
    </r>
    <r>
      <rPr>
        <sz val="11"/>
        <color rgb="FF666666"/>
        <rFont val="Courier New"/>
        <family val="3"/>
        <charset val="204"/>
      </rPr>
      <t>/</t>
    </r>
    <r>
      <rPr>
        <sz val="11"/>
        <color rgb="FF000000"/>
        <rFont val="Courier New"/>
        <family val="3"/>
        <charset val="204"/>
      </rPr>
      <t>p</t>
    </r>
    <r>
      <rPr>
        <sz val="11"/>
        <color rgb="FF666666"/>
        <rFont val="Courier New"/>
        <family val="3"/>
        <charset val="204"/>
      </rPr>
      <t>-</t>
    </r>
    <r>
      <rPr>
        <sz val="11"/>
        <color rgb="FF000000"/>
        <rFont val="Courier New"/>
        <family val="3"/>
        <charset val="204"/>
      </rPr>
      <t>(tan(Lat)</t>
    </r>
    <r>
      <rPr>
        <sz val="11"/>
        <color rgb="FF666666"/>
        <rFont val="Courier New"/>
        <family val="3"/>
        <charset val="204"/>
      </rPr>
      <t>**2</t>
    </r>
    <r>
      <rPr>
        <sz val="11"/>
        <color rgb="FF000000"/>
        <rFont val="Courier New"/>
        <family val="3"/>
        <charset val="204"/>
      </rPr>
      <t>))</t>
    </r>
  </si>
  <si>
    <r>
      <t xml:space="preserve">VI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v</t>
    </r>
    <r>
      <rPr>
        <sz val="11"/>
        <color rgb="FF666666"/>
        <rFont val="Courier New"/>
        <family val="3"/>
        <charset val="204"/>
      </rPr>
      <t>/120*</t>
    </r>
    <r>
      <rPr>
        <sz val="11"/>
        <color rgb="FF000000"/>
        <rFont val="Courier New"/>
        <family val="3"/>
        <charset val="204"/>
      </rPr>
      <t>(cos(Lat)</t>
    </r>
    <r>
      <rPr>
        <sz val="11"/>
        <color rgb="FF666666"/>
        <rFont val="Courier New"/>
        <family val="3"/>
        <charset val="204"/>
      </rPr>
      <t>**5</t>
    </r>
    <r>
      <rPr>
        <sz val="11"/>
        <color rgb="FF000000"/>
        <rFont val="Courier New"/>
        <family val="3"/>
        <charset val="204"/>
      </rPr>
      <t>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</t>
    </r>
    <r>
      <rPr>
        <sz val="11"/>
        <color rgb="FF666666"/>
        <rFont val="Courier New"/>
        <family val="3"/>
        <charset val="204"/>
      </rPr>
      <t>5-18*</t>
    </r>
    <r>
      <rPr>
        <sz val="11"/>
        <color rgb="FF000000"/>
        <rFont val="Courier New"/>
        <family val="3"/>
        <charset val="204"/>
      </rPr>
      <t>(tan(Lat)</t>
    </r>
    <r>
      <rPr>
        <sz val="11"/>
        <color rgb="FF666666"/>
        <rFont val="Courier New"/>
        <family val="3"/>
        <charset val="204"/>
      </rPr>
      <t>**2</t>
    </r>
    <r>
      <rPr>
        <sz val="11"/>
        <color rgb="FF000000"/>
        <rFont val="Courier New"/>
        <family val="3"/>
        <charset val="204"/>
      </rPr>
      <t>)</t>
    </r>
    <r>
      <rPr>
        <sz val="11"/>
        <color rgb="FF666666"/>
        <rFont val="Courier New"/>
        <family val="3"/>
        <charset val="204"/>
      </rPr>
      <t>+</t>
    </r>
    <r>
      <rPr>
        <sz val="11"/>
        <color rgb="FF000000"/>
        <rFont val="Courier New"/>
        <family val="3"/>
        <charset val="204"/>
      </rPr>
      <t>(tan(Lat)</t>
    </r>
    <r>
      <rPr>
        <sz val="11"/>
        <color rgb="FF666666"/>
        <rFont val="Courier New"/>
        <family val="3"/>
        <charset val="204"/>
      </rPr>
      <t>**4</t>
    </r>
    <r>
      <rPr>
        <sz val="11"/>
        <color rgb="FF000000"/>
        <rFont val="Courier New"/>
        <family val="3"/>
        <charset val="204"/>
      </rPr>
      <t>)</t>
    </r>
    <r>
      <rPr>
        <sz val="11"/>
        <color rgb="FF666666"/>
        <rFont val="Courier New"/>
        <family val="3"/>
        <charset val="204"/>
      </rPr>
      <t>+14*</t>
    </r>
    <r>
      <rPr>
        <sz val="11"/>
        <color rgb="FF000000"/>
        <rFont val="Courier New"/>
        <family val="3"/>
        <charset val="204"/>
      </rPr>
      <t>n2</t>
    </r>
    <r>
      <rPr>
        <sz val="11"/>
        <color rgb="FF666666"/>
        <rFont val="Courier New"/>
        <family val="3"/>
        <charset val="204"/>
      </rPr>
      <t>-58*</t>
    </r>
    <r>
      <rPr>
        <sz val="11"/>
        <color rgb="FF000000"/>
        <rFont val="Courier New"/>
        <family val="3"/>
        <charset val="204"/>
      </rPr>
      <t>(tan(Lat)</t>
    </r>
    <r>
      <rPr>
        <sz val="11"/>
        <color rgb="FF666666"/>
        <rFont val="Courier New"/>
        <family val="3"/>
        <charset val="204"/>
      </rPr>
      <t>**2</t>
    </r>
    <r>
      <rPr>
        <sz val="11"/>
        <color rgb="FF000000"/>
        <rFont val="Courier New"/>
        <family val="3"/>
        <charset val="204"/>
      </rPr>
      <t>)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n2)</t>
    </r>
  </si>
  <si>
    <r>
      <t xml:space="preserve">N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I</t>
    </r>
    <r>
      <rPr>
        <sz val="11"/>
        <color rgb="FF666666"/>
        <rFont val="Courier New"/>
        <family val="3"/>
        <charset val="204"/>
      </rPr>
      <t>+</t>
    </r>
    <r>
      <rPr>
        <sz val="11"/>
        <color rgb="FF000000"/>
        <rFont val="Courier New"/>
        <family val="3"/>
        <charset val="204"/>
      </rPr>
      <t>II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(Lon</t>
    </r>
    <r>
      <rPr>
        <sz val="11"/>
        <color rgb="FF666666"/>
        <rFont val="Courier New"/>
        <family val="3"/>
        <charset val="204"/>
      </rPr>
      <t>-</t>
    </r>
    <r>
      <rPr>
        <sz val="11"/>
        <color rgb="FF000000"/>
        <rFont val="Courier New"/>
        <family val="3"/>
        <charset val="204"/>
      </rPr>
      <t>Lon0)</t>
    </r>
    <r>
      <rPr>
        <sz val="11"/>
        <color rgb="FF666666"/>
        <rFont val="Courier New"/>
        <family val="3"/>
        <charset val="204"/>
      </rPr>
      <t>**2+</t>
    </r>
    <r>
      <rPr>
        <sz val="11"/>
        <color rgb="FF000000"/>
        <rFont val="Courier New"/>
        <family val="3"/>
        <charset val="204"/>
      </rPr>
      <t>III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(Lon</t>
    </r>
    <r>
      <rPr>
        <sz val="11"/>
        <color rgb="FF666666"/>
        <rFont val="Courier New"/>
        <family val="3"/>
        <charset val="204"/>
      </rPr>
      <t>-</t>
    </r>
    <r>
      <rPr>
        <sz val="11"/>
        <color rgb="FF000000"/>
        <rFont val="Courier New"/>
        <family val="3"/>
        <charset val="204"/>
      </rPr>
      <t>Lon0)</t>
    </r>
    <r>
      <rPr>
        <sz val="11"/>
        <color rgb="FF666666"/>
        <rFont val="Courier New"/>
        <family val="3"/>
        <charset val="204"/>
      </rPr>
      <t>**4+</t>
    </r>
    <r>
      <rPr>
        <sz val="11"/>
        <color rgb="FF000000"/>
        <rFont val="Courier New"/>
        <family val="3"/>
        <charset val="204"/>
      </rPr>
      <t>IIIA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(Lon</t>
    </r>
    <r>
      <rPr>
        <sz val="11"/>
        <color rgb="FF666666"/>
        <rFont val="Courier New"/>
        <family val="3"/>
        <charset val="204"/>
      </rPr>
      <t>-</t>
    </r>
    <r>
      <rPr>
        <sz val="11"/>
        <color rgb="FF000000"/>
        <rFont val="Courier New"/>
        <family val="3"/>
        <charset val="204"/>
      </rPr>
      <t>Lon0)</t>
    </r>
    <r>
      <rPr>
        <sz val="11"/>
        <color rgb="FF666666"/>
        <rFont val="Courier New"/>
        <family val="3"/>
        <charset val="204"/>
      </rPr>
      <t>**6</t>
    </r>
  </si>
  <si>
    <r>
      <t xml:space="preserve">E </t>
    </r>
    <r>
      <rPr>
        <sz val="11"/>
        <color rgb="FF666666"/>
        <rFont val="Courier New"/>
        <family val="3"/>
        <charset val="204"/>
      </rPr>
      <t>=</t>
    </r>
    <r>
      <rPr>
        <sz val="11"/>
        <color rgb="FF000000"/>
        <rFont val="Courier New"/>
        <family val="3"/>
        <charset val="204"/>
      </rPr>
      <t xml:space="preserve"> E0</t>
    </r>
    <r>
      <rPr>
        <sz val="11"/>
        <color rgb="FF666666"/>
        <rFont val="Courier New"/>
        <family val="3"/>
        <charset val="204"/>
      </rPr>
      <t>+</t>
    </r>
    <r>
      <rPr>
        <sz val="11"/>
        <color rgb="FF000000"/>
        <rFont val="Courier New"/>
        <family val="3"/>
        <charset val="204"/>
      </rPr>
      <t>IV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(Lon</t>
    </r>
    <r>
      <rPr>
        <sz val="11"/>
        <color rgb="FF666666"/>
        <rFont val="Courier New"/>
        <family val="3"/>
        <charset val="204"/>
      </rPr>
      <t>-</t>
    </r>
    <r>
      <rPr>
        <sz val="11"/>
        <color rgb="FF000000"/>
        <rFont val="Courier New"/>
        <family val="3"/>
        <charset val="204"/>
      </rPr>
      <t>Lon0)</t>
    </r>
    <r>
      <rPr>
        <sz val="11"/>
        <color rgb="FF666666"/>
        <rFont val="Courier New"/>
        <family val="3"/>
        <charset val="204"/>
      </rPr>
      <t>+</t>
    </r>
    <r>
      <rPr>
        <sz val="11"/>
        <color rgb="FF000000"/>
        <rFont val="Courier New"/>
        <family val="3"/>
        <charset val="204"/>
      </rPr>
      <t>V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(Lon</t>
    </r>
    <r>
      <rPr>
        <sz val="11"/>
        <color rgb="FF666666"/>
        <rFont val="Courier New"/>
        <family val="3"/>
        <charset val="204"/>
      </rPr>
      <t>-</t>
    </r>
    <r>
      <rPr>
        <sz val="11"/>
        <color rgb="FF000000"/>
        <rFont val="Courier New"/>
        <family val="3"/>
        <charset val="204"/>
      </rPr>
      <t>Lon0)</t>
    </r>
    <r>
      <rPr>
        <sz val="11"/>
        <color rgb="FF666666"/>
        <rFont val="Courier New"/>
        <family val="3"/>
        <charset val="204"/>
      </rPr>
      <t>**3+</t>
    </r>
    <r>
      <rPr>
        <sz val="11"/>
        <color rgb="FF000000"/>
        <rFont val="Courier New"/>
        <family val="3"/>
        <charset val="204"/>
      </rPr>
      <t>VI</t>
    </r>
    <r>
      <rPr>
        <sz val="11"/>
        <color rgb="FF666666"/>
        <rFont val="Courier New"/>
        <family val="3"/>
        <charset val="204"/>
      </rPr>
      <t>*</t>
    </r>
    <r>
      <rPr>
        <sz val="11"/>
        <color rgb="FF000000"/>
        <rFont val="Courier New"/>
        <family val="3"/>
        <charset val="204"/>
      </rPr>
      <t>(Lon</t>
    </r>
    <r>
      <rPr>
        <sz val="11"/>
        <color rgb="FF666666"/>
        <rFont val="Courier New"/>
        <family val="3"/>
        <charset val="204"/>
      </rPr>
      <t>-</t>
    </r>
    <r>
      <rPr>
        <sz val="11"/>
        <color rgb="FF000000"/>
        <rFont val="Courier New"/>
        <family val="3"/>
        <charset val="204"/>
      </rPr>
      <t>Lon0)</t>
    </r>
    <r>
      <rPr>
        <sz val="11"/>
        <color rgb="FF666666"/>
        <rFont val="Courier New"/>
        <family val="3"/>
        <charset val="204"/>
      </rPr>
      <t>**5</t>
    </r>
  </si>
  <si>
    <t>http://www.excelworld.ru/forum/2-46969-1</t>
  </si>
  <si>
    <t>v</t>
  </si>
  <si>
    <t>p</t>
  </si>
  <si>
    <t>n2</t>
  </si>
  <si>
    <t>M1</t>
  </si>
  <si>
    <t>M2</t>
  </si>
  <si>
    <t>M3</t>
  </si>
  <si>
    <t>M4</t>
  </si>
  <si>
    <t>M</t>
  </si>
  <si>
    <t>I</t>
  </si>
  <si>
    <t>II</t>
  </si>
  <si>
    <t>III</t>
  </si>
  <si>
    <t>IIIA</t>
  </si>
  <si>
    <t>IV</t>
  </si>
  <si>
    <t>V</t>
  </si>
  <si>
    <t>VI</t>
  </si>
  <si>
    <t>N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</si>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</sst>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"/>
    <numFmt numFmtId="165" formatCode="0.0"/>
    <numFmt numFmtId="166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1"/>
      <color rgb="FF000000"/>
      <name val="Courier New"/>
      <family val="3"/>
      <charset val="204"/>
    </font>
    <font>
      <sz val="11"/>
      <color rgb="FF666666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166" fontId="0" fillId="0" borderId="2" xfId="0" applyNumberFormat="1" applyBorder="1"/>
    <xf numFmtId="0" fontId="0" fillId="2" borderId="2" xfId="0" applyFill="1" applyBorder="1"/>
    <xf numFmtId="166" fontId="0" fillId="2" borderId="2" xfId="0" applyNumberFormat="1" applyFill="1" applyBorder="1"/>
    <xf numFmtId="165" fontId="0" fillId="0" borderId="2" xfId="0" applyNumberFormat="1" applyBorder="1"/>
    <xf numFmtId="0" fontId="0" fillId="3" borderId="0" xfId="0" applyFill="1"/>
    <xf numFmtId="165" fontId="0" fillId="0" borderId="0" xfId="0" applyNumberFormat="1"/>
    <xf numFmtId="0" fontId="0" fillId="2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x °</a:t>
            </a:r>
            <a:r>
              <a:rPr lang="en-US" sz="1400" b="0" i="0" u="none" strike="noStrike" baseline="0"/>
              <a:t> </a:t>
            </a:r>
            <a:r>
              <a:rPr lang="en-US" sz="1400" b="0" i="0" u="none" strike="noStrike" baseline="0">
                <a:effectLst/>
              </a:rPr>
              <a:t>y °</a:t>
            </a:r>
            <a:r>
              <a:rPr lang="en-US" sz="1400" b="0" i="0" u="none" strike="noStrike" baseline="0"/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Площадь!$B$3:$B$26</c:f>
              <c:numCache>
                <c:formatCode>General</c:formatCode>
                <c:ptCount val="24"/>
                <c:pt idx="0">
                  <c:v>36.887608838282503</c:v>
                </c:pt>
                <c:pt idx="1">
                  <c:v>36.887989711933898</c:v>
                </c:pt>
                <c:pt idx="2">
                  <c:v>36.888059449363098</c:v>
                </c:pt>
                <c:pt idx="3">
                  <c:v>36.888536882531803</c:v>
                </c:pt>
                <c:pt idx="4">
                  <c:v>36.888987493612397</c:v>
                </c:pt>
                <c:pt idx="5">
                  <c:v>36.889491748869297</c:v>
                </c:pt>
                <c:pt idx="6">
                  <c:v>36.889969182038001</c:v>
                </c:pt>
                <c:pt idx="7">
                  <c:v>36.890339326854203</c:v>
                </c:pt>
                <c:pt idx="8">
                  <c:v>36.8903446912718</c:v>
                </c:pt>
                <c:pt idx="9">
                  <c:v>36.889663410233297</c:v>
                </c:pt>
                <c:pt idx="10">
                  <c:v>36.8873406174012</c:v>
                </c:pt>
                <c:pt idx="11">
                  <c:v>36.887013387925997</c:v>
                </c:pt>
                <c:pt idx="12">
                  <c:v>36.8867773535504</c:v>
                </c:pt>
                <c:pt idx="13">
                  <c:v>36.887313795313098</c:v>
                </c:pt>
                <c:pt idx="14">
                  <c:v>36.889625859309902</c:v>
                </c:pt>
                <c:pt idx="15">
                  <c:v>36.890114021313899</c:v>
                </c:pt>
                <c:pt idx="16">
                  <c:v>36.890130114566801</c:v>
                </c:pt>
                <c:pt idx="17">
                  <c:v>36.8898297071797</c:v>
                </c:pt>
                <c:pt idx="18">
                  <c:v>36.889481020033998</c:v>
                </c:pt>
                <c:pt idx="19">
                  <c:v>36.888939213853803</c:v>
                </c:pt>
                <c:pt idx="20">
                  <c:v>36.888333034661997</c:v>
                </c:pt>
                <c:pt idx="21">
                  <c:v>36.887785864064099</c:v>
                </c:pt>
                <c:pt idx="22">
                  <c:v>36.887689304546903</c:v>
                </c:pt>
                <c:pt idx="23">
                  <c:v>36.887367439489303</c:v>
                </c:pt>
              </c:numCache>
            </c:numRef>
          </c:xVal>
          <c:yVal>
            <c:numRef>
              <c:f>Площадь!$C$3:$C$26</c:f>
              <c:numCache>
                <c:formatCode>General</c:formatCode>
                <c:ptCount val="24"/>
                <c:pt idx="0">
                  <c:v>58.145390795032299</c:v>
                </c:pt>
                <c:pt idx="1">
                  <c:v>58.145019911764997</c:v>
                </c:pt>
                <c:pt idx="2">
                  <c:v>58.144382889502197</c:v>
                </c:pt>
                <c:pt idx="3">
                  <c:v>58.144048802159098</c:v>
                </c:pt>
                <c:pt idx="4">
                  <c:v>58.143952539122502</c:v>
                </c:pt>
                <c:pt idx="5">
                  <c:v>58.143980851807399</c:v>
                </c:pt>
                <c:pt idx="6">
                  <c:v>58.1439157325986</c:v>
                </c:pt>
                <c:pt idx="7">
                  <c:v>58.143737361981998</c:v>
                </c:pt>
                <c:pt idx="8">
                  <c:v>58.143462726110798</c:v>
                </c:pt>
                <c:pt idx="9">
                  <c:v>58.143247546009803</c:v>
                </c:pt>
                <c:pt idx="10">
                  <c:v>58.143553327869398</c:v>
                </c:pt>
                <c:pt idx="11">
                  <c:v>58.143462726110798</c:v>
                </c:pt>
                <c:pt idx="12">
                  <c:v>58.143530677451402</c:v>
                </c:pt>
                <c:pt idx="13">
                  <c:v>58.143737361981998</c:v>
                </c:pt>
                <c:pt idx="14">
                  <c:v>58.143369292805602</c:v>
                </c:pt>
                <c:pt idx="15">
                  <c:v>58.143525014844599</c:v>
                </c:pt>
                <c:pt idx="16">
                  <c:v>58.143672242327803</c:v>
                </c:pt>
                <c:pt idx="17">
                  <c:v>58.143805312798499</c:v>
                </c:pt>
                <c:pt idx="18">
                  <c:v>58.143847781992903</c:v>
                </c:pt>
                <c:pt idx="19">
                  <c:v>58.143830794321197</c:v>
                </c:pt>
                <c:pt idx="20">
                  <c:v>58.143972358004298</c:v>
                </c:pt>
                <c:pt idx="21">
                  <c:v>58.144357408374603</c:v>
                </c:pt>
                <c:pt idx="22">
                  <c:v>58.145031236502099</c:v>
                </c:pt>
                <c:pt idx="23">
                  <c:v>58.145351158837002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418-4631-BFF7-1FA5218C2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55456"/>
        <c:axId val="88159744"/>
      </c:scatterChart>
      <c:valAx>
        <c:axId val="8755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159744"/>
        <c:crosses val="autoZero"/>
        <c:crossBetween val="midCat"/>
      </c:valAx>
      <c:valAx>
        <c:axId val="881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555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x m</a:t>
            </a:r>
            <a:r>
              <a:rPr lang="en-US" sz="1400" b="0" i="0" u="none" strike="noStrike" baseline="0"/>
              <a:t> </a:t>
            </a:r>
            <a:r>
              <a:rPr lang="en-US" sz="1400" b="0" i="0" u="none" strike="noStrike" baseline="0">
                <a:effectLst/>
              </a:rPr>
              <a:t>y m</a:t>
            </a:r>
            <a:r>
              <a:rPr lang="en-US" sz="1400" b="0" i="0" u="none" strike="noStrike" baseline="0"/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Площадь!$AC$2:$AC$25</c:f>
              <c:numCache>
                <c:formatCode>0.00</c:formatCode>
                <c:ptCount val="24"/>
                <c:pt idx="0">
                  <c:v>6429449.0886317035</c:v>
                </c:pt>
                <c:pt idx="1">
                  <c:v>6429408.0906648366</c:v>
                </c:pt>
                <c:pt idx="2">
                  <c:v>6429337.6550472314</c:v>
                </c:pt>
                <c:pt idx="3">
                  <c:v>6429300.7287593447</c:v>
                </c:pt>
                <c:pt idx="4">
                  <c:v>6429290.0987099912</c:v>
                </c:pt>
                <c:pt idx="5">
                  <c:v>6429293.2451209975</c:v>
                </c:pt>
                <c:pt idx="6">
                  <c:v>6429286.0596046085</c:v>
                </c:pt>
                <c:pt idx="7">
                  <c:v>6429266.3481264999</c:v>
                </c:pt>
                <c:pt idx="8">
                  <c:v>6429235.9808382588</c:v>
                </c:pt>
                <c:pt idx="9">
                  <c:v>6429212.1662866678</c:v>
                </c:pt>
                <c:pt idx="10">
                  <c:v>6429245.9050277183</c:v>
                </c:pt>
                <c:pt idx="11">
                  <c:v>6429235.8766493108</c:v>
                </c:pt>
                <c:pt idx="12">
                  <c:v>6429243.3828966729</c:v>
                </c:pt>
                <c:pt idx="13">
                  <c:v>6429266.2534904685</c:v>
                </c:pt>
                <c:pt idx="14">
                  <c:v>6429225.6270837095</c:v>
                </c:pt>
                <c:pt idx="15">
                  <c:v>6429242.8611000981</c:v>
                </c:pt>
                <c:pt idx="16">
                  <c:v>6429259.1410657251</c:v>
                </c:pt>
                <c:pt idx="17">
                  <c:v>6429273.8457318544</c:v>
                </c:pt>
                <c:pt idx="18">
                  <c:v>6429278.5307867872</c:v>
                </c:pt>
                <c:pt idx="19">
                  <c:v>6429276.6354478262</c:v>
                </c:pt>
                <c:pt idx="20">
                  <c:v>6429292.2696854128</c:v>
                </c:pt>
                <c:pt idx="21">
                  <c:v>6429334.8289576583</c:v>
                </c:pt>
                <c:pt idx="22">
                  <c:v>6429409.3334918236</c:v>
                </c:pt>
                <c:pt idx="23">
                  <c:v>6429444.6983750919</c:v>
                </c:pt>
              </c:numCache>
            </c:numRef>
          </c:xVal>
          <c:yVal>
            <c:numRef>
              <c:f>Площадь!$AD$2:$AD$25</c:f>
              <c:numCache>
                <c:formatCode>0.00</c:formatCode>
                <c:ptCount val="24"/>
                <c:pt idx="0">
                  <c:v>6728878.8697814997</c:v>
                </c:pt>
                <c:pt idx="1">
                  <c:v>6728903.6602847213</c:v>
                </c:pt>
                <c:pt idx="2">
                  <c:v>6728911.8549957341</c:v>
                </c:pt>
                <c:pt idx="3">
                  <c:v>6728942.0911876447</c:v>
                </c:pt>
                <c:pt idx="4">
                  <c:v>6728969.2218189035</c:v>
                </c:pt>
                <c:pt idx="5">
                  <c:v>6728998.7083448367</c:v>
                </c:pt>
                <c:pt idx="6">
                  <c:v>6729027.2171355011</c:v>
                </c:pt>
                <c:pt idx="7">
                  <c:v>6729050.1414319789</c:v>
                </c:pt>
                <c:pt idx="8">
                  <c:v>6729052.2221247181</c:v>
                </c:pt>
                <c:pt idx="9">
                  <c:v>6729013.5203225231</c:v>
                </c:pt>
                <c:pt idx="10">
                  <c:v>6728874.8895954862</c:v>
                </c:pt>
                <c:pt idx="11">
                  <c:v>6728856.2182203792</c:v>
                </c:pt>
                <c:pt idx="12">
                  <c:v>6728841.8943340518</c:v>
                </c:pt>
                <c:pt idx="13">
                  <c:v>6728872.1296121292</c:v>
                </c:pt>
                <c:pt idx="14">
                  <c:v>6729010.5286139557</c:v>
                </c:pt>
                <c:pt idx="15">
                  <c:v>6729038.2499049045</c:v>
                </c:pt>
                <c:pt idx="16">
                  <c:v>6729038.2506108508</c:v>
                </c:pt>
                <c:pt idx="17">
                  <c:v>6729019.7205324229</c:v>
                </c:pt>
                <c:pt idx="18">
                  <c:v>6728998.9321468268</c:v>
                </c:pt>
                <c:pt idx="19">
                  <c:v>6728967.1633886145</c:v>
                </c:pt>
                <c:pt idx="20">
                  <c:v>6728930.588636132</c:v>
                </c:pt>
                <c:pt idx="21">
                  <c:v>6728895.9221259411</c:v>
                </c:pt>
                <c:pt idx="22">
                  <c:v>6728885.9132453837</c:v>
                </c:pt>
                <c:pt idx="23">
                  <c:v>6728864.921910177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1A-444B-94BC-F65EC8453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92128"/>
        <c:axId val="88194048"/>
      </c:scatterChart>
      <c:valAx>
        <c:axId val="8819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194048"/>
        <c:crosses val="autoZero"/>
        <c:crossBetween val="midCat"/>
      </c:valAx>
      <c:valAx>
        <c:axId val="8819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192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9526</xdr:colOff>
      <xdr:row>1</xdr:row>
      <xdr:rowOff>14286</xdr:rowOff>
    </xdr:from>
    <xdr:to>
      <xdr:col>39</xdr:col>
      <xdr:colOff>57150</xdr:colOff>
      <xdr:row>19</xdr:row>
      <xdr:rowOff>57149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9525</xdr:colOff>
      <xdr:row>1</xdr:row>
      <xdr:rowOff>9524</xdr:rowOff>
    </xdr:from>
    <xdr:to>
      <xdr:col>47</xdr:col>
      <xdr:colOff>66675</xdr:colOff>
      <xdr:row>19</xdr:row>
      <xdr:rowOff>47625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tabSelected="1" workbookViewId="0">
      <selection activeCell="A2" sqref="A2"/>
    </sheetView>
  </sheetViews>
  <sheetFormatPr defaultRowHeight="15" x14ac:dyDescent="0.25"/>
  <cols>
    <col min="5" max="5" width="31.28515625" customWidth="1"/>
    <col min="8" max="8" width="3" customWidth="1"/>
    <col min="14" max="15" width="12.7109375" bestFit="1" customWidth="1"/>
    <col min="17" max="17" width="9.5703125" bestFit="1" customWidth="1"/>
    <col min="24" max="24" width="3" customWidth="1"/>
    <col min="27" max="27" width="3" customWidth="1"/>
    <col min="28" max="28" width="11" bestFit="1" customWidth="1"/>
    <col min="29" max="29" width="12.28515625" customWidth="1"/>
    <col min="30" max="30" width="12.7109375" customWidth="1"/>
  </cols>
  <sheetData>
    <row r="1" spans="1:30" x14ac:dyDescent="0.25">
      <c r="A1" t="s">
        <v>17</v>
      </c>
      <c r="B1" s="4" t="s">
        <v>5</v>
      </c>
      <c r="C1" s="4" t="s">
        <v>6</v>
      </c>
      <c r="D1" s="8" t="s">
        <v>7</v>
      </c>
      <c r="E1" s="8" t="s">
        <v>8</v>
      </c>
      <c r="F1" s="4" t="s">
        <v>18</v>
      </c>
      <c r="G1" s="4" t="s">
        <v>19</v>
      </c>
      <c r="I1" s="11"/>
      <c r="J1" s="11"/>
      <c r="K1" s="11"/>
      <c r="L1" s="11"/>
      <c r="M1" s="11"/>
      <c r="N1" s="11"/>
      <c r="O1" s="11"/>
      <c r="P1" s="11"/>
      <c r="Q1" s="13"/>
      <c r="R1" s="13"/>
      <c r="S1" s="13"/>
      <c r="T1" s="13"/>
      <c r="U1" s="13"/>
      <c r="V1" s="13"/>
      <c r="W1" s="13"/>
      <c r="Y1" s="14"/>
      <c r="Z1" s="15"/>
      <c r="AB1" t="s">
        <v>2</v>
      </c>
      <c r="AC1" t="s">
        <v>4</v>
      </c>
      <c r="AD1" t="s">
        <v>3</v>
      </c>
    </row>
    <row r="2" spans="1:30" x14ac:dyDescent="0.25">
      <c r="A2" t="s">
        <v>37</v>
      </c>
      <c r="B2" s="5"/>
      <c r="C2" s="5"/>
      <c r="D2" s="10">
        <v>6</v>
      </c>
      <c r="E2" s="7">
        <v>6378245</v>
      </c>
      <c r="F2" s="5"/>
      <c r="G2" s="5"/>
      <c r="I2" s="11" t="s">
        <v>38</v>
      </c>
      <c r="J2" s="11" t="s">
        <v>39</v>
      </c>
      <c r="K2" s="11" t="s">
        <v>40</v>
      </c>
      <c r="L2" s="11" t="s">
        <v>41</v>
      </c>
      <c r="M2" s="11" t="s">
        <v>42</v>
      </c>
      <c r="N2" s="11" t="s">
        <v>43</v>
      </c>
      <c r="O2" s="11" t="s">
        <v>44</v>
      </c>
      <c r="P2" s="11" t="s">
        <v>45</v>
      </c>
      <c r="Q2" s="13" t="s">
        <v>46</v>
      </c>
      <c r="R2" s="13" t="s">
        <v>47</v>
      </c>
      <c r="S2" s="13" t="s">
        <v>48</v>
      </c>
      <c r="T2" s="13" t="s">
        <v>49</v>
      </c>
      <c r="U2" s="13" t="s">
        <v>50</v>
      </c>
      <c r="V2" s="13" t="s">
        <v>51</v>
      </c>
      <c r="W2" s="13" t="s">
        <v>52</v>
      </c>
      <c r="Y2" s="16" t="s">
        <v>53</v>
      </c>
      <c r="Z2" s="17" t="s">
        <v>54</v>
      </c>
      <c r="AB2">
        <v>6372795</v>
      </c>
      <c r="AC2" s="2">
        <f>Y3</f>
        <v>6429449.0886317035</v>
      </c>
      <c r="AD2" s="2">
        <f>Z3</f>
        <v>6728878.8697814997</v>
      </c>
    </row>
    <row r="3" spans="1:30" x14ac:dyDescent="0.25">
      <c r="A3">
        <v>1</v>
      </c>
      <c r="B3">
        <v>36.887608838282503</v>
      </c>
      <c r="C3">
        <v>58.145390795032299</v>
      </c>
      <c r="D3">
        <f>INT(B3/D$2+1)</f>
        <v>7</v>
      </c>
      <c r="E3" s="9" t="s">
        <v>9</v>
      </c>
      <c r="F3">
        <f>RADIANS(B3)</f>
        <v>0.64381022741579019</v>
      </c>
      <c r="G3">
        <f>RADIANS(C3)</f>
        <v>1.014828514232117</v>
      </c>
      <c r="I3">
        <f>$E$2*$E$10*(1-$E$6*(SIN(G3)^2))^-0.5</f>
        <v>6393701.4639555756</v>
      </c>
      <c r="J3">
        <f>$E$2*$E$10*(1-$E$6)*(1-$E$6*(SIN(G3)^2))^-1.5</f>
        <v>6381723.4448739309</v>
      </c>
      <c r="K3">
        <f>I3/J3-1</f>
        <v>1.8769254395167856E-3</v>
      </c>
      <c r="L3">
        <f>(1+$E$8+5/4*$E$8^2+5/4*$E$8^3)*(G3-$E$12)</f>
        <v>1.0165359721305327</v>
      </c>
      <c r="M3">
        <f>(3*$E$8+3*$E$8^2+21/8*$E$8^3)*(G3-$E$12)</f>
        <v>5.1202227125377075E-3</v>
      </c>
      <c r="N3">
        <f>(15/8*$E$8^2+15/8*$E$8^3)*SIN(G3-$E$12)*COS(2*(G3+$E$12))</f>
        <v>-1.991864184938225E-6</v>
      </c>
      <c r="O3">
        <f>35/24*$E$8^3*SIN(3*(G3-$E$12))*COS(3*(G3+$E$12))</f>
        <v>-6.6605502594612219E-10</v>
      </c>
      <c r="P3">
        <f>$E$4*$E$10*(L3-M3+N3-O3)</f>
        <v>6429418.7165356679</v>
      </c>
      <c r="Q3" s="12">
        <f>P3+$E$16</f>
        <v>6429418.7165356679</v>
      </c>
      <c r="R3">
        <f>I3/2*SIN(G3)*COS(G3)</f>
        <v>1433080.5780883809</v>
      </c>
      <c r="S3">
        <f>I3/24*SIN(G3)*(COS(G3))^3*(5-(TAN(G3)^2)+9*K3)</f>
        <v>80721.163969726957</v>
      </c>
      <c r="T3">
        <f>I3/720*SIN(G3)*(COS(G3)^5)*(61-58*(TAN(G3)^2)+(TAN(G3)^4))</f>
        <v>-25486.064239417097</v>
      </c>
      <c r="U3">
        <f>I3*COS(G3)</f>
        <v>3374375.674092947</v>
      </c>
      <c r="V3">
        <f>I3/6*(COS(G3)^3)*(I3/J3-(TAN(G3)^2))</f>
        <v>-248806.30349487209</v>
      </c>
      <c r="W3">
        <f>I3/120*(COS(G3)^5)*(5-18*(TAN(G3)^2)+(TAN(G3)^4)+14*K3-58*(TAN(G3)^2)*K3)</f>
        <v>-76727.27831926338</v>
      </c>
      <c r="Y3">
        <f>Q3+R3*(F3-$E$14)^4+T3*(F3-$E$14)^6</f>
        <v>6429449.0886317035</v>
      </c>
      <c r="Z3">
        <f>$E$18+U3*(F3-$E$14)+V3*(F3-$E$14)^3+W3*(F3-$E$14)^5</f>
        <v>6728878.8697814997</v>
      </c>
      <c r="AC3" s="2">
        <f t="shared" ref="AC3:AC25" si="0">Y4</f>
        <v>6429408.0906648366</v>
      </c>
      <c r="AD3" s="2">
        <f t="shared" ref="AD3:AD25" si="1">Z4</f>
        <v>6728903.6602847213</v>
      </c>
    </row>
    <row r="4" spans="1:30" x14ac:dyDescent="0.25">
      <c r="A4">
        <v>2</v>
      </c>
      <c r="B4">
        <v>36.887989711933898</v>
      </c>
      <c r="C4">
        <v>58.145019911764997</v>
      </c>
      <c r="D4">
        <f t="shared" ref="D4:D26" si="2">INT(B4/D$2+1)</f>
        <v>7</v>
      </c>
      <c r="E4" s="7">
        <v>6356863.0190000003</v>
      </c>
      <c r="F4">
        <f t="shared" ref="F4:F26" si="3">RADIANS(B4)</f>
        <v>0.64381687491504114</v>
      </c>
      <c r="G4">
        <f t="shared" ref="G4:G26" si="4">RADIANS(C4)</f>
        <v>1.014822041097962</v>
      </c>
      <c r="I4">
        <f t="shared" ref="I4:I26" si="5">$E$2*$E$10*(1-$E$6*(SIN(G4)^2))^-0.5</f>
        <v>6393701.3391692257</v>
      </c>
      <c r="J4">
        <f t="shared" ref="J4:J26" si="6">$E$2*$E$10*(1-$E$6)*(1-$E$6*(SIN(G4)^2))^-1.5</f>
        <v>6381723.0712162172</v>
      </c>
      <c r="K4">
        <f t="shared" ref="K4:K26" si="7">I4/J4-1</f>
        <v>1.8769645469316476E-3</v>
      </c>
      <c r="L4">
        <f t="shared" ref="L4:L26" si="8">(1+$E$8+5/4*$E$8^2+5/4*$E$8^3)*(G4-$E$12)</f>
        <v>1.0165294881052727</v>
      </c>
      <c r="M4">
        <f t="shared" ref="M4:M26" si="9">(3*$E$8+3*$E$8^2+21/8*$E$8^3)*(G4-$E$12)</f>
        <v>5.1201900529424596E-3</v>
      </c>
      <c r="N4">
        <f t="shared" ref="N4:N26" si="10">(15/8*$E$8^2+15/8*$E$8^3)*SIN(G4-$E$12)*COS(2*(G4+$E$12))</f>
        <v>-1.9918039759507232E-6</v>
      </c>
      <c r="O4">
        <f t="shared" ref="O4:O26" si="11">35/24*$E$8^3*SIN(3*(G4-$E$12))*COS(3*(G4+$E$12))</f>
        <v>-6.6618654367429611E-10</v>
      </c>
      <c r="P4">
        <f t="shared" ref="P4:P26" si="12">$E$4*$E$10*(L4-M4+N4-O4)</f>
        <v>6429377.7064714264</v>
      </c>
      <c r="Q4" s="12">
        <f t="shared" ref="Q4:Q26" si="13">P4+$E$16</f>
        <v>6429377.7064714264</v>
      </c>
      <c r="R4">
        <f t="shared" ref="R4:R26" si="14">I4/2*SIN(G4)*COS(G4)</f>
        <v>1433089.7157709936</v>
      </c>
      <c r="S4">
        <f t="shared" ref="S4:S26" si="15">I4/24*SIN(G4)*(COS(G4))^3*(5-(TAN(G4)^2)+9*K4)</f>
        <v>80725.860592898098</v>
      </c>
      <c r="T4">
        <f t="shared" ref="T4:T26" si="16">I4/720*SIN(G4)*(COS(G4)^5)*(61-58*(TAN(G4)^2)+(TAN(G4)^4))</f>
        <v>-25486.068503030096</v>
      </c>
      <c r="U4">
        <f t="shared" ref="U4:U26" si="17">I4*COS(G4)</f>
        <v>3374410.7621140834</v>
      </c>
      <c r="V4">
        <f t="shared" ref="V4:V26" si="18">I4/6*(COS(G4)^3)*(I4/J4-(TAN(G4)^2))</f>
        <v>-248802.35056191721</v>
      </c>
      <c r="W4">
        <f t="shared" ref="W4:W26" si="19">I4/120*(COS(G4)^5)*(5-18*(TAN(G4)^2)+(TAN(G4)^4)+14*K4-58*(TAN(G4)^2)*K4)</f>
        <v>-76729.175271832253</v>
      </c>
      <c r="Y4">
        <f t="shared" ref="Y4:Y26" si="20">Q4+R4*(F4-$E$14)^4+T4*(F4-$E$14)^6</f>
        <v>6429408.0906648366</v>
      </c>
      <c r="Z4">
        <f t="shared" ref="Z4:Z26" si="21">$E$18+U4*(F4-$E$14)+V4*(F4-$E$14)^3+W4*(F4-$E$14)^5</f>
        <v>6728903.6602847213</v>
      </c>
      <c r="AC4" s="2">
        <f t="shared" si="0"/>
        <v>6429337.6550472314</v>
      </c>
      <c r="AD4" s="2">
        <f t="shared" si="1"/>
        <v>6728911.8549957341</v>
      </c>
    </row>
    <row r="5" spans="1:30" x14ac:dyDescent="0.25">
      <c r="A5">
        <v>3</v>
      </c>
      <c r="B5">
        <v>36.888059449363098</v>
      </c>
      <c r="C5">
        <v>58.144382889502197</v>
      </c>
      <c r="D5">
        <f t="shared" si="2"/>
        <v>7</v>
      </c>
      <c r="E5" s="8" t="s">
        <v>10</v>
      </c>
      <c r="F5">
        <f t="shared" si="3"/>
        <v>0.6438180920627925</v>
      </c>
      <c r="G5">
        <f t="shared" si="4"/>
        <v>1.0148109229620677</v>
      </c>
      <c r="I5">
        <f t="shared" si="5"/>
        <v>6393701.124836646</v>
      </c>
      <c r="J5">
        <f t="shared" si="6"/>
        <v>6381722.4294231227</v>
      </c>
      <c r="K5">
        <f t="shared" si="7"/>
        <v>1.8770317176903806E-3</v>
      </c>
      <c r="L5">
        <f t="shared" si="8"/>
        <v>1.0165183512630169</v>
      </c>
      <c r="M5">
        <f t="shared" si="9"/>
        <v>5.1201339574237295E-3</v>
      </c>
      <c r="N5">
        <f t="shared" si="10"/>
        <v>-1.9917005621097857E-6</v>
      </c>
      <c r="O5">
        <f t="shared" si="11"/>
        <v>-6.6641243375431404E-10</v>
      </c>
      <c r="P5">
        <f t="shared" si="12"/>
        <v>6429307.2683410961</v>
      </c>
      <c r="Q5" s="12">
        <f t="shared" si="13"/>
        <v>6429307.2683410961</v>
      </c>
      <c r="R5">
        <f t="shared" si="14"/>
        <v>1433105.4099243756</v>
      </c>
      <c r="S5">
        <f t="shared" si="15"/>
        <v>80733.927582648685</v>
      </c>
      <c r="T5">
        <f t="shared" si="16"/>
        <v>-25486.075733968228</v>
      </c>
      <c r="U5">
        <f t="shared" si="17"/>
        <v>3374471.0283181868</v>
      </c>
      <c r="V5">
        <f t="shared" si="18"/>
        <v>-248795.56063686119</v>
      </c>
      <c r="W5">
        <f t="shared" si="19"/>
        <v>-76732.43339858047</v>
      </c>
      <c r="Y5">
        <f t="shared" si="20"/>
        <v>6429337.6550472314</v>
      </c>
      <c r="Z5">
        <f t="shared" si="21"/>
        <v>6728911.8549957341</v>
      </c>
      <c r="AC5" s="2">
        <f t="shared" si="0"/>
        <v>6429300.7287593447</v>
      </c>
      <c r="AD5" s="2">
        <f t="shared" si="1"/>
        <v>6728942.0911876447</v>
      </c>
    </row>
    <row r="6" spans="1:30" x14ac:dyDescent="0.25">
      <c r="A6">
        <v>4</v>
      </c>
      <c r="B6">
        <v>36.888536882531803</v>
      </c>
      <c r="C6">
        <v>58.144048802159098</v>
      </c>
      <c r="D6">
        <f t="shared" si="2"/>
        <v>7</v>
      </c>
      <c r="E6" s="7">
        <f>(E2^2-E4^2)/E2^2</f>
        <v>6.6934215520398155E-3</v>
      </c>
      <c r="F6">
        <f t="shared" si="3"/>
        <v>0.64382642484354469</v>
      </c>
      <c r="G6">
        <f t="shared" si="4"/>
        <v>1.0148050920379412</v>
      </c>
      <c r="I6">
        <f t="shared" si="5"/>
        <v>6393701.0124286497</v>
      </c>
      <c r="J6">
        <f t="shared" si="6"/>
        <v>6381722.0928309336</v>
      </c>
      <c r="K6">
        <f t="shared" si="7"/>
        <v>1.8770669457970346E-3</v>
      </c>
      <c r="L6">
        <f t="shared" si="8"/>
        <v>1.0165125105283095</v>
      </c>
      <c r="M6">
        <f t="shared" si="9"/>
        <v>5.1201045380393426E-3</v>
      </c>
      <c r="N6">
        <f t="shared" si="10"/>
        <v>-1.991646326558837E-6</v>
      </c>
      <c r="O6">
        <f t="shared" si="11"/>
        <v>-6.6653090098211924E-10</v>
      </c>
      <c r="P6">
        <f t="shared" si="12"/>
        <v>6429270.326951148</v>
      </c>
      <c r="Q6" s="12">
        <f t="shared" si="13"/>
        <v>6429270.326951148</v>
      </c>
      <c r="R6">
        <f t="shared" si="14"/>
        <v>1433113.6404642873</v>
      </c>
      <c r="S6">
        <f t="shared" si="15"/>
        <v>80738.158407319541</v>
      </c>
      <c r="T6">
        <f t="shared" si="16"/>
        <v>-25486.079479672168</v>
      </c>
      <c r="U6">
        <f t="shared" si="17"/>
        <v>3374502.6348563218</v>
      </c>
      <c r="V6">
        <f t="shared" si="18"/>
        <v>-248791.9994273445</v>
      </c>
      <c r="W6">
        <f t="shared" si="19"/>
        <v>-76734.142106112762</v>
      </c>
      <c r="Y6">
        <f t="shared" si="20"/>
        <v>6429300.7287593447</v>
      </c>
      <c r="Z6">
        <f t="shared" si="21"/>
        <v>6728942.0911876447</v>
      </c>
      <c r="AC6" s="2">
        <f t="shared" si="0"/>
        <v>6429290.0987099912</v>
      </c>
      <c r="AD6" s="2">
        <f t="shared" si="1"/>
        <v>6728969.2218189035</v>
      </c>
    </row>
    <row r="7" spans="1:30" x14ac:dyDescent="0.25">
      <c r="A7">
        <v>5</v>
      </c>
      <c r="B7">
        <v>36.888987493612397</v>
      </c>
      <c r="C7">
        <v>58.143952539122502</v>
      </c>
      <c r="D7">
        <f t="shared" si="2"/>
        <v>7</v>
      </c>
      <c r="E7" s="8" t="s">
        <v>11</v>
      </c>
      <c r="F7">
        <f t="shared" si="3"/>
        <v>0.643834289490547</v>
      </c>
      <c r="G7">
        <f t="shared" si="4"/>
        <v>1.0148034119310048</v>
      </c>
      <c r="I7">
        <f t="shared" si="5"/>
        <v>6393700.98003959</v>
      </c>
      <c r="J7">
        <f t="shared" si="6"/>
        <v>6381721.9958458031</v>
      </c>
      <c r="K7">
        <f t="shared" si="7"/>
        <v>1.8770770963674188E-3</v>
      </c>
      <c r="L7">
        <f t="shared" si="8"/>
        <v>1.0165108275945782</v>
      </c>
      <c r="M7">
        <f t="shared" si="9"/>
        <v>5.1200960612163378E-3</v>
      </c>
      <c r="N7">
        <f t="shared" si="10"/>
        <v>-1.9916306992721396E-6</v>
      </c>
      <c r="O7">
        <f t="shared" si="11"/>
        <v>-6.6656503566198821E-10</v>
      </c>
      <c r="P7">
        <f t="shared" si="12"/>
        <v>6429259.6827575089</v>
      </c>
      <c r="Q7" s="12">
        <f t="shared" si="13"/>
        <v>6429259.6827575089</v>
      </c>
      <c r="R7">
        <f t="shared" si="14"/>
        <v>1433116.0119538701</v>
      </c>
      <c r="S7">
        <f t="shared" si="15"/>
        <v>80739.377475952322</v>
      </c>
      <c r="T7">
        <f t="shared" si="16"/>
        <v>-25486.080553002288</v>
      </c>
      <c r="U7">
        <f t="shared" si="17"/>
        <v>3374511.7418584167</v>
      </c>
      <c r="V7">
        <f t="shared" si="18"/>
        <v>-248790.97328151847</v>
      </c>
      <c r="W7">
        <f t="shared" si="19"/>
        <v>-76734.634445706208</v>
      </c>
      <c r="Y7">
        <f t="shared" si="20"/>
        <v>6429290.0987099912</v>
      </c>
      <c r="Z7">
        <f t="shared" si="21"/>
        <v>6728969.2218189035</v>
      </c>
      <c r="AC7" s="2">
        <f t="shared" si="0"/>
        <v>6429293.2451209975</v>
      </c>
      <c r="AD7" s="2">
        <f t="shared" si="1"/>
        <v>6728998.7083448367</v>
      </c>
    </row>
    <row r="8" spans="1:30" x14ac:dyDescent="0.25">
      <c r="A8">
        <v>6</v>
      </c>
      <c r="B8">
        <v>36.889491748869297</v>
      </c>
      <c r="C8">
        <v>58.143980851807399</v>
      </c>
      <c r="D8">
        <f t="shared" si="2"/>
        <v>7</v>
      </c>
      <c r="E8" s="6">
        <f>(E2-E4)/(E2+E4)</f>
        <v>1.6789791628071841E-3</v>
      </c>
      <c r="F8">
        <f t="shared" si="3"/>
        <v>0.64384309040505039</v>
      </c>
      <c r="G8">
        <f t="shared" si="4"/>
        <v>1.0148039060805762</v>
      </c>
      <c r="I8">
        <f t="shared" si="5"/>
        <v>6393700.989565799</v>
      </c>
      <c r="J8">
        <f t="shared" si="6"/>
        <v>6381722.0243708845</v>
      </c>
      <c r="K8">
        <f t="shared" si="7"/>
        <v>1.8770741109011002E-3</v>
      </c>
      <c r="L8">
        <f t="shared" si="8"/>
        <v>1.0165113225755606</v>
      </c>
      <c r="M8">
        <f t="shared" si="9"/>
        <v>5.1200985544019584E-3</v>
      </c>
      <c r="N8">
        <f t="shared" si="10"/>
        <v>-1.9916352955373098E-6</v>
      </c>
      <c r="O8">
        <f t="shared" si="11"/>
        <v>-6.6655499604769575E-10</v>
      </c>
      <c r="P8">
        <f t="shared" si="12"/>
        <v>6429262.8134056898</v>
      </c>
      <c r="Q8" s="12">
        <f t="shared" si="13"/>
        <v>6429262.8134056898</v>
      </c>
      <c r="R8">
        <f t="shared" si="14"/>
        <v>1433115.3144579506</v>
      </c>
      <c r="S8">
        <f t="shared" si="15"/>
        <v>80739.018925543132</v>
      </c>
      <c r="T8">
        <f t="shared" si="16"/>
        <v>-25486.080237592836</v>
      </c>
      <c r="U8">
        <f t="shared" si="17"/>
        <v>3374509.0633268291</v>
      </c>
      <c r="V8">
        <f t="shared" si="18"/>
        <v>-248791.27509072211</v>
      </c>
      <c r="W8">
        <f t="shared" si="19"/>
        <v>-76734.489639936932</v>
      </c>
      <c r="Y8">
        <f t="shared" si="20"/>
        <v>6429293.2451209975</v>
      </c>
      <c r="Z8">
        <f t="shared" si="21"/>
        <v>6728998.7083448367</v>
      </c>
      <c r="AC8" s="2">
        <f t="shared" si="0"/>
        <v>6429286.0596046085</v>
      </c>
      <c r="AD8" s="2">
        <f t="shared" si="1"/>
        <v>6729027.2171355011</v>
      </c>
    </row>
    <row r="9" spans="1:30" x14ac:dyDescent="0.25">
      <c r="A9">
        <v>7</v>
      </c>
      <c r="B9">
        <v>36.889969182038001</v>
      </c>
      <c r="C9">
        <v>58.1439157325986</v>
      </c>
      <c r="D9">
        <f t="shared" si="2"/>
        <v>7</v>
      </c>
      <c r="E9" s="8" t="s">
        <v>12</v>
      </c>
      <c r="F9">
        <f t="shared" si="3"/>
        <v>0.64385142318580257</v>
      </c>
      <c r="G9">
        <f t="shared" si="4"/>
        <v>1.0148027695359765</v>
      </c>
      <c r="I9">
        <f t="shared" si="5"/>
        <v>6393700.9676555004</v>
      </c>
      <c r="J9">
        <f t="shared" si="6"/>
        <v>6381721.9587631412</v>
      </c>
      <c r="K9">
        <f t="shared" si="7"/>
        <v>1.8770809774797392E-3</v>
      </c>
      <c r="L9">
        <f t="shared" si="8"/>
        <v>1.0165101841187147</v>
      </c>
      <c r="M9">
        <f t="shared" si="9"/>
        <v>5.1200928200720768E-3</v>
      </c>
      <c r="N9">
        <f t="shared" si="10"/>
        <v>-1.9916247241219973E-6</v>
      </c>
      <c r="O9">
        <f t="shared" si="11"/>
        <v>-6.6657808716370827E-10</v>
      </c>
      <c r="P9">
        <f t="shared" si="12"/>
        <v>6429255.6129111657</v>
      </c>
      <c r="Q9" s="12">
        <f t="shared" si="13"/>
        <v>6429255.6129111657</v>
      </c>
      <c r="R9">
        <f t="shared" si="14"/>
        <v>1433116.9186972943</v>
      </c>
      <c r="S9">
        <f t="shared" si="15"/>
        <v>80739.843592492849</v>
      </c>
      <c r="T9">
        <f t="shared" si="16"/>
        <v>-25486.080962690849</v>
      </c>
      <c r="U9">
        <f t="shared" si="17"/>
        <v>3374515.2239514068</v>
      </c>
      <c r="V9">
        <f t="shared" si="18"/>
        <v>-248790.58092755236</v>
      </c>
      <c r="W9">
        <f t="shared" si="19"/>
        <v>-76734.8226932135</v>
      </c>
      <c r="Y9">
        <f t="shared" si="20"/>
        <v>6429286.0596046085</v>
      </c>
      <c r="Z9">
        <f t="shared" si="21"/>
        <v>6729027.2171355011</v>
      </c>
      <c r="AC9" s="2">
        <f t="shared" si="0"/>
        <v>6429266.3481264999</v>
      </c>
      <c r="AD9" s="2">
        <f t="shared" si="1"/>
        <v>6729050.1414319789</v>
      </c>
    </row>
    <row r="10" spans="1:30" x14ac:dyDescent="0.25">
      <c r="A10">
        <v>8</v>
      </c>
      <c r="B10">
        <v>36.890339326854203</v>
      </c>
      <c r="C10">
        <v>58.143737361981998</v>
      </c>
      <c r="D10">
        <f t="shared" si="2"/>
        <v>7</v>
      </c>
      <c r="E10" s="10">
        <v>1</v>
      </c>
      <c r="F10">
        <f t="shared" si="3"/>
        <v>0.64385788343155448</v>
      </c>
      <c r="G10">
        <f t="shared" si="4"/>
        <v>1.0147996563814279</v>
      </c>
      <c r="I10">
        <f t="shared" si="5"/>
        <v>6393700.9076400073</v>
      </c>
      <c r="J10">
        <f t="shared" si="6"/>
        <v>6381721.7790539889</v>
      </c>
      <c r="K10">
        <f t="shared" si="7"/>
        <v>1.8770997860384497E-3</v>
      </c>
      <c r="L10">
        <f t="shared" si="8"/>
        <v>1.0165070657262563</v>
      </c>
      <c r="M10">
        <f t="shared" si="9"/>
        <v>5.1200771129408683E-3</v>
      </c>
      <c r="N10">
        <f t="shared" si="10"/>
        <v>-1.9915957675379842E-6</v>
      </c>
      <c r="O10">
        <f t="shared" si="11"/>
        <v>-6.666413367998797E-10</v>
      </c>
      <c r="P10">
        <f t="shared" si="12"/>
        <v>6429235.8897500224</v>
      </c>
      <c r="Q10" s="12">
        <f t="shared" si="13"/>
        <v>6429235.8897500224</v>
      </c>
      <c r="R10">
        <f t="shared" si="14"/>
        <v>1433121.3128951271</v>
      </c>
      <c r="S10">
        <f t="shared" si="15"/>
        <v>80742.102481133828</v>
      </c>
      <c r="T10">
        <f t="shared" si="16"/>
        <v>-25486.082942600748</v>
      </c>
      <c r="U10">
        <f t="shared" si="17"/>
        <v>3374532.0987407807</v>
      </c>
      <c r="V10">
        <f t="shared" si="18"/>
        <v>-248788.67948780343</v>
      </c>
      <c r="W10">
        <f t="shared" si="19"/>
        <v>-76735.734969720826</v>
      </c>
      <c r="Y10">
        <f t="shared" si="20"/>
        <v>6429266.3481264999</v>
      </c>
      <c r="Z10">
        <f t="shared" si="21"/>
        <v>6729050.1414319789</v>
      </c>
      <c r="AC10" s="2">
        <f t="shared" si="0"/>
        <v>6429235.9808382588</v>
      </c>
      <c r="AD10" s="2">
        <f t="shared" si="1"/>
        <v>6729052.2221247181</v>
      </c>
    </row>
    <row r="11" spans="1:30" x14ac:dyDescent="0.25">
      <c r="A11">
        <v>9</v>
      </c>
      <c r="B11">
        <v>36.8903446912718</v>
      </c>
      <c r="C11">
        <v>58.143462726110798</v>
      </c>
      <c r="D11">
        <f t="shared" si="2"/>
        <v>7</v>
      </c>
      <c r="E11" s="8" t="s">
        <v>13</v>
      </c>
      <c r="F11">
        <f t="shared" si="3"/>
        <v>0.64385797705830394</v>
      </c>
      <c r="G11">
        <f t="shared" si="4"/>
        <v>1.0147948630812313</v>
      </c>
      <c r="I11">
        <f t="shared" si="5"/>
        <v>6393700.8152342532</v>
      </c>
      <c r="J11">
        <f t="shared" si="6"/>
        <v>6381721.5023561222</v>
      </c>
      <c r="K11">
        <f t="shared" si="7"/>
        <v>1.8771287455443542E-3</v>
      </c>
      <c r="L11">
        <f t="shared" si="8"/>
        <v>1.01650226436129</v>
      </c>
      <c r="M11">
        <f t="shared" si="9"/>
        <v>5.1200529287913398E-3</v>
      </c>
      <c r="N11">
        <f t="shared" si="10"/>
        <v>-1.991551183308731E-6</v>
      </c>
      <c r="O11">
        <f t="shared" si="11"/>
        <v>-6.6673872132512969E-10</v>
      </c>
      <c r="P11">
        <f t="shared" si="12"/>
        <v>6429205.5221499885</v>
      </c>
      <c r="Q11" s="12">
        <f t="shared" si="13"/>
        <v>6429205.5221499885</v>
      </c>
      <c r="R11">
        <f t="shared" si="14"/>
        <v>1433128.0784989819</v>
      </c>
      <c r="S11">
        <f t="shared" si="15"/>
        <v>80745.580504956873</v>
      </c>
      <c r="T11">
        <f t="shared" si="16"/>
        <v>-25486.085973192276</v>
      </c>
      <c r="U11">
        <f t="shared" si="17"/>
        <v>3374558.0806598826</v>
      </c>
      <c r="V11">
        <f t="shared" si="18"/>
        <v>-248785.7517702833</v>
      </c>
      <c r="W11">
        <f t="shared" si="19"/>
        <v>-76737.139586334059</v>
      </c>
      <c r="Y11">
        <f t="shared" si="20"/>
        <v>6429235.9808382588</v>
      </c>
      <c r="Z11">
        <f t="shared" si="21"/>
        <v>6729052.2221247181</v>
      </c>
      <c r="AC11" s="2">
        <f t="shared" si="0"/>
        <v>6429212.1662866678</v>
      </c>
      <c r="AD11" s="2">
        <f t="shared" si="1"/>
        <v>6729013.5203225231</v>
      </c>
    </row>
    <row r="12" spans="1:30" x14ac:dyDescent="0.25">
      <c r="A12">
        <v>10</v>
      </c>
      <c r="B12">
        <v>36.889663410233297</v>
      </c>
      <c r="C12">
        <v>58.143247546009803</v>
      </c>
      <c r="D12">
        <f t="shared" si="2"/>
        <v>7</v>
      </c>
      <c r="E12" s="10">
        <v>0</v>
      </c>
      <c r="F12">
        <f t="shared" si="3"/>
        <v>0.64384608646105068</v>
      </c>
      <c r="G12">
        <f t="shared" si="4"/>
        <v>1.0147911074799842</v>
      </c>
      <c r="I12">
        <f t="shared" si="5"/>
        <v>6393700.7428330677</v>
      </c>
      <c r="J12">
        <f t="shared" si="6"/>
        <v>6381721.285559522</v>
      </c>
      <c r="K12">
        <f t="shared" si="7"/>
        <v>1.8771514357187602E-3</v>
      </c>
      <c r="L12">
        <f t="shared" si="8"/>
        <v>1.0164985024412108</v>
      </c>
      <c r="M12">
        <f t="shared" si="9"/>
        <v>5.1200339802551734E-3</v>
      </c>
      <c r="N12">
        <f t="shared" si="10"/>
        <v>-1.9915162510960159E-6</v>
      </c>
      <c r="O12">
        <f t="shared" si="11"/>
        <v>-6.6681502274222204E-10</v>
      </c>
      <c r="P12">
        <f t="shared" si="12"/>
        <v>6429181.7288151514</v>
      </c>
      <c r="Q12" s="12">
        <f t="shared" si="13"/>
        <v>6429181.7288151514</v>
      </c>
      <c r="R12">
        <f t="shared" si="14"/>
        <v>1433133.3793287124</v>
      </c>
      <c r="S12">
        <f t="shared" si="15"/>
        <v>80748.305598962601</v>
      </c>
      <c r="T12">
        <f t="shared" si="16"/>
        <v>-25486.088332561358</v>
      </c>
      <c r="U12">
        <f t="shared" si="17"/>
        <v>3374578.4377126084</v>
      </c>
      <c r="V12">
        <f t="shared" si="18"/>
        <v>-248783.45780045961</v>
      </c>
      <c r="W12">
        <f t="shared" si="19"/>
        <v>-76738.240111032646</v>
      </c>
      <c r="Y12">
        <f t="shared" si="20"/>
        <v>6429212.1662866678</v>
      </c>
      <c r="Z12">
        <f t="shared" si="21"/>
        <v>6729013.5203225231</v>
      </c>
      <c r="AC12" s="2">
        <f t="shared" si="0"/>
        <v>6429245.9050277183</v>
      </c>
      <c r="AD12" s="2">
        <f t="shared" si="1"/>
        <v>6728874.8895954862</v>
      </c>
    </row>
    <row r="13" spans="1:30" x14ac:dyDescent="0.25">
      <c r="A13">
        <v>11</v>
      </c>
      <c r="B13">
        <v>36.8873406174012</v>
      </c>
      <c r="C13">
        <v>58.143553327869398</v>
      </c>
      <c r="D13">
        <f t="shared" si="2"/>
        <v>7</v>
      </c>
      <c r="E13" s="8" t="s">
        <v>14</v>
      </c>
      <c r="F13">
        <f t="shared" si="3"/>
        <v>0.64380554607828888</v>
      </c>
      <c r="G13">
        <f t="shared" si="4"/>
        <v>1.0147964443802271</v>
      </c>
      <c r="I13">
        <f t="shared" si="5"/>
        <v>6393700.8457187517</v>
      </c>
      <c r="J13">
        <f t="shared" si="6"/>
        <v>6381721.5936382711</v>
      </c>
      <c r="K13">
        <f t="shared" si="7"/>
        <v>1.8771191918529606E-3</v>
      </c>
      <c r="L13">
        <f t="shared" si="8"/>
        <v>1.0165038483208351</v>
      </c>
      <c r="M13">
        <f t="shared" si="9"/>
        <v>5.1200609070880861E-3</v>
      </c>
      <c r="N13">
        <f t="shared" si="10"/>
        <v>-1.9915658915459116E-6</v>
      </c>
      <c r="O13">
        <f t="shared" si="11"/>
        <v>-6.6670659444938639E-10</v>
      </c>
      <c r="P13">
        <f t="shared" si="12"/>
        <v>6429215.5403532041</v>
      </c>
      <c r="Q13" s="12">
        <f t="shared" si="13"/>
        <v>6429215.5403532041</v>
      </c>
      <c r="R13">
        <f t="shared" si="14"/>
        <v>1433125.8465560186</v>
      </c>
      <c r="S13">
        <f t="shared" si="15"/>
        <v>80744.433108629528</v>
      </c>
      <c r="T13">
        <f t="shared" si="16"/>
        <v>-25486.084975800637</v>
      </c>
      <c r="U13">
        <f t="shared" si="17"/>
        <v>3374549.5092916596</v>
      </c>
      <c r="V13">
        <f t="shared" si="18"/>
        <v>-248786.71762916748</v>
      </c>
      <c r="W13">
        <f t="shared" si="19"/>
        <v>-76736.676207603799</v>
      </c>
      <c r="Y13">
        <f t="shared" si="20"/>
        <v>6429245.9050277183</v>
      </c>
      <c r="Z13">
        <f t="shared" si="21"/>
        <v>6728874.8895954862</v>
      </c>
      <c r="AC13" s="2">
        <f t="shared" si="0"/>
        <v>6429235.8766493108</v>
      </c>
      <c r="AD13" s="2">
        <f t="shared" si="1"/>
        <v>6728856.2182203792</v>
      </c>
    </row>
    <row r="14" spans="1:30" x14ac:dyDescent="0.25">
      <c r="A14">
        <v>12</v>
      </c>
      <c r="B14">
        <v>36.887013387925997</v>
      </c>
      <c r="C14">
        <v>58.143462726110798</v>
      </c>
      <c r="D14">
        <f t="shared" si="2"/>
        <v>7</v>
      </c>
      <c r="E14" s="10">
        <f>(D2*6-3)*PI()/180</f>
        <v>0.57595865315812877</v>
      </c>
      <c r="F14">
        <f t="shared" si="3"/>
        <v>0.64379983484653702</v>
      </c>
      <c r="G14">
        <f t="shared" si="4"/>
        <v>1.0147948630812313</v>
      </c>
      <c r="I14">
        <f t="shared" si="5"/>
        <v>6393700.8152342532</v>
      </c>
      <c r="J14">
        <f t="shared" si="6"/>
        <v>6381721.5023561222</v>
      </c>
      <c r="K14">
        <f t="shared" si="7"/>
        <v>1.8771287455443542E-3</v>
      </c>
      <c r="L14">
        <f t="shared" si="8"/>
        <v>1.01650226436129</v>
      </c>
      <c r="M14">
        <f t="shared" si="9"/>
        <v>5.1200529287913398E-3</v>
      </c>
      <c r="N14">
        <f t="shared" si="10"/>
        <v>-1.991551183308731E-6</v>
      </c>
      <c r="O14">
        <f t="shared" si="11"/>
        <v>-6.6673872132512969E-10</v>
      </c>
      <c r="P14">
        <f t="shared" si="12"/>
        <v>6429205.5221499885</v>
      </c>
      <c r="Q14" s="12">
        <f t="shared" si="13"/>
        <v>6429205.5221499885</v>
      </c>
      <c r="R14">
        <f t="shared" si="14"/>
        <v>1433128.0784989819</v>
      </c>
      <c r="S14">
        <f t="shared" si="15"/>
        <v>80745.580504956873</v>
      </c>
      <c r="T14">
        <f t="shared" si="16"/>
        <v>-25486.085973192276</v>
      </c>
      <c r="U14">
        <f t="shared" si="17"/>
        <v>3374558.0806598826</v>
      </c>
      <c r="V14">
        <f t="shared" si="18"/>
        <v>-248785.7517702833</v>
      </c>
      <c r="W14">
        <f t="shared" si="19"/>
        <v>-76737.139586334059</v>
      </c>
      <c r="Y14">
        <f t="shared" si="20"/>
        <v>6429235.8766493108</v>
      </c>
      <c r="Z14">
        <f t="shared" si="21"/>
        <v>6728856.2182203792</v>
      </c>
      <c r="AC14" s="2">
        <f t="shared" si="0"/>
        <v>6429243.3828966729</v>
      </c>
      <c r="AD14" s="2">
        <f t="shared" si="1"/>
        <v>6728841.8943340518</v>
      </c>
    </row>
    <row r="15" spans="1:30" x14ac:dyDescent="0.25">
      <c r="A15">
        <v>13</v>
      </c>
      <c r="B15">
        <v>36.8867773535504</v>
      </c>
      <c r="C15">
        <v>58.143530677451402</v>
      </c>
      <c r="D15">
        <f t="shared" si="2"/>
        <v>7</v>
      </c>
      <c r="E15" s="8" t="s">
        <v>15</v>
      </c>
      <c r="F15">
        <f t="shared" si="3"/>
        <v>0.64379571526953494</v>
      </c>
      <c r="G15">
        <f t="shared" si="4"/>
        <v>1.0147960490558561</v>
      </c>
      <c r="I15">
        <f t="shared" si="5"/>
        <v>6393700.8380976385</v>
      </c>
      <c r="J15">
        <f t="shared" si="6"/>
        <v>6381721.5708177686</v>
      </c>
      <c r="K15">
        <f t="shared" si="7"/>
        <v>1.8771215802719787E-3</v>
      </c>
      <c r="L15">
        <f t="shared" si="8"/>
        <v>1.0165034523313274</v>
      </c>
      <c r="M15">
        <f t="shared" si="9"/>
        <v>5.1200589125158062E-3</v>
      </c>
      <c r="N15">
        <f t="shared" si="10"/>
        <v>-1.9915622144901166E-6</v>
      </c>
      <c r="O15">
        <f t="shared" si="11"/>
        <v>-6.6671462616626779E-10</v>
      </c>
      <c r="P15">
        <f t="shared" si="12"/>
        <v>6429213.0358047951</v>
      </c>
      <c r="Q15" s="12">
        <f t="shared" si="13"/>
        <v>6429213.0358047951</v>
      </c>
      <c r="R15">
        <f t="shared" si="14"/>
        <v>1433126.4045425723</v>
      </c>
      <c r="S15">
        <f t="shared" si="15"/>
        <v>80744.719957062305</v>
      </c>
      <c r="T15">
        <f t="shared" si="16"/>
        <v>-25486.085225369243</v>
      </c>
      <c r="U15">
        <f t="shared" si="17"/>
        <v>3374551.6521324674</v>
      </c>
      <c r="V15">
        <f t="shared" si="18"/>
        <v>-248786.47616573266</v>
      </c>
      <c r="W15">
        <f t="shared" si="19"/>
        <v>-76736.792052281089</v>
      </c>
      <c r="Y15">
        <f t="shared" si="20"/>
        <v>6429243.3828966729</v>
      </c>
      <c r="Z15">
        <f t="shared" si="21"/>
        <v>6728841.8943340518</v>
      </c>
      <c r="AC15" s="2">
        <f t="shared" si="0"/>
        <v>6429266.2534904685</v>
      </c>
      <c r="AD15" s="2">
        <f t="shared" si="1"/>
        <v>6728872.1296121292</v>
      </c>
    </row>
    <row r="16" spans="1:30" x14ac:dyDescent="0.25">
      <c r="A16">
        <v>14</v>
      </c>
      <c r="B16">
        <v>36.887313795313098</v>
      </c>
      <c r="C16">
        <v>58.143737361981998</v>
      </c>
      <c r="D16">
        <f t="shared" si="2"/>
        <v>7</v>
      </c>
      <c r="E16" s="10">
        <v>0</v>
      </c>
      <c r="F16">
        <f t="shared" si="3"/>
        <v>0.64380507794453923</v>
      </c>
      <c r="G16">
        <f t="shared" si="4"/>
        <v>1.0147996563814279</v>
      </c>
      <c r="I16">
        <f t="shared" si="5"/>
        <v>6393700.9076400073</v>
      </c>
      <c r="J16">
        <f t="shared" si="6"/>
        <v>6381721.7790539889</v>
      </c>
      <c r="K16">
        <f t="shared" si="7"/>
        <v>1.8770997860384497E-3</v>
      </c>
      <c r="L16">
        <f t="shared" si="8"/>
        <v>1.0165070657262563</v>
      </c>
      <c r="M16">
        <f t="shared" si="9"/>
        <v>5.1200771129408683E-3</v>
      </c>
      <c r="N16">
        <f t="shared" si="10"/>
        <v>-1.9915957675379842E-6</v>
      </c>
      <c r="O16">
        <f t="shared" si="11"/>
        <v>-6.666413367998797E-10</v>
      </c>
      <c r="P16">
        <f t="shared" si="12"/>
        <v>6429235.8897500224</v>
      </c>
      <c r="Q16" s="12">
        <f t="shared" si="13"/>
        <v>6429235.8897500224</v>
      </c>
      <c r="R16">
        <f t="shared" si="14"/>
        <v>1433121.3128951271</v>
      </c>
      <c r="S16">
        <f t="shared" si="15"/>
        <v>80742.102481133828</v>
      </c>
      <c r="T16">
        <f t="shared" si="16"/>
        <v>-25486.082942600748</v>
      </c>
      <c r="U16">
        <f t="shared" si="17"/>
        <v>3374532.0987407807</v>
      </c>
      <c r="V16">
        <f t="shared" si="18"/>
        <v>-248788.67948780343</v>
      </c>
      <c r="W16">
        <f t="shared" si="19"/>
        <v>-76735.734969720826</v>
      </c>
      <c r="Y16">
        <f t="shared" si="20"/>
        <v>6429266.2534904685</v>
      </c>
      <c r="Z16">
        <f t="shared" si="21"/>
        <v>6728872.1296121292</v>
      </c>
      <c r="AC16" s="2">
        <f t="shared" si="0"/>
        <v>6429225.6270837095</v>
      </c>
      <c r="AD16" s="2">
        <f t="shared" si="1"/>
        <v>6729010.5286139557</v>
      </c>
    </row>
    <row r="17" spans="1:32" x14ac:dyDescent="0.25">
      <c r="A17">
        <v>15</v>
      </c>
      <c r="B17">
        <v>36.889625859309902</v>
      </c>
      <c r="C17">
        <v>58.143369292805602</v>
      </c>
      <c r="D17">
        <f t="shared" si="2"/>
        <v>7</v>
      </c>
      <c r="E17" s="8" t="s">
        <v>16</v>
      </c>
      <c r="F17">
        <f t="shared" si="3"/>
        <v>0.64384543107380032</v>
      </c>
      <c r="G17">
        <f t="shared" si="4"/>
        <v>1.0147932323624247</v>
      </c>
      <c r="I17">
        <f t="shared" si="5"/>
        <v>6393700.7837969828</v>
      </c>
      <c r="J17">
        <f t="shared" si="6"/>
        <v>6381721.4082210138</v>
      </c>
      <c r="K17">
        <f t="shared" si="7"/>
        <v>1.8771385978297861E-3</v>
      </c>
      <c r="L17">
        <f t="shared" si="8"/>
        <v>1.0165006308987845</v>
      </c>
      <c r="M17">
        <f t="shared" si="9"/>
        <v>5.120044701151542E-3</v>
      </c>
      <c r="N17">
        <f t="shared" si="10"/>
        <v>-1.9915360154000793E-6</v>
      </c>
      <c r="O17">
        <f t="shared" si="11"/>
        <v>-6.6677185218855698E-10</v>
      </c>
      <c r="P17">
        <f t="shared" si="12"/>
        <v>6429195.190851205</v>
      </c>
      <c r="Q17" s="12">
        <f t="shared" si="13"/>
        <v>6429195.190851205</v>
      </c>
      <c r="R17">
        <f t="shared" si="14"/>
        <v>1433130.3801810688</v>
      </c>
      <c r="S17">
        <f t="shared" si="15"/>
        <v>80746.763764666801</v>
      </c>
      <c r="T17">
        <f t="shared" si="16"/>
        <v>-25486.086999286505</v>
      </c>
      <c r="U17">
        <f t="shared" si="17"/>
        <v>3374566.9198972723</v>
      </c>
      <c r="V17">
        <f t="shared" si="18"/>
        <v>-248784.75571394179</v>
      </c>
      <c r="W17">
        <f t="shared" si="19"/>
        <v>-76737.617445706113</v>
      </c>
      <c r="Y17">
        <f t="shared" si="20"/>
        <v>6429225.6270837095</v>
      </c>
      <c r="Z17">
        <f t="shared" si="21"/>
        <v>6729010.5286139557</v>
      </c>
      <c r="AC17" s="2">
        <f t="shared" si="0"/>
        <v>6429242.8611000981</v>
      </c>
      <c r="AD17" s="2">
        <f t="shared" si="1"/>
        <v>6729038.2499049045</v>
      </c>
    </row>
    <row r="18" spans="1:32" x14ac:dyDescent="0.25">
      <c r="A18">
        <v>16</v>
      </c>
      <c r="B18">
        <v>36.890114021313899</v>
      </c>
      <c r="C18">
        <v>58.143525014844599</v>
      </c>
      <c r="D18">
        <f t="shared" si="2"/>
        <v>7</v>
      </c>
      <c r="E18" s="10">
        <f>D2*E19+500000</f>
        <v>6500000</v>
      </c>
      <c r="F18">
        <f t="shared" si="3"/>
        <v>0.6438539511080531</v>
      </c>
      <c r="G18">
        <f t="shared" si="4"/>
        <v>1.014795950224723</v>
      </c>
      <c r="I18">
        <f t="shared" si="5"/>
        <v>6393700.8361923592</v>
      </c>
      <c r="J18">
        <f t="shared" si="6"/>
        <v>6381721.5651126392</v>
      </c>
      <c r="K18">
        <f t="shared" si="7"/>
        <v>1.8771221773772329E-3</v>
      </c>
      <c r="L18">
        <f t="shared" si="8"/>
        <v>1.0165033533339101</v>
      </c>
      <c r="M18">
        <f t="shared" si="9"/>
        <v>5.1200584138725328E-3</v>
      </c>
      <c r="N18">
        <f t="shared" si="10"/>
        <v>-1.9915612952257944E-6</v>
      </c>
      <c r="O18">
        <f t="shared" si="11"/>
        <v>-6.6671663409572445E-10</v>
      </c>
      <c r="P18">
        <f t="shared" si="12"/>
        <v>6429212.409667436</v>
      </c>
      <c r="Q18" s="12">
        <f t="shared" si="13"/>
        <v>6429212.409667436</v>
      </c>
      <c r="R18">
        <f t="shared" si="14"/>
        <v>1433126.5440391276</v>
      </c>
      <c r="S18">
        <f t="shared" si="15"/>
        <v>80744.79166923881</v>
      </c>
      <c r="T18">
        <f t="shared" si="16"/>
        <v>-25486.08528773842</v>
      </c>
      <c r="U18">
        <f t="shared" si="17"/>
        <v>3374552.1878428049</v>
      </c>
      <c r="V18">
        <f t="shared" si="18"/>
        <v>-248786.41579973939</v>
      </c>
      <c r="W18">
        <f t="shared" si="19"/>
        <v>-76736.821013451292</v>
      </c>
      <c r="Y18">
        <f t="shared" si="20"/>
        <v>6429242.8611000981</v>
      </c>
      <c r="Z18">
        <f t="shared" si="21"/>
        <v>6729038.2499049045</v>
      </c>
      <c r="AC18" s="2">
        <f t="shared" si="0"/>
        <v>6429259.1410657251</v>
      </c>
      <c r="AD18" s="2">
        <f t="shared" si="1"/>
        <v>6729038.2506108508</v>
      </c>
    </row>
    <row r="19" spans="1:32" x14ac:dyDescent="0.25">
      <c r="A19">
        <v>17</v>
      </c>
      <c r="B19">
        <v>36.890130114566801</v>
      </c>
      <c r="C19">
        <v>58.143672242327803</v>
      </c>
      <c r="D19">
        <f t="shared" si="2"/>
        <v>7</v>
      </c>
      <c r="E19" s="21">
        <v>1000000</v>
      </c>
      <c r="F19">
        <f t="shared" si="3"/>
        <v>0.64385423198830372</v>
      </c>
      <c r="G19">
        <f t="shared" si="4"/>
        <v>1.0147985198290546</v>
      </c>
      <c r="I19">
        <f t="shared" si="5"/>
        <v>6393700.8857294675</v>
      </c>
      <c r="J19">
        <f t="shared" si="6"/>
        <v>6381721.7134455275</v>
      </c>
      <c r="K19">
        <f t="shared" si="7"/>
        <v>1.8771066526923619E-3</v>
      </c>
      <c r="L19">
        <f t="shared" si="8"/>
        <v>1.0165059272616235</v>
      </c>
      <c r="M19">
        <f t="shared" si="9"/>
        <v>5.1200713785717663E-3</v>
      </c>
      <c r="N19">
        <f t="shared" si="10"/>
        <v>-1.9915851960506731E-6</v>
      </c>
      <c r="O19">
        <f t="shared" si="11"/>
        <v>-6.6666442795791548E-10</v>
      </c>
      <c r="P19">
        <f t="shared" si="12"/>
        <v>6429228.6892062481</v>
      </c>
      <c r="Q19" s="12">
        <f t="shared" si="13"/>
        <v>6429228.6892062481</v>
      </c>
      <c r="R19">
        <f t="shared" si="14"/>
        <v>1433122.9171176939</v>
      </c>
      <c r="S19">
        <f t="shared" si="15"/>
        <v>80742.927161446394</v>
      </c>
      <c r="T19">
        <f t="shared" si="16"/>
        <v>-25486.083663151192</v>
      </c>
      <c r="U19">
        <f t="shared" si="17"/>
        <v>3374538.2593909889</v>
      </c>
      <c r="V19">
        <f t="shared" si="18"/>
        <v>-248787.98529813992</v>
      </c>
      <c r="W19">
        <f t="shared" si="19"/>
        <v>-76736.068023100437</v>
      </c>
      <c r="Y19">
        <f t="shared" si="20"/>
        <v>6429259.1410657251</v>
      </c>
      <c r="Z19">
        <f t="shared" si="21"/>
        <v>6729038.2506108508</v>
      </c>
      <c r="AC19" s="2">
        <f t="shared" si="0"/>
        <v>6429273.8457318544</v>
      </c>
      <c r="AD19" s="2">
        <f t="shared" si="1"/>
        <v>6729019.7205324229</v>
      </c>
    </row>
    <row r="20" spans="1:32" x14ac:dyDescent="0.25">
      <c r="A20">
        <v>18</v>
      </c>
      <c r="B20">
        <v>36.8898297071797</v>
      </c>
      <c r="C20">
        <v>58.143805312798499</v>
      </c>
      <c r="D20">
        <f t="shared" si="2"/>
        <v>7</v>
      </c>
      <c r="F20">
        <f t="shared" si="3"/>
        <v>0.6438489888903014</v>
      </c>
      <c r="G20">
        <f t="shared" si="4"/>
        <v>1.0148008423469053</v>
      </c>
      <c r="I20">
        <f t="shared" si="5"/>
        <v>6393700.9305031095</v>
      </c>
      <c r="J20">
        <f t="shared" si="6"/>
        <v>6381721.8475147896</v>
      </c>
      <c r="K20">
        <f t="shared" si="7"/>
        <v>1.8770926208551142E-3</v>
      </c>
      <c r="L20">
        <f t="shared" si="8"/>
        <v>1.0165082536871308</v>
      </c>
      <c r="M20">
        <f t="shared" si="9"/>
        <v>5.1200830966191832E-3</v>
      </c>
      <c r="N20">
        <f t="shared" si="10"/>
        <v>-1.9916067986346483E-6</v>
      </c>
      <c r="O20">
        <f t="shared" si="11"/>
        <v>-6.6661724169043057E-10</v>
      </c>
      <c r="P20">
        <f t="shared" si="12"/>
        <v>6429243.4033468757</v>
      </c>
      <c r="Q20" s="12">
        <f t="shared" si="13"/>
        <v>6429243.4033468757</v>
      </c>
      <c r="R20">
        <f t="shared" si="14"/>
        <v>1433119.6389189693</v>
      </c>
      <c r="S20">
        <f t="shared" si="15"/>
        <v>80741.241948965573</v>
      </c>
      <c r="T20">
        <f t="shared" si="16"/>
        <v>-25486.082189425339</v>
      </c>
      <c r="U20">
        <f t="shared" si="17"/>
        <v>3374525.6702435231</v>
      </c>
      <c r="V20">
        <f t="shared" si="18"/>
        <v>-248789.4038520719</v>
      </c>
      <c r="W20">
        <f t="shared" si="19"/>
        <v>-76735.387435788653</v>
      </c>
      <c r="Y20">
        <f t="shared" si="20"/>
        <v>6429273.8457318544</v>
      </c>
      <c r="Z20">
        <f t="shared" si="21"/>
        <v>6729019.7205324229</v>
      </c>
      <c r="AC20" s="2">
        <f t="shared" si="0"/>
        <v>6429278.5307867872</v>
      </c>
      <c r="AD20" s="2">
        <f t="shared" si="1"/>
        <v>6728998.9321468268</v>
      </c>
    </row>
    <row r="21" spans="1:32" x14ac:dyDescent="0.25">
      <c r="A21">
        <v>19</v>
      </c>
      <c r="B21">
        <v>36.889481020033998</v>
      </c>
      <c r="C21">
        <v>58.143847781992903</v>
      </c>
      <c r="D21">
        <f t="shared" si="2"/>
        <v>7</v>
      </c>
      <c r="F21">
        <f t="shared" si="3"/>
        <v>0.64384290315154957</v>
      </c>
      <c r="G21">
        <f t="shared" si="4"/>
        <v>1.0148015835741784</v>
      </c>
      <c r="I21">
        <f t="shared" si="5"/>
        <v>6393700.9447925128</v>
      </c>
      <c r="J21">
        <f t="shared" si="6"/>
        <v>6381721.8903026814</v>
      </c>
      <c r="K21">
        <f t="shared" si="7"/>
        <v>1.8770881426271036E-3</v>
      </c>
      <c r="L21">
        <f t="shared" si="8"/>
        <v>1.0165089961615255</v>
      </c>
      <c r="M21">
        <f t="shared" si="9"/>
        <v>5.1200868364123259E-3</v>
      </c>
      <c r="N21">
        <f t="shared" si="10"/>
        <v>-1.9916136930594102E-6</v>
      </c>
      <c r="O21">
        <f t="shared" si="11"/>
        <v>-6.6660218225325513E-10</v>
      </c>
      <c r="P21">
        <f t="shared" si="12"/>
        <v>6429248.0993376207</v>
      </c>
      <c r="Q21" s="12">
        <f t="shared" si="13"/>
        <v>6429248.0993376207</v>
      </c>
      <c r="R21">
        <f t="shared" si="14"/>
        <v>1433118.5926813905</v>
      </c>
      <c r="S21">
        <f t="shared" si="15"/>
        <v>80740.704118337046</v>
      </c>
      <c r="T21">
        <f t="shared" si="16"/>
        <v>-25486.081718018195</v>
      </c>
      <c r="U21">
        <f t="shared" si="17"/>
        <v>3374521.6524365311</v>
      </c>
      <c r="V21">
        <f t="shared" si="18"/>
        <v>-248789.85657582141</v>
      </c>
      <c r="W21">
        <f t="shared" si="19"/>
        <v>-76735.170227096562</v>
      </c>
      <c r="Y21">
        <f t="shared" si="20"/>
        <v>6429278.5307867872</v>
      </c>
      <c r="Z21">
        <f t="shared" si="21"/>
        <v>6728998.9321468268</v>
      </c>
      <c r="AC21" s="2">
        <f t="shared" si="0"/>
        <v>6429276.6354478262</v>
      </c>
      <c r="AD21" s="2">
        <f t="shared" si="1"/>
        <v>6728967.1633886145</v>
      </c>
    </row>
    <row r="22" spans="1:32" x14ac:dyDescent="0.25">
      <c r="A22">
        <v>20</v>
      </c>
      <c r="B22">
        <v>36.888939213853803</v>
      </c>
      <c r="C22">
        <v>58.143830794321197</v>
      </c>
      <c r="D22">
        <f t="shared" si="2"/>
        <v>7</v>
      </c>
      <c r="F22">
        <f t="shared" si="3"/>
        <v>0.64383344684979749</v>
      </c>
      <c r="G22">
        <f t="shared" si="4"/>
        <v>1.0148012870833747</v>
      </c>
      <c r="I22">
        <f t="shared" si="5"/>
        <v>6393700.9390767543</v>
      </c>
      <c r="J22">
        <f t="shared" si="6"/>
        <v>6381721.8731875354</v>
      </c>
      <c r="K22">
        <f t="shared" si="7"/>
        <v>1.8770899339171088E-3</v>
      </c>
      <c r="L22">
        <f t="shared" si="8"/>
        <v>1.0165086991718733</v>
      </c>
      <c r="M22">
        <f t="shared" si="9"/>
        <v>5.1200853404956012E-3</v>
      </c>
      <c r="N22">
        <f t="shared" si="10"/>
        <v>-1.9916109352904833E-6</v>
      </c>
      <c r="O22">
        <f t="shared" si="11"/>
        <v>-6.6660820602756191E-10</v>
      </c>
      <c r="P22">
        <f t="shared" si="12"/>
        <v>6429246.2209419906</v>
      </c>
      <c r="Q22" s="12">
        <f t="shared" si="13"/>
        <v>6429246.2209419906</v>
      </c>
      <c r="R22">
        <f t="shared" si="14"/>
        <v>1433119.0111766516</v>
      </c>
      <c r="S22">
        <f t="shared" si="15"/>
        <v>80740.919250406369</v>
      </c>
      <c r="T22">
        <f t="shared" si="16"/>
        <v>-25486.081906643118</v>
      </c>
      <c r="U22">
        <f t="shared" si="17"/>
        <v>3374523.2595589804</v>
      </c>
      <c r="V22">
        <f t="shared" si="18"/>
        <v>-248789.67548668289</v>
      </c>
      <c r="W22">
        <f t="shared" si="19"/>
        <v>-76735.257110572071</v>
      </c>
      <c r="Y22">
        <f t="shared" si="20"/>
        <v>6429276.6354478262</v>
      </c>
      <c r="Z22">
        <f t="shared" si="21"/>
        <v>6728967.1633886145</v>
      </c>
      <c r="AC22" s="2">
        <f t="shared" si="0"/>
        <v>6429292.2696854128</v>
      </c>
      <c r="AD22" s="2">
        <f t="shared" si="1"/>
        <v>6728930.588636132</v>
      </c>
    </row>
    <row r="23" spans="1:32" x14ac:dyDescent="0.25">
      <c r="A23">
        <v>21</v>
      </c>
      <c r="B23">
        <v>36.888333034661997</v>
      </c>
      <c r="C23">
        <v>58.143972358004298</v>
      </c>
      <c r="D23">
        <f t="shared" si="2"/>
        <v>7</v>
      </c>
      <c r="F23">
        <f t="shared" si="3"/>
        <v>0.64382286702704339</v>
      </c>
      <c r="G23">
        <f t="shared" si="4"/>
        <v>1.0148037578357461</v>
      </c>
      <c r="I23">
        <f t="shared" si="5"/>
        <v>6393700.986707937</v>
      </c>
      <c r="J23">
        <f t="shared" si="6"/>
        <v>6381722.0158133637</v>
      </c>
      <c r="K23">
        <f t="shared" si="7"/>
        <v>1.8770750065406627E-3</v>
      </c>
      <c r="L23">
        <f t="shared" si="8"/>
        <v>1.0165111740813073</v>
      </c>
      <c r="M23">
        <f t="shared" si="9"/>
        <v>5.1200978064464804E-3</v>
      </c>
      <c r="N23">
        <f t="shared" si="10"/>
        <v>-1.9916339166581411E-6</v>
      </c>
      <c r="O23">
        <f t="shared" si="11"/>
        <v>-6.6655800793175849E-10</v>
      </c>
      <c r="P23">
        <f t="shared" si="12"/>
        <v>6429261.8742114967</v>
      </c>
      <c r="Q23" s="12">
        <f t="shared" si="13"/>
        <v>6429261.8742114967</v>
      </c>
      <c r="R23">
        <f t="shared" si="14"/>
        <v>1433115.5237068154</v>
      </c>
      <c r="S23">
        <f t="shared" si="15"/>
        <v>80739.126490594979</v>
      </c>
      <c r="T23">
        <f t="shared" si="16"/>
        <v>-25486.080332239795</v>
      </c>
      <c r="U23">
        <f t="shared" si="17"/>
        <v>3374509.8668861687</v>
      </c>
      <c r="V23">
        <f t="shared" si="18"/>
        <v>-248791.18454810156</v>
      </c>
      <c r="W23">
        <f t="shared" si="19"/>
        <v>-76734.533081667149</v>
      </c>
      <c r="Y23">
        <f t="shared" si="20"/>
        <v>6429292.2696854128</v>
      </c>
      <c r="Z23">
        <f t="shared" si="21"/>
        <v>6728930.588636132</v>
      </c>
      <c r="AC23" s="2">
        <f t="shared" si="0"/>
        <v>6429334.8289576583</v>
      </c>
      <c r="AD23" s="2">
        <f t="shared" si="1"/>
        <v>6728895.9221259411</v>
      </c>
    </row>
    <row r="24" spans="1:32" x14ac:dyDescent="0.25">
      <c r="A24">
        <v>22</v>
      </c>
      <c r="B24">
        <v>36.887785864064099</v>
      </c>
      <c r="C24">
        <v>58.144357408374603</v>
      </c>
      <c r="D24">
        <f t="shared" si="2"/>
        <v>7</v>
      </c>
      <c r="F24">
        <f t="shared" si="3"/>
        <v>0.64381331709853995</v>
      </c>
      <c r="G24">
        <f t="shared" si="4"/>
        <v>1.014810478232494</v>
      </c>
      <c r="I24">
        <f t="shared" si="5"/>
        <v>6393701.1162632136</v>
      </c>
      <c r="J24">
        <f t="shared" si="6"/>
        <v>6381722.4037510147</v>
      </c>
      <c r="K24">
        <f t="shared" si="7"/>
        <v>1.8770344045611065E-3</v>
      </c>
      <c r="L24">
        <f t="shared" si="8"/>
        <v>1.0165179057851819</v>
      </c>
      <c r="M24">
        <f t="shared" si="9"/>
        <v>5.1201317135821031E-3</v>
      </c>
      <c r="N24">
        <f t="shared" si="10"/>
        <v>-1.9916964255178213E-6</v>
      </c>
      <c r="O24">
        <f t="shared" si="11"/>
        <v>-6.6642146937990932E-10</v>
      </c>
      <c r="P24">
        <f t="shared" si="12"/>
        <v>6429304.4507896667</v>
      </c>
      <c r="Q24" s="12">
        <f t="shared" si="13"/>
        <v>6429304.4507896667</v>
      </c>
      <c r="R24">
        <f t="shared" si="14"/>
        <v>1433106.0376815798</v>
      </c>
      <c r="S24">
        <f t="shared" si="15"/>
        <v>80734.250269352327</v>
      </c>
      <c r="T24">
        <f t="shared" si="16"/>
        <v>-25486.076020785124</v>
      </c>
      <c r="U24">
        <f t="shared" si="17"/>
        <v>3374473.438979994</v>
      </c>
      <c r="V24">
        <f t="shared" si="18"/>
        <v>-248795.28902575583</v>
      </c>
      <c r="W24">
        <f t="shared" si="19"/>
        <v>-76732.563723705578</v>
      </c>
      <c r="Y24">
        <f t="shared" si="20"/>
        <v>6429334.8289576583</v>
      </c>
      <c r="Z24">
        <f t="shared" si="21"/>
        <v>6728895.9221259411</v>
      </c>
      <c r="AC24" s="2">
        <f t="shared" si="0"/>
        <v>6429409.3334918236</v>
      </c>
      <c r="AD24" s="2">
        <f t="shared" si="1"/>
        <v>6728885.9132453837</v>
      </c>
    </row>
    <row r="25" spans="1:32" x14ac:dyDescent="0.25">
      <c r="A25">
        <v>23</v>
      </c>
      <c r="B25">
        <v>36.887689304546903</v>
      </c>
      <c r="C25">
        <v>58.145031236502099</v>
      </c>
      <c r="D25">
        <f t="shared" si="2"/>
        <v>7</v>
      </c>
      <c r="F25">
        <f t="shared" si="3"/>
        <v>0.64381163181704082</v>
      </c>
      <c r="G25">
        <f t="shared" si="4"/>
        <v>1.0148222387519112</v>
      </c>
      <c r="I25">
        <f t="shared" si="5"/>
        <v>6393701.342979528</v>
      </c>
      <c r="J25">
        <f t="shared" si="6"/>
        <v>6381723.0826257057</v>
      </c>
      <c r="K25">
        <f t="shared" si="7"/>
        <v>1.8769633528024077E-3</v>
      </c>
      <c r="L25">
        <f t="shared" si="8"/>
        <v>1.0165296860917765</v>
      </c>
      <c r="M25">
        <f t="shared" si="9"/>
        <v>5.1201910501870434E-3</v>
      </c>
      <c r="N25">
        <f t="shared" si="10"/>
        <v>-1.9918058144023333E-6</v>
      </c>
      <c r="O25">
        <f t="shared" si="11"/>
        <v>-6.6618252786040002E-10</v>
      </c>
      <c r="P25">
        <f t="shared" si="12"/>
        <v>6429378.9586934522</v>
      </c>
      <c r="Q25" s="12">
        <f t="shared" si="13"/>
        <v>6429378.9586934522</v>
      </c>
      <c r="R25">
        <f t="shared" si="14"/>
        <v>1433089.4367599383</v>
      </c>
      <c r="S25">
        <f t="shared" si="15"/>
        <v>80725.717182841254</v>
      </c>
      <c r="T25">
        <f t="shared" si="16"/>
        <v>-25486.068373427272</v>
      </c>
      <c r="U25">
        <f t="shared" si="17"/>
        <v>3374409.6907208357</v>
      </c>
      <c r="V25">
        <f t="shared" si="18"/>
        <v>-248802.4712655617</v>
      </c>
      <c r="W25">
        <f t="shared" si="19"/>
        <v>-76729.117349603112</v>
      </c>
      <c r="Y25">
        <f t="shared" si="20"/>
        <v>6429409.3334918236</v>
      </c>
      <c r="Z25">
        <f t="shared" si="21"/>
        <v>6728885.9132453837</v>
      </c>
      <c r="AC25" s="2">
        <f t="shared" si="0"/>
        <v>6429444.6983750919</v>
      </c>
      <c r="AD25" s="2">
        <f t="shared" si="1"/>
        <v>6728864.921910177</v>
      </c>
    </row>
    <row r="26" spans="1:32" x14ac:dyDescent="0.25">
      <c r="A26">
        <v>24</v>
      </c>
      <c r="B26">
        <v>36.887367439489303</v>
      </c>
      <c r="C26">
        <v>58.145351158837002</v>
      </c>
      <c r="D26">
        <f t="shared" si="2"/>
        <v>7</v>
      </c>
      <c r="F26">
        <f t="shared" si="3"/>
        <v>0.64380601421203854</v>
      </c>
      <c r="G26">
        <f t="shared" si="4"/>
        <v>1.014827822450006</v>
      </c>
      <c r="I26">
        <f t="shared" si="5"/>
        <v>6393701.4506197302</v>
      </c>
      <c r="J26">
        <f t="shared" si="6"/>
        <v>6381723.4049413437</v>
      </c>
      <c r="K26">
        <f t="shared" si="7"/>
        <v>1.8769296189038442E-3</v>
      </c>
      <c r="L26">
        <f t="shared" si="8"/>
        <v>1.0165352791844924</v>
      </c>
      <c r="M26">
        <f t="shared" si="9"/>
        <v>5.1202192222155234E-3</v>
      </c>
      <c r="N26">
        <f t="shared" si="10"/>
        <v>-1.9918577504197567E-6</v>
      </c>
      <c r="O26">
        <f t="shared" si="11"/>
        <v>-6.6606908125841105E-10</v>
      </c>
      <c r="P26">
        <f t="shared" si="12"/>
        <v>6429414.3338011019</v>
      </c>
      <c r="Q26" s="12">
        <f t="shared" si="13"/>
        <v>6429414.3338011019</v>
      </c>
      <c r="R26">
        <f t="shared" si="14"/>
        <v>1433081.5546415597</v>
      </c>
      <c r="S26">
        <f t="shared" si="15"/>
        <v>80721.665893387835</v>
      </c>
      <c r="T26">
        <f t="shared" si="16"/>
        <v>-25486.064696952915</v>
      </c>
      <c r="U26">
        <f t="shared" si="17"/>
        <v>3374379.4239471885</v>
      </c>
      <c r="V26">
        <f t="shared" si="18"/>
        <v>-248805.8810549909</v>
      </c>
      <c r="W26">
        <f t="shared" si="19"/>
        <v>-76727.481046975648</v>
      </c>
      <c r="Y26">
        <f t="shared" si="20"/>
        <v>6429444.6983750919</v>
      </c>
      <c r="Z26">
        <f t="shared" si="21"/>
        <v>6728864.921910177</v>
      </c>
      <c r="AC26" s="18">
        <f>(AC2*AD3+AC3*AD4+AC4*AD5+AC5*AD6+AC6*AD7+AC7*AD8+AC8*AD9+AC9*AD10+AC10*AD11+AC11*AD12+AC12*AD13+AC13*AD14+AC14*AD15+AC15*AD16+AC16*AD17+AC17*AD18+AC18*AD19+AC19*AD20+AC20*AD21+AC21*AD22+AC22*AD23+AC23*AD24+AC24*AD25+AC25*AD2-AD2*AC3-AD3*AC4-AD4*AC5-AD5*AC6-AD6*AC7-AD7*AC8-AD8*AC9-AD9*AC10-AD10*AC11-AD11*AC12-AD12*AC13-AD13*AC14-AD14*AC15-AD15*AC16-AD16*AC17-AD17*AC18-AD18*AC19-AD19*AC20-AD20*AC21-AD21*AC22-AD22*AC23-AD23*AC24-AD24*AC25-AD25*AC2)/2</f>
        <v>7715.203125</v>
      </c>
      <c r="AD26" s="18"/>
      <c r="AE26" s="1" t="s">
        <v>1</v>
      </c>
    </row>
    <row r="28" spans="1:32" x14ac:dyDescent="0.25">
      <c r="E28" t="s">
        <v>20</v>
      </c>
      <c r="AC28" s="19">
        <v>7551.12</v>
      </c>
      <c r="AD28" s="20"/>
      <c r="AE28" s="1" t="s">
        <v>1</v>
      </c>
      <c r="AF28" s="3" t="s">
        <v>0</v>
      </c>
    </row>
    <row r="29" spans="1:32" x14ac:dyDescent="0.25">
      <c r="E29" t="s">
        <v>21</v>
      </c>
    </row>
    <row r="30" spans="1:32" x14ac:dyDescent="0.25">
      <c r="E30" t="s">
        <v>22</v>
      </c>
    </row>
    <row r="31" spans="1:32" x14ac:dyDescent="0.25">
      <c r="E31" t="s">
        <v>23</v>
      </c>
    </row>
    <row r="32" spans="1:32" x14ac:dyDescent="0.25">
      <c r="E32" t="s">
        <v>24</v>
      </c>
    </row>
    <row r="33" spans="5:5" x14ac:dyDescent="0.25">
      <c r="E33" t="s">
        <v>25</v>
      </c>
    </row>
    <row r="34" spans="5:5" x14ac:dyDescent="0.25">
      <c r="E34" t="s">
        <v>26</v>
      </c>
    </row>
    <row r="35" spans="5:5" x14ac:dyDescent="0.25">
      <c r="E35" t="s">
        <v>27</v>
      </c>
    </row>
    <row r="36" spans="5:5" x14ac:dyDescent="0.25">
      <c r="E36" t="s">
        <v>28</v>
      </c>
    </row>
    <row r="37" spans="5:5" x14ac:dyDescent="0.25">
      <c r="E37" t="s">
        <v>29</v>
      </c>
    </row>
    <row r="38" spans="5:5" x14ac:dyDescent="0.25">
      <c r="E38" t="s">
        <v>30</v>
      </c>
    </row>
    <row r="39" spans="5:5" x14ac:dyDescent="0.25">
      <c r="E39" t="s">
        <v>31</v>
      </c>
    </row>
    <row r="40" spans="5:5" x14ac:dyDescent="0.25">
      <c r="E40" t="s">
        <v>32</v>
      </c>
    </row>
    <row r="41" spans="5:5" x14ac:dyDescent="0.25">
      <c r="E41" t="s">
        <v>33</v>
      </c>
    </row>
    <row r="42" spans="5:5" x14ac:dyDescent="0.25">
      <c r="E42" t="s">
        <v>34</v>
      </c>
    </row>
    <row r="45" spans="5:5" x14ac:dyDescent="0.25">
      <c r="E45" t="s">
        <v>35</v>
      </c>
    </row>
    <row r="46" spans="5:5" x14ac:dyDescent="0.25">
      <c r="E46" t="s">
        <v>36</v>
      </c>
    </row>
  </sheetData>
  <mergeCells count="2">
    <mergeCell ref="AC26:AD26"/>
    <mergeCell ref="AC28:AD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Площадь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dcterms:created xsi:type="dcterms:W3CDTF">2021-02-16T13:41:55Z</dcterms:created>
  <dcterms:modified xsi:type="dcterms:W3CDTF">2021-02-17T13:57:21Z</dcterms:modified>
</cp:coreProperties>
</file>