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40" yWindow="135" windowWidth="19320" windowHeight="7935" tabRatio="934"/>
  </bookViews>
  <sheets>
    <sheet name="график" sheetId="27" r:id="rId1"/>
    <sheet name="цели" sheetId="3" r:id="rId2"/>
    <sheet name="поляков" sheetId="26" r:id="rId3"/>
    <sheet name="сотрудники по граф" sheetId="6" r:id="rId4"/>
    <sheet name="Лист1" sheetId="4" state="hidden" r:id="rId5"/>
    <sheet name="таргеты" sheetId="23" r:id="rId6"/>
  </sheets>
  <definedNames>
    <definedName name="AKC_BT">поляков!$K$46</definedName>
    <definedName name="AKC_CHT">поляков!$K$47</definedName>
    <definedName name="БТ_КО_ПДС">поляков!$K$82</definedName>
    <definedName name="БТ_КО_ХТ">поляков!$K$64</definedName>
    <definedName name="бтт">поляков!$K$28</definedName>
    <definedName name="все_показатели" localSheetId="1" hidden="1">цели!#REF!</definedName>
    <definedName name="все_показатели_1" localSheetId="1" hidden="1">цели!#REF!</definedName>
    <definedName name="все_показатели_3" localSheetId="1" hidden="1">цели!#REF!</definedName>
    <definedName name="все_показатели_4" localSheetId="1" hidden="1">цели!#REF!</definedName>
    <definedName name="все_показатели_5" localSheetId="1" hidden="1">цели!#REF!</definedName>
    <definedName name="все_показатели_6" localSheetId="1" hidden="1">цели!#REF!</definedName>
    <definedName name="все_показатели_7" localSheetId="1" hidden="1">цели!#REF!</definedName>
    <definedName name="_xlnm.Print_Area" localSheetId="2">поляков!$A$1:$S$30,поляков!$W$1:$AE$30</definedName>
    <definedName name="ЧТ_КО_ПДС">поляков!$K$83</definedName>
    <definedName name="ЧТ_КО_ХТ">поляков!$K$65</definedName>
    <definedName name="чтт">поляков!$K$29</definedName>
  </definedNames>
  <calcPr calcId="152511"/>
</workbook>
</file>

<file path=xl/calcChain.xml><?xml version="1.0" encoding="utf-8"?>
<calcChain xmlns="http://schemas.openxmlformats.org/spreadsheetml/2006/main">
  <c r="A2" i="3" l="1"/>
  <c r="H2" i="3" s="1"/>
  <c r="F6" i="6"/>
  <c r="F7" i="6"/>
  <c r="F8" i="6"/>
  <c r="F9" i="6"/>
  <c r="F10" i="6"/>
  <c r="F11" i="6"/>
  <c r="F12" i="6"/>
  <c r="F13" i="6"/>
  <c r="F14" i="6"/>
  <c r="L7" i="6"/>
  <c r="L8" i="6"/>
  <c r="L9" i="6"/>
  <c r="L10" i="6"/>
  <c r="L11" i="6"/>
  <c r="L12" i="6"/>
  <c r="L13" i="6"/>
  <c r="L14" i="6"/>
  <c r="G6" i="6"/>
  <c r="G7" i="6"/>
  <c r="G8" i="6"/>
  <c r="G9" i="6"/>
  <c r="G10" i="6"/>
  <c r="G11" i="6"/>
  <c r="G12" i="6"/>
  <c r="G13" i="6"/>
  <c r="G14" i="6"/>
  <c r="J7" i="6"/>
  <c r="J8" i="6"/>
  <c r="J9" i="6"/>
  <c r="J10" i="6"/>
  <c r="J11" i="6"/>
  <c r="J12" i="6"/>
  <c r="J13" i="6"/>
  <c r="J14" i="6"/>
  <c r="E6" i="6"/>
  <c r="E7" i="6"/>
  <c r="E8" i="6"/>
  <c r="E9" i="6"/>
  <c r="E10" i="6"/>
  <c r="E11" i="6"/>
  <c r="E12" i="6"/>
  <c r="E13" i="6"/>
  <c r="E14" i="6"/>
  <c r="AG18" i="27" l="1"/>
  <c r="AG5" i="27"/>
  <c r="AG6" i="27"/>
  <c r="AG7" i="27"/>
  <c r="AG8" i="27"/>
  <c r="AG10" i="27"/>
  <c r="AG11" i="27"/>
  <c r="AG12" i="27"/>
  <c r="AG13" i="27"/>
  <c r="AG14" i="27"/>
  <c r="AG15" i="27"/>
  <c r="AG4" i="27"/>
  <c r="AH5" i="27"/>
  <c r="AH6" i="27"/>
  <c r="AH7" i="27"/>
  <c r="AH8" i="27"/>
  <c r="AH10" i="27"/>
  <c r="AH11" i="27"/>
  <c r="AH12" i="27"/>
  <c r="AH13" i="27"/>
  <c r="AH14" i="27"/>
  <c r="AH15" i="27"/>
  <c r="AH4" i="27"/>
  <c r="AH17" i="27" l="1"/>
  <c r="E61" i="3" s="1"/>
  <c r="AA17" i="26"/>
  <c r="AA26" i="26"/>
  <c r="AA25" i="26"/>
  <c r="AA23" i="26"/>
  <c r="AA16" i="26"/>
  <c r="AA24" i="26"/>
  <c r="AA20" i="26"/>
  <c r="AA18" i="26"/>
  <c r="AA22" i="26"/>
  <c r="AA21" i="26"/>
  <c r="AA19" i="26"/>
  <c r="I7" i="6"/>
  <c r="I8" i="6"/>
  <c r="I9" i="6"/>
  <c r="I10" i="6"/>
  <c r="I11" i="6"/>
  <c r="I12" i="6"/>
  <c r="I13" i="6"/>
  <c r="I14" i="6"/>
  <c r="D6" i="6"/>
  <c r="D7" i="6"/>
  <c r="D8" i="6"/>
  <c r="D9" i="6"/>
  <c r="D10" i="6"/>
  <c r="D11" i="6"/>
  <c r="D12" i="6"/>
  <c r="D13" i="6"/>
  <c r="D14" i="6"/>
  <c r="AC17" i="26"/>
  <c r="AE17" i="26" l="1"/>
  <c r="AC19" i="26" l="1"/>
  <c r="AC21" i="26"/>
  <c r="AC16" i="26"/>
  <c r="AC22" i="26"/>
  <c r="AC23" i="26"/>
  <c r="AC18" i="26"/>
  <c r="AC25" i="26"/>
  <c r="AC20" i="26"/>
  <c r="AC26" i="26"/>
  <c r="AC24" i="26"/>
  <c r="AE26" i="26" l="1"/>
  <c r="AE24" i="26"/>
  <c r="AE20" i="26"/>
  <c r="AE18" i="26"/>
  <c r="AE22" i="26"/>
  <c r="AE21" i="26"/>
  <c r="AE25" i="26"/>
  <c r="AE23" i="26"/>
  <c r="AE16" i="26"/>
  <c r="AE19" i="26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8" i="23"/>
  <c r="J80" i="26"/>
  <c r="I80" i="26"/>
  <c r="J79" i="26"/>
  <c r="I79" i="26"/>
  <c r="J78" i="26"/>
  <c r="I78" i="26"/>
  <c r="J77" i="26"/>
  <c r="I77" i="26"/>
  <c r="J76" i="26"/>
  <c r="I76" i="26"/>
  <c r="J75" i="26"/>
  <c r="I75" i="26"/>
  <c r="J74" i="26"/>
  <c r="I74" i="26"/>
  <c r="J73" i="26"/>
  <c r="I73" i="26"/>
  <c r="J72" i="26"/>
  <c r="I72" i="26"/>
  <c r="J71" i="26"/>
  <c r="I71" i="26"/>
  <c r="J70" i="26"/>
  <c r="I70" i="26"/>
  <c r="J62" i="26"/>
  <c r="I62" i="26"/>
  <c r="J61" i="26"/>
  <c r="I61" i="26"/>
  <c r="J60" i="26"/>
  <c r="I60" i="26"/>
  <c r="J59" i="26"/>
  <c r="I59" i="26"/>
  <c r="J58" i="26"/>
  <c r="I58" i="26"/>
  <c r="J57" i="26"/>
  <c r="I57" i="26"/>
  <c r="J56" i="26"/>
  <c r="I56" i="26"/>
  <c r="J55" i="26"/>
  <c r="I55" i="26"/>
  <c r="J54" i="26"/>
  <c r="I54" i="26"/>
  <c r="J53" i="26"/>
  <c r="I53" i="26"/>
  <c r="J52" i="26"/>
  <c r="I52" i="26"/>
  <c r="J44" i="26"/>
  <c r="I44" i="26"/>
  <c r="J43" i="26"/>
  <c r="I43" i="26"/>
  <c r="J42" i="26"/>
  <c r="I42" i="26"/>
  <c r="J41" i="26"/>
  <c r="I41" i="26"/>
  <c r="J40" i="26"/>
  <c r="I40" i="26"/>
  <c r="J39" i="26"/>
  <c r="I39" i="26"/>
  <c r="J38" i="26"/>
  <c r="I38" i="26"/>
  <c r="J37" i="26"/>
  <c r="I37" i="26"/>
  <c r="J36" i="26"/>
  <c r="I36" i="26"/>
  <c r="J35" i="26"/>
  <c r="I35" i="26"/>
  <c r="J34" i="26"/>
  <c r="I34" i="26"/>
  <c r="K52" i="26" l="1"/>
  <c r="K54" i="26"/>
  <c r="K56" i="26"/>
  <c r="K58" i="26"/>
  <c r="K60" i="26"/>
  <c r="K62" i="26"/>
  <c r="K70" i="26"/>
  <c r="K71" i="26"/>
  <c r="K72" i="26"/>
  <c r="K73" i="26"/>
  <c r="K74" i="26"/>
  <c r="K75" i="26"/>
  <c r="K76" i="26"/>
  <c r="K77" i="26"/>
  <c r="K78" i="26"/>
  <c r="K79" i="26"/>
  <c r="K80" i="26"/>
  <c r="K34" i="26"/>
  <c r="K35" i="26"/>
  <c r="K37" i="26"/>
  <c r="K39" i="26"/>
  <c r="K41" i="26"/>
  <c r="K43" i="26"/>
  <c r="K36" i="26"/>
  <c r="K38" i="26"/>
  <c r="K40" i="26"/>
  <c r="K42" i="26"/>
  <c r="K44" i="26"/>
  <c r="K53" i="26"/>
  <c r="K57" i="26"/>
  <c r="K61" i="26"/>
  <c r="K55" i="26"/>
  <c r="K59" i="26"/>
  <c r="H30" i="26"/>
  <c r="Q26" i="26"/>
  <c r="P26" i="26"/>
  <c r="J26" i="26"/>
  <c r="I26" i="26"/>
  <c r="Q25" i="26"/>
  <c r="P25" i="26"/>
  <c r="J25" i="26"/>
  <c r="I25" i="26"/>
  <c r="Q24" i="26"/>
  <c r="P24" i="26"/>
  <c r="J24" i="26"/>
  <c r="I24" i="26"/>
  <c r="Q23" i="26"/>
  <c r="P23" i="26"/>
  <c r="J23" i="26"/>
  <c r="K23" i="26" s="1"/>
  <c r="I23" i="26"/>
  <c r="Q22" i="26"/>
  <c r="P22" i="26"/>
  <c r="J22" i="26"/>
  <c r="K22" i="26" s="1"/>
  <c r="I22" i="26"/>
  <c r="Q21" i="26"/>
  <c r="P21" i="26"/>
  <c r="J21" i="26"/>
  <c r="K21" i="26" s="1"/>
  <c r="I21" i="26"/>
  <c r="Q20" i="26"/>
  <c r="P20" i="26"/>
  <c r="J20" i="26"/>
  <c r="K20" i="26" s="1"/>
  <c r="I20" i="26"/>
  <c r="Q19" i="26"/>
  <c r="P19" i="26"/>
  <c r="J19" i="26"/>
  <c r="K19" i="26" s="1"/>
  <c r="I19" i="26"/>
  <c r="Q18" i="26"/>
  <c r="P18" i="26"/>
  <c r="J18" i="26"/>
  <c r="K18" i="26" s="1"/>
  <c r="I18" i="26"/>
  <c r="Q17" i="26"/>
  <c r="P17" i="26"/>
  <c r="J17" i="26"/>
  <c r="K17" i="26" s="1"/>
  <c r="I17" i="26"/>
  <c r="Q16" i="26"/>
  <c r="P16" i="26"/>
  <c r="J16" i="26"/>
  <c r="K16" i="26" s="1"/>
  <c r="I16" i="26"/>
  <c r="AE12" i="23"/>
  <c r="K24" i="26" l="1"/>
  <c r="K25" i="26"/>
  <c r="K26" i="26"/>
  <c r="Z24" i="26" l="1"/>
  <c r="Z26" i="26"/>
  <c r="Z23" i="26"/>
  <c r="Z21" i="26"/>
  <c r="Z17" i="26" l="1"/>
  <c r="Z18" i="26"/>
  <c r="Z22" i="26"/>
  <c r="Z25" i="26"/>
  <c r="Z16" i="26"/>
  <c r="Z19" i="26"/>
  <c r="Z20" i="26"/>
  <c r="L18" i="26"/>
  <c r="M18" i="26" s="1"/>
  <c r="O18" i="26" s="1"/>
  <c r="L72" i="26"/>
  <c r="M72" i="26" s="1"/>
  <c r="O72" i="26" s="1"/>
  <c r="L54" i="26"/>
  <c r="M54" i="26" s="1"/>
  <c r="O54" i="26" s="1"/>
  <c r="L36" i="26"/>
  <c r="M36" i="26" s="1"/>
  <c r="O36" i="26" s="1"/>
  <c r="L16" i="26"/>
  <c r="M16" i="26" s="1"/>
  <c r="O16" i="26" s="1"/>
  <c r="L34" i="26"/>
  <c r="M34" i="26" s="1"/>
  <c r="O34" i="26" s="1"/>
  <c r="L52" i="26"/>
  <c r="M52" i="26" s="1"/>
  <c r="O52" i="26" s="1"/>
  <c r="L70" i="26"/>
  <c r="M70" i="26" s="1"/>
  <c r="O70" i="26" s="1"/>
  <c r="L21" i="26"/>
  <c r="M21" i="26" s="1"/>
  <c r="O21" i="26" s="1"/>
  <c r="L57" i="26"/>
  <c r="M57" i="26" s="1"/>
  <c r="O57" i="26" s="1"/>
  <c r="L39" i="26"/>
  <c r="M39" i="26" s="1"/>
  <c r="O39" i="26" s="1"/>
  <c r="L75" i="26"/>
  <c r="M75" i="26" s="1"/>
  <c r="O75" i="26" s="1"/>
  <c r="L25" i="26"/>
  <c r="M25" i="26" s="1"/>
  <c r="O25" i="26" s="1"/>
  <c r="L61" i="26"/>
  <c r="M61" i="26" s="1"/>
  <c r="O61" i="26" s="1"/>
  <c r="L43" i="26"/>
  <c r="M43" i="26" s="1"/>
  <c r="O43" i="26" s="1"/>
  <c r="L79" i="26"/>
  <c r="M79" i="26" s="1"/>
  <c r="O79" i="26" s="1"/>
  <c r="L19" i="26"/>
  <c r="M19" i="26" s="1"/>
  <c r="O19" i="26" s="1"/>
  <c r="L55" i="26"/>
  <c r="M55" i="26" s="1"/>
  <c r="O55" i="26" s="1"/>
  <c r="L37" i="26"/>
  <c r="M37" i="26" s="1"/>
  <c r="O37" i="26" s="1"/>
  <c r="L73" i="26"/>
  <c r="M73" i="26" s="1"/>
  <c r="O73" i="26" s="1"/>
  <c r="L24" i="26"/>
  <c r="M24" i="26" s="1"/>
  <c r="O24" i="26" s="1"/>
  <c r="L60" i="26"/>
  <c r="M60" i="26" s="1"/>
  <c r="O60" i="26" s="1"/>
  <c r="L42" i="26"/>
  <c r="M42" i="26" s="1"/>
  <c r="O42" i="26" s="1"/>
  <c r="L78" i="26"/>
  <c r="M78" i="26" s="1"/>
  <c r="O78" i="26" s="1"/>
  <c r="L17" i="26"/>
  <c r="M17" i="26" s="1"/>
  <c r="O17" i="26" s="1"/>
  <c r="L53" i="26"/>
  <c r="M53" i="26" s="1"/>
  <c r="O53" i="26" s="1"/>
  <c r="L35" i="26"/>
  <c r="M35" i="26" s="1"/>
  <c r="O35" i="26" s="1"/>
  <c r="L71" i="26"/>
  <c r="M71" i="26" s="1"/>
  <c r="O71" i="26" s="1"/>
  <c r="L23" i="26"/>
  <c r="M23" i="26" s="1"/>
  <c r="O23" i="26" s="1"/>
  <c r="L59" i="26"/>
  <c r="M59" i="26" s="1"/>
  <c r="O59" i="26" s="1"/>
  <c r="L41" i="26"/>
  <c r="M41" i="26" s="1"/>
  <c r="O41" i="26" s="1"/>
  <c r="L77" i="26"/>
  <c r="M77" i="26" s="1"/>
  <c r="O77" i="26" s="1"/>
  <c r="L26" i="26"/>
  <c r="M26" i="26" s="1"/>
  <c r="O26" i="26" s="1"/>
  <c r="L80" i="26"/>
  <c r="M80" i="26" s="1"/>
  <c r="O80" i="26" s="1"/>
  <c r="L62" i="26"/>
  <c r="M62" i="26" s="1"/>
  <c r="O62" i="26" s="1"/>
  <c r="L44" i="26"/>
  <c r="M44" i="26" s="1"/>
  <c r="O44" i="26" s="1"/>
  <c r="L22" i="26"/>
  <c r="M22" i="26" s="1"/>
  <c r="O22" i="26" s="1"/>
  <c r="L76" i="26"/>
  <c r="M76" i="26" s="1"/>
  <c r="O76" i="26" s="1"/>
  <c r="L58" i="26"/>
  <c r="M58" i="26" s="1"/>
  <c r="O58" i="26" s="1"/>
  <c r="L40" i="26"/>
  <c r="M40" i="26" s="1"/>
  <c r="O40" i="26" s="1"/>
  <c r="L20" i="26"/>
  <c r="M20" i="26" s="1"/>
  <c r="O20" i="26" s="1"/>
  <c r="L56" i="26"/>
  <c r="M56" i="26" s="1"/>
  <c r="O56" i="26" s="1"/>
  <c r="L38" i="26"/>
  <c r="M38" i="26" s="1"/>
  <c r="O38" i="26" s="1"/>
  <c r="L74" i="26"/>
  <c r="M74" i="26" s="1"/>
  <c r="O74" i="26" s="1"/>
  <c r="G12" i="23"/>
  <c r="F12" i="23"/>
  <c r="E12" i="23"/>
  <c r="O28" i="26" l="1"/>
  <c r="O82" i="26"/>
  <c r="O46" i="26"/>
  <c r="O64" i="26"/>
  <c r="R18" i="26"/>
  <c r="S18" i="26" s="1"/>
  <c r="T18" i="26" s="1"/>
  <c r="R24" i="26"/>
  <c r="S24" i="26" s="1"/>
  <c r="T24" i="26" s="1"/>
  <c r="R17" i="26"/>
  <c r="S17" i="26" s="1"/>
  <c r="T17" i="26" s="1"/>
  <c r="R22" i="26"/>
  <c r="S22" i="26" s="1"/>
  <c r="T22" i="26" s="1"/>
  <c r="R16" i="26"/>
  <c r="S16" i="26" s="1"/>
  <c r="T16" i="26" s="1"/>
  <c r="R19" i="26"/>
  <c r="S19" i="26" s="1"/>
  <c r="T19" i="26" s="1"/>
  <c r="R21" i="26"/>
  <c r="S21" i="26" s="1"/>
  <c r="T21" i="26" s="1"/>
  <c r="R26" i="26"/>
  <c r="S26" i="26" s="1"/>
  <c r="T26" i="26" s="1"/>
  <c r="R20" i="26"/>
  <c r="S20" i="26" s="1"/>
  <c r="T20" i="26" s="1"/>
  <c r="R25" i="26"/>
  <c r="S25" i="26" s="1"/>
  <c r="T25" i="26" s="1"/>
  <c r="R23" i="26"/>
  <c r="S23" i="26" s="1"/>
  <c r="T23" i="26" s="1"/>
  <c r="AB17" i="26" l="1"/>
  <c r="AD17" i="26" s="1"/>
  <c r="K29" i="26"/>
  <c r="U21" i="26" s="1"/>
  <c r="AB16" i="26"/>
  <c r="AD16" i="26" s="1"/>
  <c r="AB20" i="26"/>
  <c r="AD20" i="26" s="1"/>
  <c r="AB26" i="26"/>
  <c r="AD26" i="26" s="1"/>
  <c r="AB23" i="26"/>
  <c r="AD23" i="26" s="1"/>
  <c r="AB18" i="26"/>
  <c r="AD18" i="26" s="1"/>
  <c r="AB22" i="26"/>
  <c r="AD22" i="26" s="1"/>
  <c r="AB19" i="26"/>
  <c r="AD19" i="26" s="1"/>
  <c r="AB25" i="26"/>
  <c r="AD25" i="26" s="1"/>
  <c r="AB24" i="26"/>
  <c r="AD24" i="26" s="1"/>
  <c r="AB21" i="26"/>
  <c r="AD21" i="26" s="1"/>
  <c r="P71" i="26"/>
  <c r="Q71" i="26" s="1"/>
  <c r="P73" i="26"/>
  <c r="Q73" i="26" s="1"/>
  <c r="P75" i="26"/>
  <c r="Q75" i="26" s="1"/>
  <c r="P77" i="26"/>
  <c r="Q77" i="26" s="1"/>
  <c r="P79" i="26"/>
  <c r="Q79" i="26" s="1"/>
  <c r="P70" i="26"/>
  <c r="Q70" i="26" s="1"/>
  <c r="P72" i="26"/>
  <c r="Q72" i="26" s="1"/>
  <c r="P74" i="26"/>
  <c r="Q74" i="26" s="1"/>
  <c r="P76" i="26"/>
  <c r="Q76" i="26" s="1"/>
  <c r="P78" i="26"/>
  <c r="Q78" i="26" s="1"/>
  <c r="P80" i="26"/>
  <c r="Q80" i="26" s="1"/>
  <c r="P61" i="26"/>
  <c r="Q61" i="26" s="1"/>
  <c r="P57" i="26"/>
  <c r="Q57" i="26" s="1"/>
  <c r="P53" i="26"/>
  <c r="Q53" i="26" s="1"/>
  <c r="P60" i="26"/>
  <c r="Q60" i="26" s="1"/>
  <c r="P56" i="26"/>
  <c r="Q56" i="26" s="1"/>
  <c r="P52" i="26"/>
  <c r="Q52" i="26" s="1"/>
  <c r="P59" i="26"/>
  <c r="Q59" i="26" s="1"/>
  <c r="P55" i="26"/>
  <c r="Q55" i="26" s="1"/>
  <c r="P62" i="26"/>
  <c r="Q62" i="26" s="1"/>
  <c r="P58" i="26"/>
  <c r="Q58" i="26" s="1"/>
  <c r="P54" i="26"/>
  <c r="Q54" i="26" s="1"/>
  <c r="P41" i="26"/>
  <c r="Q41" i="26" s="1"/>
  <c r="P37" i="26"/>
  <c r="Q37" i="26" s="1"/>
  <c r="P44" i="26"/>
  <c r="Q44" i="26" s="1"/>
  <c r="P40" i="26"/>
  <c r="Q40" i="26" s="1"/>
  <c r="P36" i="26"/>
  <c r="Q36" i="26" s="1"/>
  <c r="P43" i="26"/>
  <c r="Q43" i="26" s="1"/>
  <c r="P39" i="26"/>
  <c r="Q39" i="26" s="1"/>
  <c r="P35" i="26"/>
  <c r="Q35" i="26" s="1"/>
  <c r="P42" i="26"/>
  <c r="Q42" i="26" s="1"/>
  <c r="P38" i="26"/>
  <c r="Q38" i="26" s="1"/>
  <c r="P34" i="26"/>
  <c r="Q34" i="26" s="1"/>
  <c r="R54" i="26" l="1"/>
  <c r="R62" i="26"/>
  <c r="R59" i="26"/>
  <c r="R56" i="26"/>
  <c r="R53" i="26"/>
  <c r="R61" i="26"/>
  <c r="R78" i="26"/>
  <c r="R74" i="26"/>
  <c r="R70" i="26"/>
  <c r="R77" i="26"/>
  <c r="R73" i="26"/>
  <c r="R58" i="26"/>
  <c r="R55" i="26"/>
  <c r="R52" i="26"/>
  <c r="R60" i="26"/>
  <c r="R57" i="26"/>
  <c r="R80" i="26"/>
  <c r="R76" i="26"/>
  <c r="R72" i="26"/>
  <c r="R79" i="26"/>
  <c r="R75" i="26"/>
  <c r="R71" i="26"/>
  <c r="R42" i="26"/>
  <c r="R36" i="26"/>
  <c r="R41" i="26"/>
  <c r="R38" i="26"/>
  <c r="R35" i="26"/>
  <c r="R43" i="26"/>
  <c r="R40" i="26"/>
  <c r="R37" i="26"/>
  <c r="R34" i="26"/>
  <c r="R39" i="26"/>
  <c r="R44" i="26"/>
  <c r="U26" i="26"/>
  <c r="I6" i="6" s="1"/>
  <c r="U24" i="26"/>
  <c r="I3" i="6" s="1"/>
  <c r="U19" i="26"/>
  <c r="I5" i="6" s="1"/>
  <c r="U25" i="26"/>
  <c r="I4" i="6" s="1"/>
  <c r="U18" i="26"/>
  <c r="I2" i="6" s="1"/>
  <c r="E1" i="3"/>
  <c r="K47" i="26" l="1"/>
  <c r="S37" i="26" s="1"/>
  <c r="L5" i="6" s="1"/>
  <c r="S70" i="26"/>
  <c r="K64" i="26"/>
  <c r="S53" i="26" s="1"/>
  <c r="E3" i="6" s="1"/>
  <c r="S77" i="26"/>
  <c r="S36" i="26"/>
  <c r="L2" i="6" s="1"/>
  <c r="K83" i="26"/>
  <c r="S78" i="26" s="1"/>
  <c r="K82" i="26"/>
  <c r="S71" i="26" s="1"/>
  <c r="K65" i="26"/>
  <c r="S60" i="26" s="1"/>
  <c r="J3" i="6" s="1"/>
  <c r="K46" i="26"/>
  <c r="S40" i="26" s="1"/>
  <c r="G4" i="6" s="1"/>
  <c r="AG4" i="23"/>
  <c r="AC12" i="23"/>
  <c r="AD12" i="23"/>
  <c r="S43" i="26" l="1"/>
  <c r="L4" i="6" s="1"/>
  <c r="S58" i="26"/>
  <c r="E4" i="6" s="1"/>
  <c r="S73" i="26"/>
  <c r="S80" i="26"/>
  <c r="S39" i="26"/>
  <c r="S44" i="26"/>
  <c r="L6" i="6" s="1"/>
  <c r="S42" i="26"/>
  <c r="L3" i="6" s="1"/>
  <c r="S56" i="26"/>
  <c r="E2" i="6" s="1"/>
  <c r="S59" i="26"/>
  <c r="S72" i="26"/>
  <c r="S62" i="26"/>
  <c r="J6" i="6" s="1"/>
  <c r="S57" i="26"/>
  <c r="S54" i="26"/>
  <c r="J2" i="6" s="1"/>
  <c r="S76" i="26"/>
  <c r="S61" i="26"/>
  <c r="J4" i="6" s="1"/>
  <c r="S52" i="26"/>
  <c r="E5" i="6" s="1"/>
  <c r="S79" i="26"/>
  <c r="S55" i="26"/>
  <c r="J5" i="6" s="1"/>
  <c r="S75" i="26"/>
  <c r="S74" i="26"/>
  <c r="S34" i="26"/>
  <c r="G5" i="6" s="1"/>
  <c r="S41" i="26"/>
  <c r="S35" i="26"/>
  <c r="G3" i="6" s="1"/>
  <c r="S38" i="26"/>
  <c r="G2" i="6" s="1"/>
  <c r="A66" i="3"/>
  <c r="K8" i="6" l="1"/>
  <c r="K9" i="6"/>
  <c r="K10" i="6"/>
  <c r="K11" i="6"/>
  <c r="K12" i="6"/>
  <c r="K13" i="6"/>
  <c r="K14" i="6"/>
  <c r="E62" i="3" l="1"/>
  <c r="E64" i="3" l="1"/>
  <c r="J10" i="3"/>
  <c r="J75" i="3"/>
  <c r="M10" i="3"/>
  <c r="M75" i="3"/>
  <c r="B12" i="23" l="1"/>
  <c r="C12" i="23"/>
  <c r="D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12" i="23"/>
  <c r="AG8" i="23" l="1"/>
  <c r="AG12" i="23"/>
  <c r="E63" i="3"/>
  <c r="B9" i="3"/>
  <c r="C64" i="3" s="1"/>
  <c r="J64" i="3" s="1"/>
  <c r="K58" i="3"/>
  <c r="D122" i="3"/>
  <c r="K56" i="3"/>
  <c r="D120" i="3"/>
  <c r="K54" i="3"/>
  <c r="D117" i="3"/>
  <c r="H129" i="3"/>
  <c r="H128" i="3"/>
  <c r="H127" i="3"/>
  <c r="H126" i="3"/>
  <c r="L125" i="3"/>
  <c r="H125" i="3"/>
  <c r="K75" i="3"/>
  <c r="H75" i="3"/>
  <c r="K74" i="3"/>
  <c r="H74" i="3"/>
  <c r="K73" i="3"/>
  <c r="H73" i="3"/>
  <c r="K72" i="3"/>
  <c r="H72" i="3"/>
  <c r="H71" i="3"/>
  <c r="D71" i="3"/>
  <c r="K71" i="3" s="1"/>
  <c r="K70" i="3"/>
  <c r="H70" i="3"/>
  <c r="H68" i="3"/>
  <c r="K66" i="3"/>
  <c r="H66" i="3"/>
  <c r="D6" i="3"/>
  <c r="A19" i="3"/>
  <c r="A15" i="3"/>
  <c r="C15" i="6"/>
  <c r="F4" i="6" l="1"/>
  <c r="K6" i="6"/>
  <c r="K7" i="6"/>
  <c r="K5" i="6"/>
  <c r="F5" i="6"/>
  <c r="K4" i="6"/>
  <c r="K2" i="6"/>
  <c r="F2" i="6"/>
  <c r="K3" i="6"/>
  <c r="E123" i="3"/>
  <c r="L53" i="3"/>
  <c r="L57" i="3"/>
  <c r="E120" i="3"/>
  <c r="E117" i="3"/>
  <c r="L56" i="3"/>
  <c r="M56" i="3" s="1"/>
  <c r="E119" i="3"/>
  <c r="A80" i="3"/>
  <c r="C15" i="3"/>
  <c r="J15" i="3" s="1"/>
  <c r="A84" i="3"/>
  <c r="C19" i="3"/>
  <c r="J19" i="3" s="1"/>
  <c r="B7" i="3"/>
  <c r="C63" i="3" s="1"/>
  <c r="J63" i="3" s="1"/>
  <c r="B8" i="3"/>
  <c r="C62" i="3" s="1"/>
  <c r="J62" i="3" s="1"/>
  <c r="E122" i="3"/>
  <c r="E118" i="3"/>
  <c r="L52" i="3"/>
  <c r="L55" i="3"/>
  <c r="E121" i="3"/>
  <c r="L58" i="3"/>
  <c r="M58" i="3" s="1"/>
  <c r="L54" i="3"/>
  <c r="M54" i="3" s="1"/>
  <c r="K120" i="3"/>
  <c r="K122" i="3"/>
  <c r="K117" i="3"/>
  <c r="K52" i="3"/>
  <c r="K57" i="3"/>
  <c r="K55" i="3"/>
  <c r="D119" i="3"/>
  <c r="D123" i="3"/>
  <c r="D121" i="3"/>
  <c r="E129" i="3"/>
  <c r="L129" i="3" s="1"/>
  <c r="E127" i="3"/>
  <c r="L127" i="3" s="1"/>
  <c r="F3" i="6" l="1"/>
  <c r="M57" i="3"/>
  <c r="L121" i="3"/>
  <c r="F121" i="3"/>
  <c r="L122" i="3"/>
  <c r="F122" i="3"/>
  <c r="L118" i="3"/>
  <c r="L119" i="3"/>
  <c r="F119" i="3"/>
  <c r="L117" i="3"/>
  <c r="M117" i="3" s="1"/>
  <c r="F117" i="3"/>
  <c r="L120" i="3"/>
  <c r="M120" i="3" s="1"/>
  <c r="F120" i="3"/>
  <c r="L123" i="3"/>
  <c r="F123" i="3"/>
  <c r="H84" i="3"/>
  <c r="C84" i="3"/>
  <c r="J84" i="3" s="1"/>
  <c r="H80" i="3"/>
  <c r="C80" i="3"/>
  <c r="J80" i="3" s="1"/>
  <c r="E66" i="3"/>
  <c r="C126" i="3" s="1"/>
  <c r="J126" i="3" s="1"/>
  <c r="C61" i="3"/>
  <c r="J61" i="3" s="1"/>
  <c r="M52" i="3"/>
  <c r="M122" i="3"/>
  <c r="M55" i="3"/>
  <c r="E128" i="3"/>
  <c r="L128" i="3" s="1"/>
  <c r="B72" i="3"/>
  <c r="C128" i="3" s="1"/>
  <c r="J128" i="3" s="1"/>
  <c r="K121" i="3"/>
  <c r="M121" i="3" s="1"/>
  <c r="K119" i="3"/>
  <c r="M119" i="3" s="1"/>
  <c r="K123" i="3"/>
  <c r="B73" i="3"/>
  <c r="C127" i="3" s="1"/>
  <c r="J127" i="3" s="1"/>
  <c r="B74" i="3"/>
  <c r="C129" i="3" s="1"/>
  <c r="J129" i="3" s="1"/>
  <c r="E8" i="3"/>
  <c r="M123" i="3" l="1"/>
  <c r="L66" i="3"/>
  <c r="E72" i="3"/>
  <c r="L72" i="3" s="1"/>
  <c r="I72" i="3"/>
  <c r="I74" i="3"/>
  <c r="I73" i="3"/>
  <c r="E73" i="3"/>
  <c r="L73" i="3" s="1"/>
  <c r="E74" i="3"/>
  <c r="L74" i="3" s="1"/>
  <c r="J15" i="6" l="1"/>
  <c r="E22" i="3" s="1"/>
  <c r="E87" i="3" s="1"/>
  <c r="K15" i="6" l="1"/>
  <c r="F15" i="6"/>
  <c r="B13" i="3" s="1"/>
  <c r="B78" i="3" s="1"/>
  <c r="I78" i="3" s="1"/>
  <c r="L15" i="6"/>
  <c r="E50" i="3"/>
  <c r="E115" i="3" s="1"/>
  <c r="L115" i="3" s="1"/>
  <c r="E42" i="3"/>
  <c r="E107" i="3" s="1"/>
  <c r="L107" i="3" s="1"/>
  <c r="E34" i="3"/>
  <c r="E99" i="3" s="1"/>
  <c r="L99" i="3" s="1"/>
  <c r="E26" i="3"/>
  <c r="E91" i="3" s="1"/>
  <c r="L91" i="3" s="1"/>
  <c r="E18" i="3"/>
  <c r="E83" i="3" s="1"/>
  <c r="L83" i="3" s="1"/>
  <c r="E46" i="3"/>
  <c r="E111" i="3" s="1"/>
  <c r="L111" i="3" s="1"/>
  <c r="E38" i="3"/>
  <c r="E103" i="3" s="1"/>
  <c r="L103" i="3" s="1"/>
  <c r="E30" i="3"/>
  <c r="E95" i="3" s="1"/>
  <c r="L95" i="3" s="1"/>
  <c r="E14" i="3"/>
  <c r="E79" i="3" s="1"/>
  <c r="L79" i="3" s="1"/>
  <c r="L87" i="3"/>
  <c r="G15" i="6"/>
  <c r="B48" i="3" s="1"/>
  <c r="B113" i="3" s="1"/>
  <c r="E15" i="6"/>
  <c r="B17" i="3" l="1"/>
  <c r="B82" i="3" s="1"/>
  <c r="I82" i="3" s="1"/>
  <c r="B50" i="3"/>
  <c r="B115" i="3" s="1"/>
  <c r="I115" i="3" s="1"/>
  <c r="B42" i="3"/>
  <c r="B107" i="3" s="1"/>
  <c r="I107" i="3" s="1"/>
  <c r="B34" i="3"/>
  <c r="B99" i="3" s="1"/>
  <c r="I99" i="3" s="1"/>
  <c r="B18" i="3"/>
  <c r="B83" i="3" s="1"/>
  <c r="I83" i="3" s="1"/>
  <c r="B46" i="3"/>
  <c r="B111" i="3" s="1"/>
  <c r="I111" i="3" s="1"/>
  <c r="B38" i="3"/>
  <c r="B103" i="3" s="1"/>
  <c r="I103" i="3" s="1"/>
  <c r="B30" i="3"/>
  <c r="B95" i="3" s="1"/>
  <c r="I95" i="3" s="1"/>
  <c r="B22" i="3"/>
  <c r="B87" i="3" s="1"/>
  <c r="I87" i="3" s="1"/>
  <c r="B14" i="3"/>
  <c r="B79" i="3" s="1"/>
  <c r="I79" i="3" s="1"/>
  <c r="B26" i="3"/>
  <c r="B91" i="3" s="1"/>
  <c r="I91" i="3" s="1"/>
  <c r="B40" i="3"/>
  <c r="B105" i="3" s="1"/>
  <c r="I105" i="3" s="1"/>
  <c r="B44" i="3"/>
  <c r="B109" i="3" s="1"/>
  <c r="I109" i="3" s="1"/>
  <c r="B32" i="3"/>
  <c r="B97" i="3" s="1"/>
  <c r="I97" i="3" s="1"/>
  <c r="B36" i="3"/>
  <c r="B101" i="3" s="1"/>
  <c r="I101" i="3" s="1"/>
  <c r="B24" i="3"/>
  <c r="B89" i="3" s="1"/>
  <c r="I89" i="3" s="1"/>
  <c r="B28" i="3"/>
  <c r="B93" i="3" s="1"/>
  <c r="I93" i="3" s="1"/>
  <c r="B20" i="3"/>
  <c r="B85" i="3" s="1"/>
  <c r="I85" i="3" s="1"/>
  <c r="B16" i="3"/>
  <c r="B81" i="3" s="1"/>
  <c r="I81" i="3" s="1"/>
  <c r="B12" i="3"/>
  <c r="B77" i="3" s="1"/>
  <c r="I77" i="3" s="1"/>
  <c r="I113" i="3"/>
  <c r="D19" i="3" l="1"/>
  <c r="H6" i="3"/>
  <c r="K6" i="3"/>
  <c r="D84" i="3" l="1"/>
  <c r="F84" i="3" s="1"/>
  <c r="M84" i="3" s="1"/>
  <c r="F19" i="3"/>
  <c r="M19" i="3" s="1"/>
  <c r="K1" i="3"/>
  <c r="L1" i="3"/>
  <c r="A23" i="3"/>
  <c r="C23" i="3" s="1"/>
  <c r="J23" i="3" s="1"/>
  <c r="D15" i="3"/>
  <c r="F15" i="3" s="1"/>
  <c r="M15" i="3" s="1"/>
  <c r="D11" i="3"/>
  <c r="F11" i="3" s="1"/>
  <c r="M11" i="3" s="1"/>
  <c r="D23" i="3"/>
  <c r="F23" i="3" s="1"/>
  <c r="M23" i="3" s="1"/>
  <c r="D27" i="3"/>
  <c r="F27" i="3" s="1"/>
  <c r="M27" i="3" s="1"/>
  <c r="K84" i="3" l="1"/>
  <c r="D76" i="3"/>
  <c r="F76" i="3" s="1"/>
  <c r="M76" i="3" s="1"/>
  <c r="D88" i="3"/>
  <c r="F88" i="3" s="1"/>
  <c r="M88" i="3" s="1"/>
  <c r="D80" i="3"/>
  <c r="F80" i="3" s="1"/>
  <c r="M80" i="3" s="1"/>
  <c r="A88" i="3"/>
  <c r="C88" i="3" s="1"/>
  <c r="J88" i="3" s="1"/>
  <c r="D92" i="3"/>
  <c r="F92" i="3" s="1"/>
  <c r="M92" i="3" s="1"/>
  <c r="H15" i="3"/>
  <c r="D47" i="3"/>
  <c r="F47" i="3" s="1"/>
  <c r="M47" i="3" s="1"/>
  <c r="D43" i="3"/>
  <c r="F43" i="3" s="1"/>
  <c r="M43" i="3" s="1"/>
  <c r="D39" i="3"/>
  <c r="F39" i="3" s="1"/>
  <c r="M39" i="3" s="1"/>
  <c r="D35" i="3"/>
  <c r="F35" i="3" s="1"/>
  <c r="M35" i="3" s="1"/>
  <c r="D31" i="3"/>
  <c r="F31" i="3" s="1"/>
  <c r="M31" i="3" s="1"/>
  <c r="A47" i="3"/>
  <c r="C47" i="3" s="1"/>
  <c r="J47" i="3" s="1"/>
  <c r="A43" i="3"/>
  <c r="C43" i="3" s="1"/>
  <c r="J43" i="3" s="1"/>
  <c r="A39" i="3"/>
  <c r="C39" i="3" s="1"/>
  <c r="J39" i="3" s="1"/>
  <c r="A35" i="3"/>
  <c r="C35" i="3" s="1"/>
  <c r="J35" i="3" s="1"/>
  <c r="A31" i="3"/>
  <c r="C31" i="3" s="1"/>
  <c r="J31" i="3" s="1"/>
  <c r="A27" i="3"/>
  <c r="C27" i="3" s="1"/>
  <c r="J27" i="3" s="1"/>
  <c r="A11" i="3"/>
  <c r="C11" i="3" s="1"/>
  <c r="J11" i="3" s="1"/>
  <c r="A92" i="3" l="1"/>
  <c r="C92" i="3" s="1"/>
  <c r="J92" i="3" s="1"/>
  <c r="A100" i="3"/>
  <c r="C100" i="3" s="1"/>
  <c r="J100" i="3" s="1"/>
  <c r="A108" i="3"/>
  <c r="C108" i="3" s="1"/>
  <c r="J108" i="3" s="1"/>
  <c r="A76" i="3"/>
  <c r="C76" i="3" s="1"/>
  <c r="J76" i="3" s="1"/>
  <c r="A96" i="3"/>
  <c r="C96" i="3" s="1"/>
  <c r="J96" i="3" s="1"/>
  <c r="A104" i="3"/>
  <c r="C104" i="3" s="1"/>
  <c r="J104" i="3" s="1"/>
  <c r="A112" i="3"/>
  <c r="C112" i="3" s="1"/>
  <c r="J112" i="3" s="1"/>
  <c r="D112" i="3"/>
  <c r="F112" i="3" s="1"/>
  <c r="M112" i="3" s="1"/>
  <c r="H88" i="3"/>
  <c r="K80" i="3"/>
  <c r="K88" i="3"/>
  <c r="K76" i="3"/>
  <c r="D104" i="3"/>
  <c r="F104" i="3" s="1"/>
  <c r="M104" i="3" s="1"/>
  <c r="D96" i="3"/>
  <c r="F96" i="3" s="1"/>
  <c r="M96" i="3" s="1"/>
  <c r="D100" i="3"/>
  <c r="F100" i="3" s="1"/>
  <c r="M100" i="3" s="1"/>
  <c r="D108" i="3"/>
  <c r="F108" i="3" s="1"/>
  <c r="M108" i="3" s="1"/>
  <c r="K92" i="3"/>
  <c r="H15" i="6"/>
  <c r="L64" i="3"/>
  <c r="H64" i="3"/>
  <c r="L63" i="3"/>
  <c r="H63" i="3"/>
  <c r="L62" i="3"/>
  <c r="H62" i="3"/>
  <c r="H61" i="3"/>
  <c r="L60" i="3"/>
  <c r="H60" i="3"/>
  <c r="K47" i="3"/>
  <c r="H47" i="3"/>
  <c r="K43" i="3"/>
  <c r="H43" i="3"/>
  <c r="K39" i="3"/>
  <c r="H39" i="3"/>
  <c r="K35" i="3"/>
  <c r="H35" i="3"/>
  <c r="K31" i="3"/>
  <c r="H31" i="3"/>
  <c r="K27" i="3"/>
  <c r="H27" i="3"/>
  <c r="K23" i="3"/>
  <c r="H23" i="3"/>
  <c r="K19" i="3"/>
  <c r="H19" i="3"/>
  <c r="K15" i="3"/>
  <c r="K11" i="3"/>
  <c r="H11" i="3"/>
  <c r="K10" i="3"/>
  <c r="H10" i="3"/>
  <c r="K9" i="3"/>
  <c r="H9" i="3"/>
  <c r="K8" i="3"/>
  <c r="H8" i="3"/>
  <c r="K7" i="3"/>
  <c r="H7" i="3"/>
  <c r="K5" i="3"/>
  <c r="H5" i="3"/>
  <c r="H3" i="3"/>
  <c r="H1" i="3"/>
  <c r="K112" i="3" l="1"/>
  <c r="H112" i="3"/>
  <c r="H104" i="3"/>
  <c r="H96" i="3"/>
  <c r="H76" i="3"/>
  <c r="H108" i="3"/>
  <c r="H100" i="3"/>
  <c r="H92" i="3"/>
  <c r="K108" i="3"/>
  <c r="K100" i="3"/>
  <c r="K96" i="3"/>
  <c r="K104" i="3"/>
  <c r="I50" i="3" l="1"/>
  <c r="L38" i="3"/>
  <c r="L26" i="3"/>
  <c r="L30" i="3"/>
  <c r="L46" i="3"/>
  <c r="L50" i="3"/>
  <c r="L42" i="3"/>
  <c r="L14" i="3"/>
  <c r="I15" i="6" l="1"/>
  <c r="E47" i="3" s="1"/>
  <c r="E112" i="3" s="1"/>
  <c r="L112" i="3" s="1"/>
  <c r="I34" i="3"/>
  <c r="I38" i="3"/>
  <c r="I30" i="3"/>
  <c r="I46" i="3"/>
  <c r="L34" i="3"/>
  <c r="L18" i="3"/>
  <c r="I42" i="3"/>
  <c r="L22" i="3"/>
  <c r="E33" i="3" l="1"/>
  <c r="E98" i="3" s="1"/>
  <c r="L98" i="3" s="1"/>
  <c r="E49" i="3"/>
  <c r="E114" i="3" s="1"/>
  <c r="L114" i="3" s="1"/>
  <c r="E13" i="3"/>
  <c r="E78" i="3" s="1"/>
  <c r="L78" i="3" s="1"/>
  <c r="L47" i="3"/>
  <c r="E39" i="3"/>
  <c r="E104" i="3" s="1"/>
  <c r="L104" i="3" s="1"/>
  <c r="E41" i="3"/>
  <c r="E106" i="3" s="1"/>
  <c r="L106" i="3" s="1"/>
  <c r="E45" i="3"/>
  <c r="E110" i="3" s="1"/>
  <c r="L110" i="3" s="1"/>
  <c r="E43" i="3"/>
  <c r="E108" i="3" s="1"/>
  <c r="L108" i="3" s="1"/>
  <c r="E25" i="3"/>
  <c r="E90" i="3" s="1"/>
  <c r="L90" i="3" s="1"/>
  <c r="E17" i="3"/>
  <c r="E82" i="3" s="1"/>
  <c r="L82" i="3" s="1"/>
  <c r="E21" i="3"/>
  <c r="E86" i="3" s="1"/>
  <c r="L86" i="3" s="1"/>
  <c r="E37" i="3"/>
  <c r="E102" i="3" s="1"/>
  <c r="L102" i="3" s="1"/>
  <c r="E29" i="3"/>
  <c r="E94" i="3" s="1"/>
  <c r="L94" i="3" s="1"/>
  <c r="L8" i="3"/>
  <c r="I9" i="3"/>
  <c r="L43" i="3" l="1"/>
  <c r="L39" i="3"/>
  <c r="E7" i="3"/>
  <c r="I48" i="3"/>
  <c r="I40" i="3"/>
  <c r="I32" i="3"/>
  <c r="I24" i="3"/>
  <c r="I16" i="3"/>
  <c r="I44" i="3"/>
  <c r="I36" i="3"/>
  <c r="I28" i="3"/>
  <c r="I20" i="3"/>
  <c r="E9" i="3"/>
  <c r="L9" i="3" s="1"/>
  <c r="L45" i="3"/>
  <c r="L13" i="3"/>
  <c r="L49" i="3"/>
  <c r="L41" i="3"/>
  <c r="L33" i="3"/>
  <c r="L25" i="3"/>
  <c r="L17" i="3"/>
  <c r="I12" i="3"/>
  <c r="L21" i="3"/>
  <c r="L29" i="3"/>
  <c r="I7" i="3"/>
  <c r="I18" i="3"/>
  <c r="I14" i="3"/>
  <c r="I22" i="3"/>
  <c r="I26" i="3"/>
  <c r="L37" i="3"/>
  <c r="I17" i="3"/>
  <c r="I8" i="3"/>
  <c r="I13" i="3"/>
  <c r="E44" i="3" l="1"/>
  <c r="E109" i="3" s="1"/>
  <c r="L109" i="3" s="1"/>
  <c r="E48" i="3"/>
  <c r="E113" i="3" s="1"/>
  <c r="L113" i="3" s="1"/>
  <c r="E36" i="3"/>
  <c r="E101" i="3" s="1"/>
  <c r="L101" i="3" s="1"/>
  <c r="E40" i="3"/>
  <c r="E105" i="3" s="1"/>
  <c r="L105" i="3" s="1"/>
  <c r="E28" i="3"/>
  <c r="E93" i="3" s="1"/>
  <c r="L93" i="3" s="1"/>
  <c r="E32" i="3"/>
  <c r="E97" i="3" s="1"/>
  <c r="L97" i="3" s="1"/>
  <c r="E20" i="3"/>
  <c r="E24" i="3"/>
  <c r="E89" i="3" s="1"/>
  <c r="L89" i="3" s="1"/>
  <c r="E12" i="3"/>
  <c r="E16" i="3"/>
  <c r="E81" i="3" s="1"/>
  <c r="L81" i="3" s="1"/>
  <c r="L7" i="3"/>
  <c r="L44" i="3" l="1"/>
  <c r="L48" i="3"/>
  <c r="L16" i="3"/>
  <c r="L24" i="3"/>
  <c r="L32" i="3"/>
  <c r="L40" i="3"/>
  <c r="L36" i="3"/>
  <c r="L28" i="3"/>
  <c r="L12" i="3"/>
  <c r="E77" i="3"/>
  <c r="L77" i="3" s="1"/>
  <c r="L20" i="3"/>
  <c r="E85" i="3"/>
  <c r="L85" i="3" s="1"/>
  <c r="K53" i="3" l="1"/>
  <c r="M53" i="3" s="1"/>
  <c r="E126" i="3" l="1"/>
  <c r="L126" i="3" s="1"/>
  <c r="L61" i="3" l="1"/>
  <c r="D118" i="3" l="1"/>
  <c r="K28" i="26"/>
  <c r="U23" i="26" s="1"/>
  <c r="F118" i="3" l="1"/>
  <c r="K118" i="3"/>
  <c r="M118" i="3" s="1"/>
  <c r="U22" i="26"/>
  <c r="D4" i="6" s="1"/>
  <c r="U16" i="26"/>
  <c r="D5" i="6" s="1"/>
  <c r="U20" i="26"/>
  <c r="D2" i="6" s="1"/>
  <c r="U17" i="26"/>
  <c r="D3" i="6" s="1"/>
  <c r="D15" i="6" l="1"/>
  <c r="B47" i="3" l="1"/>
  <c r="B25" i="3"/>
  <c r="B45" i="3"/>
  <c r="B29" i="3"/>
  <c r="B49" i="3"/>
  <c r="I16" i="6"/>
  <c r="B21" i="3"/>
  <c r="B41" i="3"/>
  <c r="B37" i="3"/>
  <c r="B33" i="3"/>
  <c r="I41" i="3" l="1"/>
  <c r="B106" i="3"/>
  <c r="I106" i="3" s="1"/>
  <c r="E27" i="3"/>
  <c r="E35" i="3"/>
  <c r="B27" i="3"/>
  <c r="B31" i="3"/>
  <c r="E19" i="3"/>
  <c r="E15" i="3"/>
  <c r="B35" i="3"/>
  <c r="E31" i="3"/>
  <c r="B43" i="3"/>
  <c r="E11" i="3"/>
  <c r="E23" i="3"/>
  <c r="B39" i="3"/>
  <c r="B15" i="3"/>
  <c r="B11" i="3"/>
  <c r="B19" i="3"/>
  <c r="B23" i="3"/>
  <c r="I29" i="3"/>
  <c r="B94" i="3"/>
  <c r="I94" i="3" s="1"/>
  <c r="I25" i="3"/>
  <c r="B90" i="3"/>
  <c r="I90" i="3" s="1"/>
  <c r="I33" i="3"/>
  <c r="B98" i="3"/>
  <c r="I98" i="3" s="1"/>
  <c r="I37" i="3"/>
  <c r="B102" i="3"/>
  <c r="I102" i="3" s="1"/>
  <c r="I21" i="3"/>
  <c r="B86" i="3"/>
  <c r="I86" i="3" s="1"/>
  <c r="I49" i="3"/>
  <c r="B114" i="3"/>
  <c r="I114" i="3" s="1"/>
  <c r="I45" i="3"/>
  <c r="B110" i="3"/>
  <c r="I110" i="3" s="1"/>
  <c r="B112" i="3"/>
  <c r="I112" i="3" s="1"/>
  <c r="I47" i="3"/>
  <c r="I23" i="3" l="1"/>
  <c r="B88" i="3"/>
  <c r="I88" i="3" s="1"/>
  <c r="I11" i="3"/>
  <c r="B6" i="3"/>
  <c r="B76" i="3"/>
  <c r="I76" i="3" s="1"/>
  <c r="B104" i="3"/>
  <c r="I104" i="3" s="1"/>
  <c r="I39" i="3"/>
  <c r="L11" i="3"/>
  <c r="E76" i="3"/>
  <c r="L76" i="3" s="1"/>
  <c r="E6" i="3"/>
  <c r="E96" i="3"/>
  <c r="L96" i="3" s="1"/>
  <c r="L31" i="3"/>
  <c r="E80" i="3"/>
  <c r="L80" i="3" s="1"/>
  <c r="L15" i="3"/>
  <c r="I31" i="3"/>
  <c r="B96" i="3"/>
  <c r="I96" i="3" s="1"/>
  <c r="L35" i="3"/>
  <c r="E100" i="3"/>
  <c r="L100" i="3" s="1"/>
  <c r="I19" i="3"/>
  <c r="B84" i="3"/>
  <c r="I84" i="3" s="1"/>
  <c r="I15" i="3"/>
  <c r="B80" i="3"/>
  <c r="I80" i="3" s="1"/>
  <c r="E88" i="3"/>
  <c r="L88" i="3" s="1"/>
  <c r="L23" i="3"/>
  <c r="B108" i="3"/>
  <c r="I108" i="3" s="1"/>
  <c r="I43" i="3"/>
  <c r="I35" i="3"/>
  <c r="B100" i="3"/>
  <c r="I100" i="3" s="1"/>
  <c r="L19" i="3"/>
  <c r="E84" i="3"/>
  <c r="L84" i="3" s="1"/>
  <c r="B92" i="3"/>
  <c r="I92" i="3" s="1"/>
  <c r="I27" i="3"/>
  <c r="E92" i="3"/>
  <c r="L92" i="3" s="1"/>
  <c r="L27" i="3"/>
  <c r="L6" i="3" l="1"/>
  <c r="E71" i="3"/>
  <c r="L71" i="3" s="1"/>
  <c r="E5" i="3"/>
  <c r="I6" i="3"/>
  <c r="B71" i="3"/>
  <c r="I71" i="3" s="1"/>
  <c r="B5" i="3"/>
  <c r="I5" i="3" l="1"/>
  <c r="B70" i="3"/>
  <c r="I70" i="3" s="1"/>
  <c r="E70" i="3"/>
  <c r="L70" i="3" s="1"/>
  <c r="L5" i="3"/>
</calcChain>
</file>

<file path=xl/sharedStrings.xml><?xml version="1.0" encoding="utf-8"?>
<sst xmlns="http://schemas.openxmlformats.org/spreadsheetml/2006/main" count="435" uniqueCount="92">
  <si>
    <t>ФИО</t>
  </si>
  <si>
    <t>Должность</t>
  </si>
  <si>
    <t>Отдел</t>
  </si>
  <si>
    <t>Сокольников Артем Геннадьевич</t>
  </si>
  <si>
    <t>Бояринцев Илья Анатольевич</t>
  </si>
  <si>
    <t>Леонтьев Сергей Владимирович</t>
  </si>
  <si>
    <t>Краев Антон Алексеевич</t>
  </si>
  <si>
    <t>Кузнецов Игорь Вениаминович</t>
  </si>
  <si>
    <t>Пиков Евгений Анатольевич</t>
  </si>
  <si>
    <t>Синегубов Дмитрий Владимирович</t>
  </si>
  <si>
    <t>Смирнов Дмитрий Юрьевич</t>
  </si>
  <si>
    <t>БЕЛАЯ ТЕХНИКА</t>
  </si>
  <si>
    <t>ЧЕРНАЯ ТЕХНИКА</t>
  </si>
  <si>
    <t>Итоги вчера</t>
  </si>
  <si>
    <t>План сегодня</t>
  </si>
  <si>
    <t>Доля</t>
  </si>
  <si>
    <t>ПЛАН НА ОТДЕЛ</t>
  </si>
  <si>
    <t>Аксес.</t>
  </si>
  <si>
    <t>ПДС</t>
  </si>
  <si>
    <t>HiTechnic</t>
  </si>
  <si>
    <t>Имя</t>
  </si>
  <si>
    <t>"Сберегательная" карта</t>
  </si>
  <si>
    <t>ПЛАН %</t>
  </si>
  <si>
    <t>Группа</t>
  </si>
  <si>
    <t>Штук продано</t>
  </si>
  <si>
    <t>СМА</t>
  </si>
  <si>
    <t>Холод.</t>
  </si>
  <si>
    <t>ПК</t>
  </si>
  <si>
    <t>ТВ</t>
  </si>
  <si>
    <t>ССТ</t>
  </si>
  <si>
    <t>Плиты</t>
  </si>
  <si>
    <t>Встройка</t>
  </si>
  <si>
    <t xml:space="preserve">ЦЕЛИ НА СЕГОДНЯ </t>
  </si>
  <si>
    <t>Месяц</t>
  </si>
  <si>
    <t>ОБОРОТ</t>
  </si>
  <si>
    <t>АКС.</t>
  </si>
  <si>
    <t>БТ</t>
  </si>
  <si>
    <t>ЧТ</t>
  </si>
  <si>
    <t xml:space="preserve">штучный% </t>
  </si>
  <si>
    <t>ТО, итого</t>
  </si>
  <si>
    <t>план на сегодня</t>
  </si>
  <si>
    <t>Багаев Алексей Николаевич</t>
  </si>
  <si>
    <t>Потапова Юлия Олеговна</t>
  </si>
  <si>
    <t>Магазин</t>
  </si>
  <si>
    <t>ТО</t>
  </si>
  <si>
    <t>АКС</t>
  </si>
  <si>
    <t>HT</t>
  </si>
  <si>
    <t>Раскатов Александр Геннадьевич</t>
  </si>
  <si>
    <t>ХТ</t>
  </si>
  <si>
    <t>ТО, февраль</t>
  </si>
  <si>
    <t>ТО, март</t>
  </si>
  <si>
    <t>План на магазин на май 18 200 000р.</t>
  </si>
  <si>
    <t>ТО, апрель</t>
  </si>
  <si>
    <t>кол-во смен февраль</t>
  </si>
  <si>
    <t>кол-во смен март</t>
  </si>
  <si>
    <t>кол-во смен апрель</t>
  </si>
  <si>
    <t>кол-во смен, итого</t>
  </si>
  <si>
    <t>Планируемое кол-во смен, в мае</t>
  </si>
  <si>
    <t>Потенциал, %</t>
  </si>
  <si>
    <t>Самообслуживание</t>
  </si>
  <si>
    <t>Бюджет</t>
  </si>
  <si>
    <t>Перераспределение</t>
  </si>
  <si>
    <t>касса</t>
  </si>
  <si>
    <t>Сумма ТО=</t>
  </si>
  <si>
    <t>План=</t>
  </si>
  <si>
    <t>Ср. касса</t>
  </si>
  <si>
    <t>Средняя ТО  в смену</t>
  </si>
  <si>
    <t>Расчетная ТО, по средней</t>
  </si>
  <si>
    <t>ТО, ПОТЕНЦИАЛ</t>
  </si>
  <si>
    <t>план ТО, Итого</t>
  </si>
  <si>
    <t>Hi-Technic</t>
  </si>
  <si>
    <t>% выполнения</t>
  </si>
  <si>
    <t>Эффективность в смену</t>
  </si>
  <si>
    <t>продавец</t>
  </si>
  <si>
    <t>продавец ПТ</t>
  </si>
  <si>
    <t>последние 3 места - куча быстрых тренингов и обязательства на след месяц…</t>
  </si>
  <si>
    <t>Выручка факт</t>
  </si>
  <si>
    <t>Выручка план</t>
  </si>
  <si>
    <t>Кол-во смен факт</t>
  </si>
  <si>
    <t>Кол-во смен план</t>
  </si>
  <si>
    <t>РЕЙТИНГ ТО</t>
  </si>
  <si>
    <t>Продавец БТ</t>
  </si>
  <si>
    <t>Продавец ЧТ</t>
  </si>
  <si>
    <t>фио</t>
  </si>
  <si>
    <t>ср</t>
  </si>
  <si>
    <t>чт</t>
  </si>
  <si>
    <t>пт</t>
  </si>
  <si>
    <t>сб</t>
  </si>
  <si>
    <t>вс</t>
  </si>
  <si>
    <t>пн</t>
  </si>
  <si>
    <t>вт</t>
  </si>
  <si>
    <t xml:space="preserve">          Рейтинг эффективности продавцов. Май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</si>
</sst>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  <numFmt numFmtId="167" formatCode="&quot;$&quot;#,##0"/>
    <numFmt numFmtId="168" formatCode="0.0%"/>
    <numFmt numFmtId="169" formatCode="#,##0&quot;р.&quot;"/>
    <numFmt numFmtId="172" formatCode="0.0000"/>
    <numFmt numFmtId="173" formatCode="#,##0_ ;\-#,##0\ "/>
    <numFmt numFmtId="175" formatCode="#,##0.000"/>
    <numFmt numFmtId="176" formatCode="#,##0.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Rounded MT Bold"/>
      <family val="2"/>
    </font>
    <font>
      <sz val="22"/>
      <name val="Impact"/>
      <family val="2"/>
      <charset val="204"/>
    </font>
    <font>
      <b/>
      <sz val="12"/>
      <name val="Arial Rounded MT Bold"/>
      <family val="2"/>
    </font>
    <font>
      <b/>
      <sz val="9"/>
      <color indexed="9"/>
      <name val="Arial"/>
      <family val="2"/>
    </font>
    <font>
      <b/>
      <sz val="11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b/>
      <sz val="18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name val="Impact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0"/>
      <color indexed="63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</font>
    <font>
      <sz val="10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 Cyr"/>
      <charset val="204"/>
    </font>
    <font>
      <sz val="10"/>
      <name val="MS Sans Serif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2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b/>
      <sz val="2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BFBFBF"/>
      </patternFill>
    </fill>
    <fill>
      <patternFill patternType="solid">
        <fgColor rgb="FF008000"/>
        <bgColor rgb="FF00808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theme="9" tint="0.59996337778862885"/>
        <bgColor rgb="FFFFFF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</cellStyleXfs>
  <cellXfs count="314">
    <xf numFmtId="0" fontId="0" fillId="0" borderId="0" xfId="0"/>
    <xf numFmtId="167" fontId="6" fillId="4" borderId="9" xfId="0" applyNumberFormat="1" applyFont="1" applyFill="1" applyBorder="1" applyAlignment="1"/>
    <xf numFmtId="167" fontId="6" fillId="5" borderId="9" xfId="0" applyNumberFormat="1" applyFont="1" applyFill="1" applyBorder="1" applyAlignment="1"/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9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9" fontId="11" fillId="0" borderId="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0" xfId="0" applyNumberFormat="1" applyFont="1" applyFill="1" applyBorder="1" applyAlignment="1">
      <alignment horizontal="center" vertical="center"/>
    </xf>
    <xf numFmtId="9" fontId="12" fillId="0" borderId="9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9" fontId="12" fillId="0" borderId="10" xfId="0" applyNumberFormat="1" applyFont="1" applyFill="1" applyBorder="1" applyAlignment="1">
      <alignment horizontal="center" vertical="center"/>
    </xf>
    <xf numFmtId="9" fontId="12" fillId="0" borderId="19" xfId="0" applyNumberFormat="1" applyFont="1" applyFill="1" applyBorder="1" applyAlignment="1">
      <alignment horizontal="center" vertical="center"/>
    </xf>
    <xf numFmtId="9" fontId="12" fillId="0" borderId="2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3" fontId="14" fillId="0" borderId="0" xfId="0" applyNumberFormat="1" applyFont="1" applyAlignment="1">
      <alignment horizontal="center" vertical="center"/>
    </xf>
    <xf numFmtId="0" fontId="16" fillId="0" borderId="3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/>
    <xf numFmtId="1" fontId="0" fillId="0" borderId="0" xfId="0" applyNumberFormat="1"/>
    <xf numFmtId="3" fontId="17" fillId="0" borderId="26" xfId="0" applyNumberFormat="1" applyFont="1" applyBorder="1"/>
    <xf numFmtId="3" fontId="17" fillId="0" borderId="34" xfId="0" applyNumberFormat="1" applyFont="1" applyBorder="1"/>
    <xf numFmtId="0" fontId="17" fillId="0" borderId="0" xfId="0" applyFont="1"/>
    <xf numFmtId="3" fontId="14" fillId="0" borderId="0" xfId="0" applyNumberFormat="1" applyFont="1" applyAlignment="1">
      <alignment horizontal="center"/>
    </xf>
    <xf numFmtId="3" fontId="17" fillId="0" borderId="29" xfId="0" applyNumberFormat="1" applyFont="1" applyBorder="1"/>
    <xf numFmtId="3" fontId="14" fillId="0" borderId="1" xfId="0" applyNumberFormat="1" applyFont="1" applyBorder="1"/>
    <xf numFmtId="4" fontId="14" fillId="0" borderId="33" xfId="0" applyNumberFormat="1" applyFont="1" applyBorder="1"/>
    <xf numFmtId="3" fontId="14" fillId="0" borderId="31" xfId="0" applyNumberFormat="1" applyFont="1" applyBorder="1"/>
    <xf numFmtId="0" fontId="11" fillId="0" borderId="1" xfId="0" applyFont="1" applyFill="1" applyBorder="1" applyAlignment="1"/>
    <xf numFmtId="0" fontId="11" fillId="0" borderId="1" xfId="0" applyFont="1" applyBorder="1"/>
    <xf numFmtId="0" fontId="21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Font="1" applyFill="1" applyBorder="1"/>
    <xf numFmtId="0" fontId="11" fillId="0" borderId="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/>
    <xf numFmtId="0" fontId="22" fillId="8" borderId="1" xfId="0" applyNumberFormat="1" applyFont="1" applyFill="1" applyBorder="1" applyAlignment="1" applyProtection="1">
      <alignment horizontal="left" vertical="top" wrapText="1"/>
    </xf>
    <xf numFmtId="49" fontId="27" fillId="0" borderId="0" xfId="0" applyNumberFormat="1" applyFont="1" applyFill="1" applyBorder="1"/>
    <xf numFmtId="0" fontId="28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Font="1" applyFill="1"/>
    <xf numFmtId="0" fontId="23" fillId="0" borderId="0" xfId="0" applyFont="1" applyFill="1"/>
    <xf numFmtId="1" fontId="23" fillId="0" borderId="0" xfId="0" applyNumberFormat="1" applyFont="1" applyFill="1"/>
    <xf numFmtId="1" fontId="23" fillId="0" borderId="0" xfId="0" applyNumberFormat="1" applyFont="1" applyAlignment="1">
      <alignment horizontal="center" vertical="center"/>
    </xf>
    <xf numFmtId="0" fontId="29" fillId="0" borderId="0" xfId="0" applyFont="1"/>
    <xf numFmtId="1" fontId="23" fillId="0" borderId="0" xfId="0" applyNumberFormat="1" applyFont="1"/>
    <xf numFmtId="2" fontId="23" fillId="0" borderId="0" xfId="0" applyNumberFormat="1" applyFont="1" applyFill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173" fontId="30" fillId="10" borderId="37" xfId="0" applyNumberFormat="1" applyFont="1" applyFill="1" applyBorder="1" applyAlignment="1">
      <alignment horizontal="right" vertical="center" wrapText="1"/>
    </xf>
    <xf numFmtId="167" fontId="6" fillId="4" borderId="40" xfId="0" applyNumberFormat="1" applyFont="1" applyFill="1" applyBorder="1" applyAlignment="1"/>
    <xf numFmtId="0" fontId="5" fillId="3" borderId="41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169" fontId="11" fillId="0" borderId="2" xfId="0" applyNumberFormat="1" applyFont="1" applyFill="1" applyBorder="1" applyAlignment="1">
      <alignment horizontal="center"/>
    </xf>
    <xf numFmtId="169" fontId="11" fillId="0" borderId="0" xfId="0" applyNumberFormat="1" applyFont="1" applyFill="1" applyBorder="1" applyAlignment="1">
      <alignment horizontal="center"/>
    </xf>
    <xf numFmtId="169" fontId="11" fillId="0" borderId="0" xfId="3" applyNumberFormat="1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19" fillId="0" borderId="0" xfId="0" applyFont="1"/>
    <xf numFmtId="0" fontId="11" fillId="0" borderId="3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distributed"/>
    </xf>
    <xf numFmtId="1" fontId="7" fillId="5" borderId="1" xfId="0" applyNumberFormat="1" applyFont="1" applyFill="1" applyBorder="1" applyAlignment="1">
      <alignment horizontal="right" vertical="distributed"/>
    </xf>
    <xf numFmtId="1" fontId="7" fillId="5" borderId="12" xfId="0" applyNumberFormat="1" applyFont="1" applyFill="1" applyBorder="1" applyAlignment="1">
      <alignment horizontal="right" vertical="distributed"/>
    </xf>
    <xf numFmtId="1" fontId="7" fillId="11" borderId="1" xfId="0" applyNumberFormat="1" applyFont="1" applyFill="1" applyBorder="1" applyAlignment="1">
      <alignment horizontal="right" vertical="distributed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173" fontId="0" fillId="0" borderId="0" xfId="0" applyNumberFormat="1"/>
    <xf numFmtId="0" fontId="11" fillId="0" borderId="0" xfId="0" applyFont="1" applyFill="1" applyBorder="1" applyAlignment="1">
      <alignment horizontal="center"/>
    </xf>
    <xf numFmtId="2" fontId="26" fillId="0" borderId="1" xfId="1" applyNumberFormat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/>
    </xf>
    <xf numFmtId="166" fontId="26" fillId="0" borderId="1" xfId="1" applyNumberFormat="1" applyFont="1" applyFill="1" applyBorder="1" applyAlignment="1">
      <alignment wrapText="1"/>
    </xf>
    <xf numFmtId="0" fontId="0" fillId="0" borderId="25" xfId="0" applyBorder="1"/>
    <xf numFmtId="0" fontId="33" fillId="0" borderId="32" xfId="4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14" borderId="44" xfId="0" applyFill="1" applyBorder="1"/>
    <xf numFmtId="1" fontId="0" fillId="14" borderId="49" xfId="0" applyNumberFormat="1" applyFill="1" applyBorder="1"/>
    <xf numFmtId="9" fontId="14" fillId="13" borderId="1" xfId="0" applyNumberFormat="1" applyFont="1" applyFill="1" applyBorder="1"/>
    <xf numFmtId="3" fontId="14" fillId="12" borderId="1" xfId="0" applyNumberFormat="1" applyFont="1" applyFill="1" applyBorder="1"/>
    <xf numFmtId="0" fontId="0" fillId="0" borderId="0" xfId="0" applyFill="1" applyBorder="1" applyAlignment="1">
      <alignment horizontal="right"/>
    </xf>
    <xf numFmtId="1" fontId="0" fillId="0" borderId="0" xfId="0" applyNumberFormat="1" applyFill="1" applyBorder="1"/>
    <xf numFmtId="0" fontId="0" fillId="0" borderId="0" xfId="0" applyFill="1" applyBorder="1"/>
    <xf numFmtId="3" fontId="14" fillId="0" borderId="20" xfId="0" applyNumberFormat="1" applyFont="1" applyBorder="1"/>
    <xf numFmtId="9" fontId="14" fillId="13" borderId="20" xfId="0" applyNumberFormat="1" applyFont="1" applyFill="1" applyBorder="1"/>
    <xf numFmtId="3" fontId="14" fillId="12" borderId="20" xfId="0" applyNumberFormat="1" applyFont="1" applyFill="1" applyBorder="1"/>
    <xf numFmtId="4" fontId="14" fillId="0" borderId="25" xfId="0" applyNumberFormat="1" applyFont="1" applyBorder="1"/>
    <xf numFmtId="4" fontId="14" fillId="0" borderId="27" xfId="0" applyNumberFormat="1" applyFont="1" applyBorder="1"/>
    <xf numFmtId="9" fontId="14" fillId="13" borderId="31" xfId="0" applyNumberFormat="1" applyFont="1" applyFill="1" applyBorder="1"/>
    <xf numFmtId="3" fontId="14" fillId="12" borderId="31" xfId="0" applyNumberFormat="1" applyFont="1" applyFill="1" applyBorder="1"/>
    <xf numFmtId="0" fontId="15" fillId="2" borderId="50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/>
    </xf>
    <xf numFmtId="0" fontId="36" fillId="0" borderId="35" xfId="0" applyNumberFormat="1" applyFont="1" applyFill="1" applyBorder="1" applyAlignment="1" applyProtection="1">
      <alignment horizontal="left" vertical="top" wrapText="1"/>
    </xf>
    <xf numFmtId="0" fontId="36" fillId="0" borderId="51" xfId="0" applyNumberFormat="1" applyFont="1" applyFill="1" applyBorder="1" applyAlignment="1" applyProtection="1">
      <alignment horizontal="left" vertical="top" wrapText="1"/>
    </xf>
    <xf numFmtId="0" fontId="36" fillId="0" borderId="46" xfId="0" applyNumberFormat="1" applyFont="1" applyFill="1" applyBorder="1" applyAlignment="1" applyProtection="1">
      <alignment horizontal="left" vertical="top" wrapText="1"/>
    </xf>
    <xf numFmtId="0" fontId="15" fillId="2" borderId="32" xfId="0" applyFont="1" applyFill="1" applyBorder="1" applyAlignment="1">
      <alignment horizontal="center" vertical="center"/>
    </xf>
    <xf numFmtId="0" fontId="14" fillId="0" borderId="34" xfId="0" applyFont="1" applyBorder="1"/>
    <xf numFmtId="0" fontId="16" fillId="0" borderId="26" xfId="0" applyNumberFormat="1" applyFont="1" applyFill="1" applyBorder="1" applyAlignment="1" applyProtection="1">
      <alignment horizontal="left" vertical="center" wrapText="1"/>
    </xf>
    <xf numFmtId="0" fontId="14" fillId="0" borderId="26" xfId="0" applyFont="1" applyBorder="1"/>
    <xf numFmtId="0" fontId="16" fillId="0" borderId="29" xfId="0" applyNumberFormat="1" applyFont="1" applyFill="1" applyBorder="1" applyAlignment="1" applyProtection="1">
      <alignment horizontal="left" vertical="center" wrapText="1"/>
    </xf>
    <xf numFmtId="0" fontId="34" fillId="0" borderId="0" xfId="5" applyFont="1" applyFill="1" applyBorder="1" applyAlignment="1">
      <alignment horizontal="right" wrapText="1"/>
    </xf>
    <xf numFmtId="0" fontId="15" fillId="0" borderId="52" xfId="0" applyFont="1" applyFill="1" applyBorder="1" applyAlignment="1">
      <alignment horizontal="center" vertical="center" wrapText="1"/>
    </xf>
    <xf numFmtId="0" fontId="33" fillId="0" borderId="0" xfId="4" applyFont="1" applyFill="1" applyBorder="1" applyAlignment="1">
      <alignment horizontal="right" wrapText="1"/>
    </xf>
    <xf numFmtId="3" fontId="14" fillId="0" borderId="20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0" fillId="0" borderId="53" xfId="0" applyBorder="1"/>
    <xf numFmtId="3" fontId="14" fillId="0" borderId="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35" fillId="0" borderId="0" xfId="0" applyFont="1" applyAlignment="1"/>
    <xf numFmtId="0" fontId="35" fillId="0" borderId="0" xfId="0" applyFont="1" applyBorder="1" applyAlignment="1"/>
    <xf numFmtId="9" fontId="16" fillId="13" borderId="1" xfId="0" applyNumberFormat="1" applyFont="1" applyFill="1" applyBorder="1"/>
    <xf numFmtId="3" fontId="14" fillId="0" borderId="31" xfId="0" applyNumberFormat="1" applyFont="1" applyBorder="1" applyAlignment="1">
      <alignment horizontal="center" vertical="center"/>
    </xf>
    <xf numFmtId="4" fontId="14" fillId="0" borderId="21" xfId="0" applyNumberFormat="1" applyFont="1" applyBorder="1"/>
    <xf numFmtId="0" fontId="31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4" fillId="0" borderId="9" xfId="0" applyFont="1" applyBorder="1"/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5" fillId="2" borderId="44" xfId="0" applyFont="1" applyFill="1" applyBorder="1" applyAlignment="1">
      <alignment horizontal="left" vertical="center" indent="2"/>
    </xf>
    <xf numFmtId="0" fontId="37" fillId="2" borderId="50" xfId="0" applyFont="1" applyFill="1" applyBorder="1" applyAlignment="1">
      <alignment horizontal="left" vertical="center" indent="2"/>
    </xf>
    <xf numFmtId="0" fontId="32" fillId="0" borderId="56" xfId="0" applyFont="1" applyBorder="1" applyAlignment="1">
      <alignment horizontal="center" vertical="center"/>
    </xf>
    <xf numFmtId="3" fontId="17" fillId="0" borderId="0" xfId="0" applyNumberFormat="1" applyFont="1" applyFill="1" applyBorder="1"/>
    <xf numFmtId="0" fontId="19" fillId="0" borderId="0" xfId="0" applyFont="1" applyAlignment="1">
      <alignment horizontal="right" vertical="center"/>
    </xf>
    <xf numFmtId="0" fontId="35" fillId="0" borderId="30" xfId="0" applyFont="1" applyBorder="1" applyAlignment="1">
      <alignment horizontal="center" vertical="center"/>
    </xf>
    <xf numFmtId="0" fontId="37" fillId="2" borderId="42" xfId="0" applyFont="1" applyFill="1" applyBorder="1" applyAlignment="1">
      <alignment horizontal="left" vertical="center" indent="2"/>
    </xf>
    <xf numFmtId="0" fontId="32" fillId="0" borderId="25" xfId="0" applyFont="1" applyBorder="1" applyAlignment="1">
      <alignment horizontal="center" vertical="center"/>
    </xf>
    <xf numFmtId="0" fontId="0" fillId="17" borderId="44" xfId="0" applyFill="1" applyBorder="1" applyAlignment="1">
      <alignment horizontal="center"/>
    </xf>
    <xf numFmtId="0" fontId="0" fillId="17" borderId="50" xfId="0" applyFill="1" applyBorder="1" applyAlignment="1">
      <alignment horizontal="center"/>
    </xf>
    <xf numFmtId="0" fontId="0" fillId="17" borderId="49" xfId="0" applyFill="1" applyBorder="1" applyAlignment="1">
      <alignment horizontal="center"/>
    </xf>
    <xf numFmtId="0" fontId="0" fillId="17" borderId="42" xfId="0" applyFill="1" applyBorder="1" applyAlignment="1">
      <alignment horizontal="center"/>
    </xf>
    <xf numFmtId="0" fontId="0" fillId="17" borderId="43" xfId="0" applyFill="1" applyBorder="1" applyAlignment="1">
      <alignment horizontal="center"/>
    </xf>
    <xf numFmtId="0" fontId="0" fillId="17" borderId="55" xfId="0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0" borderId="61" xfId="0" applyFont="1" applyFill="1" applyBorder="1" applyAlignment="1">
      <alignment horizontal="center"/>
    </xf>
    <xf numFmtId="0" fontId="0" fillId="19" borderId="52" xfId="0" applyFont="1" applyFill="1" applyBorder="1" applyAlignment="1">
      <alignment horizontal="center"/>
    </xf>
    <xf numFmtId="0" fontId="0" fillId="20" borderId="43" xfId="0" applyFill="1" applyBorder="1" applyAlignment="1">
      <alignment horizontal="center"/>
    </xf>
    <xf numFmtId="0" fontId="0" fillId="21" borderId="41" xfId="0" applyFont="1" applyFill="1" applyBorder="1" applyAlignment="1">
      <alignment horizontal="center"/>
    </xf>
    <xf numFmtId="0" fontId="0" fillId="21" borderId="36" xfId="0" applyFont="1" applyFill="1" applyBorder="1" applyAlignment="1">
      <alignment horizontal="center"/>
    </xf>
    <xf numFmtId="0" fontId="0" fillId="19" borderId="36" xfId="0" applyFont="1" applyFill="1" applyBorder="1" applyAlignment="1">
      <alignment horizontal="center"/>
    </xf>
    <xf numFmtId="0" fontId="0" fillId="19" borderId="4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18" borderId="67" xfId="0" applyFont="1" applyFill="1" applyBorder="1" applyAlignment="1">
      <alignment horizontal="center"/>
    </xf>
    <xf numFmtId="0" fontId="0" fillId="20" borderId="61" xfId="0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18" borderId="32" xfId="0" applyFont="1" applyFill="1" applyBorder="1" applyAlignment="1">
      <alignment horizontal="center"/>
    </xf>
    <xf numFmtId="0" fontId="0" fillId="16" borderId="60" xfId="0" applyFont="1" applyFill="1" applyBorder="1" applyAlignment="1">
      <alignment horizontal="center"/>
    </xf>
    <xf numFmtId="0" fontId="16" fillId="0" borderId="34" xfId="0" applyNumberFormat="1" applyFont="1" applyFill="1" applyBorder="1" applyAlignment="1" applyProtection="1">
      <alignment horizontal="left" vertical="center" wrapText="1"/>
    </xf>
    <xf numFmtId="0" fontId="14" fillId="0" borderId="29" xfId="0" applyFont="1" applyBorder="1"/>
    <xf numFmtId="3" fontId="19" fillId="0" borderId="0" xfId="0" applyNumberFormat="1" applyFont="1"/>
    <xf numFmtId="3" fontId="0" fillId="0" borderId="0" xfId="0" applyNumberFormat="1" applyFont="1"/>
    <xf numFmtId="22" fontId="0" fillId="0" borderId="0" xfId="0" applyNumberFormat="1"/>
    <xf numFmtId="175" fontId="17" fillId="0" borderId="52" xfId="0" applyNumberFormat="1" applyFont="1" applyBorder="1"/>
    <xf numFmtId="175" fontId="17" fillId="0" borderId="0" xfId="0" applyNumberFormat="1" applyFont="1" applyBorder="1"/>
    <xf numFmtId="172" fontId="17" fillId="0" borderId="0" xfId="0" applyNumberFormat="1" applyFont="1" applyFill="1" applyBorder="1"/>
    <xf numFmtId="172" fontId="19" fillId="0" borderId="0" xfId="0" applyNumberFormat="1" applyFont="1"/>
    <xf numFmtId="0" fontId="37" fillId="2" borderId="42" xfId="0" applyFont="1" applyFill="1" applyBorder="1" applyAlignment="1">
      <alignment vertical="center" wrapText="1"/>
    </xf>
    <xf numFmtId="0" fontId="14" fillId="0" borderId="39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3" fontId="38" fillId="0" borderId="39" xfId="0" applyNumberFormat="1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3" fontId="38" fillId="0" borderId="25" xfId="0" applyNumberFormat="1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3" fontId="38" fillId="0" borderId="27" xfId="0" applyNumberFormat="1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3" fontId="39" fillId="0" borderId="39" xfId="4" applyNumberFormat="1" applyFont="1" applyFill="1" applyBorder="1" applyAlignment="1">
      <alignment wrapText="1"/>
    </xf>
    <xf numFmtId="3" fontId="39" fillId="0" borderId="25" xfId="4" applyNumberFormat="1" applyFont="1" applyFill="1" applyBorder="1" applyAlignment="1">
      <alignment wrapText="1"/>
    </xf>
    <xf numFmtId="3" fontId="39" fillId="0" borderId="27" xfId="4" applyNumberFormat="1" applyFont="1" applyFill="1" applyBorder="1" applyAlignment="1">
      <alignment wrapText="1"/>
    </xf>
    <xf numFmtId="9" fontId="32" fillId="0" borderId="39" xfId="0" applyNumberFormat="1" applyFont="1" applyBorder="1" applyAlignment="1"/>
    <xf numFmtId="9" fontId="32" fillId="0" borderId="25" xfId="0" applyNumberFormat="1" applyFont="1" applyBorder="1" applyAlignment="1"/>
    <xf numFmtId="9" fontId="32" fillId="0" borderId="27" xfId="0" applyNumberFormat="1" applyFont="1" applyBorder="1" applyAlignment="1"/>
    <xf numFmtId="0" fontId="37" fillId="0" borderId="0" xfId="0" applyFont="1" applyFill="1" applyBorder="1" applyAlignment="1">
      <alignment vertical="center" wrapText="1"/>
    </xf>
    <xf numFmtId="3" fontId="39" fillId="0" borderId="0" xfId="4" applyNumberFormat="1" applyFont="1" applyFill="1" applyBorder="1" applyAlignment="1">
      <alignment wrapText="1"/>
    </xf>
    <xf numFmtId="9" fontId="32" fillId="0" borderId="0" xfId="0" applyNumberFormat="1" applyFont="1" applyFill="1" applyBorder="1" applyAlignment="1"/>
    <xf numFmtId="1" fontId="14" fillId="0" borderId="0" xfId="0" applyNumberFormat="1" applyFont="1" applyFill="1" applyBorder="1" applyAlignment="1"/>
    <xf numFmtId="0" fontId="37" fillId="2" borderId="49" xfId="0" applyFont="1" applyFill="1" applyBorder="1" applyAlignment="1">
      <alignment vertical="center" wrapText="1"/>
    </xf>
    <xf numFmtId="1" fontId="14" fillId="0" borderId="5" xfId="0" applyNumberFormat="1" applyFont="1" applyBorder="1" applyAlignment="1"/>
    <xf numFmtId="1" fontId="14" fillId="0" borderId="10" xfId="0" applyNumberFormat="1" applyFont="1" applyBorder="1" applyAlignment="1"/>
    <xf numFmtId="1" fontId="14" fillId="0" borderId="21" xfId="0" applyNumberFormat="1" applyFont="1" applyBorder="1" applyAlignment="1"/>
    <xf numFmtId="0" fontId="41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16" fillId="0" borderId="55" xfId="0" applyNumberFormat="1" applyFont="1" applyFill="1" applyBorder="1" applyAlignment="1" applyProtection="1">
      <alignment horizontal="left" vertical="center" wrapText="1"/>
    </xf>
    <xf numFmtId="176" fontId="17" fillId="0" borderId="0" xfId="0" applyNumberFormat="1" applyFont="1" applyBorder="1"/>
    <xf numFmtId="2" fontId="23" fillId="0" borderId="1" xfId="0" applyNumberFormat="1" applyFont="1" applyBorder="1"/>
    <xf numFmtId="14" fontId="30" fillId="9" borderId="37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0" fontId="0" fillId="15" borderId="41" xfId="0" applyFill="1" applyBorder="1" applyAlignment="1">
      <alignment horizontal="center"/>
    </xf>
    <xf numFmtId="0" fontId="0" fillId="15" borderId="36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15" borderId="58" xfId="0" applyFill="1" applyBorder="1" applyAlignment="1">
      <alignment horizontal="center"/>
    </xf>
    <xf numFmtId="0" fontId="0" fillId="15" borderId="59" xfId="0" applyFill="1" applyBorder="1" applyAlignment="1">
      <alignment horizontal="center"/>
    </xf>
    <xf numFmtId="169" fontId="11" fillId="0" borderId="25" xfId="0" applyNumberFormat="1" applyFont="1" applyBorder="1" applyAlignment="1">
      <alignment horizontal="center"/>
    </xf>
    <xf numFmtId="169" fontId="11" fillId="0" borderId="38" xfId="0" applyNumberFormat="1" applyFont="1" applyBorder="1" applyAlignment="1">
      <alignment horizontal="center"/>
    </xf>
    <xf numFmtId="0" fontId="11" fillId="6" borderId="42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169" fontId="6" fillId="4" borderId="25" xfId="2" applyNumberFormat="1" applyFont="1" applyFill="1" applyBorder="1" applyAlignment="1"/>
    <xf numFmtId="169" fontId="6" fillId="4" borderId="38" xfId="2" applyNumberFormat="1" applyFont="1" applyFill="1" applyBorder="1" applyAlignment="1"/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169" fontId="11" fillId="0" borderId="23" xfId="3" applyNumberFormat="1" applyFont="1" applyBorder="1" applyAlignment="1"/>
    <xf numFmtId="169" fontId="11" fillId="0" borderId="38" xfId="3" applyNumberFormat="1" applyFont="1" applyBorder="1" applyAlignment="1"/>
    <xf numFmtId="0" fontId="11" fillId="6" borderId="6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distributed"/>
    </xf>
    <xf numFmtId="0" fontId="10" fillId="0" borderId="14" xfId="0" applyNumberFormat="1" applyFont="1" applyFill="1" applyBorder="1" applyAlignment="1">
      <alignment horizontal="center" vertical="distributed"/>
    </xf>
    <xf numFmtId="0" fontId="10" fillId="0" borderId="15" xfId="0" applyNumberFormat="1" applyFont="1" applyFill="1" applyBorder="1" applyAlignment="1">
      <alignment horizontal="center" vertical="distributed"/>
    </xf>
    <xf numFmtId="0" fontId="7" fillId="0" borderId="9" xfId="0" applyFont="1" applyFill="1" applyBorder="1" applyAlignment="1">
      <alignment horizontal="center" vertical="distributed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0" fillId="0" borderId="13" xfId="0" applyFont="1" applyFill="1" applyBorder="1" applyAlignment="1">
      <alignment horizontal="center" vertical="distributed"/>
    </xf>
    <xf numFmtId="0" fontId="10" fillId="0" borderId="14" xfId="0" applyFont="1" applyFill="1" applyBorder="1" applyAlignment="1">
      <alignment horizontal="center" vertical="distributed"/>
    </xf>
    <xf numFmtId="0" fontId="10" fillId="0" borderId="15" xfId="0" applyFont="1" applyFill="1" applyBorder="1" applyAlignment="1">
      <alignment horizontal="center" vertical="distributed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distributed"/>
    </xf>
    <xf numFmtId="169" fontId="11" fillId="5" borderId="23" xfId="3" applyNumberFormat="1" applyFont="1" applyFill="1" applyBorder="1" applyAlignment="1"/>
    <xf numFmtId="169" fontId="11" fillId="5" borderId="38" xfId="3" applyNumberFormat="1" applyFont="1" applyFill="1" applyBorder="1" applyAlignment="1"/>
    <xf numFmtId="169" fontId="11" fillId="5" borderId="25" xfId="0" applyNumberFormat="1" applyFont="1" applyFill="1" applyBorder="1" applyAlignment="1">
      <alignment horizontal="center"/>
    </xf>
    <xf numFmtId="169" fontId="11" fillId="5" borderId="38" xfId="0" applyNumberFormat="1" applyFont="1" applyFill="1" applyBorder="1" applyAlignment="1">
      <alignment horizontal="center"/>
    </xf>
    <xf numFmtId="169" fontId="6" fillId="5" borderId="27" xfId="2" applyNumberFormat="1" applyFont="1" applyFill="1" applyBorder="1" applyAlignment="1"/>
    <xf numFmtId="169" fontId="6" fillId="5" borderId="48" xfId="2" applyNumberFormat="1" applyFont="1" applyFill="1" applyBorder="1" applyAlignment="1"/>
    <xf numFmtId="0" fontId="13" fillId="0" borderId="36" xfId="0" applyFont="1" applyFill="1" applyBorder="1" applyAlignment="1">
      <alignment horizontal="center" vertical="center" textRotation="90"/>
    </xf>
    <xf numFmtId="0" fontId="11" fillId="0" borderId="3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69" fontId="3" fillId="0" borderId="0" xfId="0" applyNumberFormat="1" applyFont="1" applyAlignment="1">
      <alignment horizontal="center"/>
    </xf>
    <xf numFmtId="169" fontId="3" fillId="0" borderId="30" xfId="0" applyNumberFormat="1" applyFont="1" applyBorder="1" applyAlignment="1">
      <alignment horizontal="center"/>
    </xf>
    <xf numFmtId="168" fontId="6" fillId="4" borderId="39" xfId="3" applyNumberFormat="1" applyFont="1" applyFill="1" applyBorder="1" applyAlignment="1"/>
    <xf numFmtId="168" fontId="6" fillId="4" borderId="8" xfId="3" applyNumberFormat="1" applyFont="1" applyFill="1" applyBorder="1" applyAlignment="1"/>
    <xf numFmtId="14" fontId="4" fillId="0" borderId="28" xfId="0" applyNumberFormat="1" applyFont="1" applyBorder="1" applyAlignment="1">
      <alignment horizontal="center"/>
    </xf>
    <xf numFmtId="168" fontId="6" fillId="4" borderId="39" xfId="2" applyNumberFormat="1" applyFont="1" applyFill="1" applyBorder="1" applyAlignment="1"/>
    <xf numFmtId="168" fontId="6" fillId="4" borderId="8" xfId="2" applyNumberFormat="1" applyFont="1" applyFill="1" applyBorder="1" applyAlignment="1"/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0" borderId="47" xfId="0" applyNumberFormat="1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distributed"/>
    </xf>
    <xf numFmtId="0" fontId="11" fillId="5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1" fontId="4" fillId="0" borderId="28" xfId="0" applyNumberFormat="1" applyFont="1" applyBorder="1" applyAlignment="1">
      <alignment horizontal="center"/>
    </xf>
    <xf numFmtId="169" fontId="11" fillId="11" borderId="23" xfId="3" applyNumberFormat="1" applyFont="1" applyFill="1" applyBorder="1" applyAlignment="1"/>
    <xf numFmtId="169" fontId="11" fillId="11" borderId="38" xfId="3" applyNumberFormat="1" applyFont="1" applyFill="1" applyBorder="1" applyAlignment="1"/>
    <xf numFmtId="0" fontId="13" fillId="0" borderId="30" xfId="0" applyFont="1" applyFill="1" applyBorder="1" applyAlignment="1">
      <alignment horizontal="center" vertical="center" textRotation="90"/>
    </xf>
    <xf numFmtId="0" fontId="2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30" xfId="0" applyFont="1" applyBorder="1" applyAlignment="1">
      <alignment horizontal="center"/>
    </xf>
  </cellXfs>
  <cellStyles count="6">
    <cellStyle name="Денежный" xfId="2" builtinId="4"/>
    <cellStyle name="Обычный" xfId="0" builtinId="0"/>
    <cellStyle name="Обычный_Лист1" xfId="4"/>
    <cellStyle name="Обычный_Лист1 3" xfId="5"/>
    <cellStyle name="Процентный" xfId="3" builtinId="5"/>
    <cellStyle name="Финансовый" xfId="1" builtinId="3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zoomScaleNormal="100" workbookViewId="0">
      <selection activeCell="AH4" sqref="AH4"/>
    </sheetView>
  </sheetViews>
  <sheetFormatPr defaultRowHeight="15" x14ac:dyDescent="0.25"/>
  <cols>
    <col min="1" max="1" width="33.28515625" bestFit="1" customWidth="1"/>
    <col min="2" max="6" width="3" bestFit="1" customWidth="1"/>
    <col min="7" max="7" width="3.28515625" bestFit="1" customWidth="1"/>
    <col min="8" max="8" width="2.85546875" bestFit="1" customWidth="1"/>
    <col min="9" max="9" width="3" bestFit="1" customWidth="1"/>
    <col min="10" max="10" width="2.85546875" bestFit="1" customWidth="1"/>
    <col min="11" max="13" width="3" bestFit="1" customWidth="1"/>
    <col min="14" max="14" width="3.28515625" bestFit="1" customWidth="1"/>
    <col min="15" max="20" width="3" bestFit="1" customWidth="1"/>
    <col min="21" max="21" width="3.28515625" bestFit="1" customWidth="1"/>
    <col min="22" max="27" width="3" bestFit="1" customWidth="1"/>
    <col min="28" max="28" width="3.28515625" bestFit="1" customWidth="1"/>
    <col min="29" max="32" width="3" bestFit="1" customWidth="1"/>
    <col min="34" max="34" width="10.85546875" customWidth="1"/>
  </cols>
  <sheetData>
    <row r="1" spans="1:34" ht="15.75" thickBot="1" x14ac:dyDescent="0.3">
      <c r="A1" s="116"/>
      <c r="B1" s="239">
        <v>18</v>
      </c>
      <c r="C1" s="240"/>
      <c r="D1" s="240"/>
      <c r="E1" s="240"/>
      <c r="F1" s="241"/>
      <c r="G1" s="242">
        <v>19</v>
      </c>
      <c r="H1" s="243"/>
      <c r="I1" s="243"/>
      <c r="J1" s="243"/>
      <c r="K1" s="243"/>
      <c r="L1" s="243"/>
      <c r="M1" s="244"/>
      <c r="N1" s="242">
        <v>20</v>
      </c>
      <c r="O1" s="243"/>
      <c r="P1" s="243"/>
      <c r="Q1" s="243"/>
      <c r="R1" s="243"/>
      <c r="S1" s="243"/>
      <c r="T1" s="244"/>
      <c r="U1" s="239">
        <v>21</v>
      </c>
      <c r="V1" s="240"/>
      <c r="W1" s="240"/>
      <c r="X1" s="240"/>
      <c r="Y1" s="240"/>
      <c r="Z1" s="240"/>
      <c r="AA1" s="241"/>
      <c r="AB1" s="239">
        <v>22</v>
      </c>
      <c r="AC1" s="240"/>
      <c r="AD1" s="240"/>
      <c r="AE1" s="240"/>
      <c r="AF1" s="241"/>
    </row>
    <row r="2" spans="1:34" ht="15.75" thickBot="1" x14ac:dyDescent="0.3">
      <c r="A2" s="196" t="s">
        <v>83</v>
      </c>
      <c r="B2" s="136">
        <v>1</v>
      </c>
      <c r="C2" s="137">
        <v>2</v>
      </c>
      <c r="D2" s="137">
        <v>3</v>
      </c>
      <c r="E2" s="137">
        <v>4</v>
      </c>
      <c r="F2" s="138">
        <v>5</v>
      </c>
      <c r="G2" s="136">
        <v>6</v>
      </c>
      <c r="H2" s="137">
        <v>7</v>
      </c>
      <c r="I2" s="137">
        <v>8</v>
      </c>
      <c r="J2" s="137">
        <v>9</v>
      </c>
      <c r="K2" s="137">
        <v>10</v>
      </c>
      <c r="L2" s="137">
        <v>11</v>
      </c>
      <c r="M2" s="138">
        <v>12</v>
      </c>
      <c r="N2" s="136">
        <v>13</v>
      </c>
      <c r="O2" s="137">
        <v>14</v>
      </c>
      <c r="P2" s="137">
        <v>15</v>
      </c>
      <c r="Q2" s="137">
        <v>16</v>
      </c>
      <c r="R2" s="137">
        <v>17</v>
      </c>
      <c r="S2" s="137">
        <v>18</v>
      </c>
      <c r="T2" s="138">
        <v>19</v>
      </c>
      <c r="U2" s="136">
        <v>20</v>
      </c>
      <c r="V2" s="137">
        <v>21</v>
      </c>
      <c r="W2" s="137">
        <v>22</v>
      </c>
      <c r="X2" s="139">
        <v>23</v>
      </c>
      <c r="Y2" s="137">
        <v>24</v>
      </c>
      <c r="Z2" s="137">
        <v>25</v>
      </c>
      <c r="AA2" s="140">
        <v>26</v>
      </c>
      <c r="AB2" s="141">
        <v>27</v>
      </c>
      <c r="AC2" s="142">
        <v>28</v>
      </c>
      <c r="AD2" s="137">
        <v>29</v>
      </c>
      <c r="AE2" s="137">
        <v>30</v>
      </c>
      <c r="AF2" s="138">
        <v>31</v>
      </c>
    </row>
    <row r="3" spans="1:34" ht="15.75" thickBot="1" x14ac:dyDescent="0.3">
      <c r="A3" s="195" t="s">
        <v>36</v>
      </c>
      <c r="B3" s="143" t="s">
        <v>84</v>
      </c>
      <c r="C3" s="143" t="s">
        <v>85</v>
      </c>
      <c r="D3" s="143" t="s">
        <v>86</v>
      </c>
      <c r="E3" s="144" t="s">
        <v>87</v>
      </c>
      <c r="F3" s="145" t="s">
        <v>88</v>
      </c>
      <c r="G3" s="146" t="s">
        <v>89</v>
      </c>
      <c r="H3" s="143" t="s">
        <v>90</v>
      </c>
      <c r="I3" s="143" t="s">
        <v>84</v>
      </c>
      <c r="J3" s="143" t="s">
        <v>85</v>
      </c>
      <c r="K3" s="143" t="s">
        <v>86</v>
      </c>
      <c r="L3" s="144" t="s">
        <v>87</v>
      </c>
      <c r="M3" s="145" t="s">
        <v>88</v>
      </c>
      <c r="N3" s="146" t="s">
        <v>89</v>
      </c>
      <c r="O3" s="143" t="s">
        <v>90</v>
      </c>
      <c r="P3" s="143" t="s">
        <v>84</v>
      </c>
      <c r="Q3" s="143" t="s">
        <v>85</v>
      </c>
      <c r="R3" s="143" t="s">
        <v>86</v>
      </c>
      <c r="S3" s="144" t="s">
        <v>87</v>
      </c>
      <c r="T3" s="147" t="s">
        <v>88</v>
      </c>
      <c r="U3" s="146" t="s">
        <v>89</v>
      </c>
      <c r="V3" s="143" t="s">
        <v>90</v>
      </c>
      <c r="W3" s="143" t="s">
        <v>84</v>
      </c>
      <c r="X3" s="143" t="s">
        <v>85</v>
      </c>
      <c r="Y3" s="143" t="s">
        <v>86</v>
      </c>
      <c r="Z3" s="144" t="s">
        <v>87</v>
      </c>
      <c r="AA3" s="147" t="s">
        <v>88</v>
      </c>
      <c r="AB3" s="148" t="s">
        <v>89</v>
      </c>
      <c r="AC3" s="149" t="s">
        <v>90</v>
      </c>
      <c r="AD3" s="150" t="s">
        <v>84</v>
      </c>
      <c r="AE3" s="150" t="s">
        <v>85</v>
      </c>
      <c r="AF3" s="151" t="s">
        <v>86</v>
      </c>
    </row>
    <row r="4" spans="1:34" x14ac:dyDescent="0.25">
      <c r="A4" s="197" t="s">
        <v>4</v>
      </c>
      <c r="B4" s="154">
        <v>11</v>
      </c>
      <c r="C4" s="152"/>
      <c r="D4" s="152"/>
      <c r="E4" s="152">
        <v>9</v>
      </c>
      <c r="F4" s="153">
        <v>11</v>
      </c>
      <c r="G4" s="154"/>
      <c r="H4" s="152"/>
      <c r="I4" s="152"/>
      <c r="J4" s="152"/>
      <c r="K4" s="152"/>
      <c r="L4" s="152"/>
      <c r="M4" s="153"/>
      <c r="N4" s="154"/>
      <c r="O4" s="152"/>
      <c r="P4" s="152"/>
      <c r="Q4" s="152"/>
      <c r="R4" s="152"/>
      <c r="S4" s="152"/>
      <c r="T4" s="153"/>
      <c r="U4" s="154"/>
      <c r="V4" s="152"/>
      <c r="W4" s="152"/>
      <c r="X4" s="152"/>
      <c r="Y4" s="152"/>
      <c r="Z4" s="152"/>
      <c r="AA4" s="153"/>
      <c r="AB4" s="154"/>
      <c r="AC4" s="155"/>
      <c r="AD4" s="156"/>
      <c r="AE4" s="156"/>
      <c r="AF4" s="157"/>
      <c r="AG4" s="66">
        <f ca="1">SUMPRODUCT((DATE(YEAR(TODAY()),MONTH(TODAY()),B$2:AF$2)&lt;=TODAY())*($B4:$AF4&lt;&gt;""))</f>
        <v>2</v>
      </c>
      <c r="AH4" s="200" t="e">
        <f>SUMIF(#REF!,A4,#REF!)</f>
        <v>#REF!</v>
      </c>
    </row>
    <row r="5" spans="1:34" x14ac:dyDescent="0.25">
      <c r="A5" s="108" t="s">
        <v>5</v>
      </c>
      <c r="B5" s="161">
        <v>9</v>
      </c>
      <c r="C5" s="158">
        <v>9</v>
      </c>
      <c r="D5" s="159">
        <v>11</v>
      </c>
      <c r="E5" s="158">
        <v>9</v>
      </c>
      <c r="F5" s="160"/>
      <c r="G5" s="161"/>
      <c r="H5" s="158"/>
      <c r="I5" s="158"/>
      <c r="J5" s="158"/>
      <c r="K5" s="159"/>
      <c r="L5" s="158"/>
      <c r="M5" s="160"/>
      <c r="N5" s="161"/>
      <c r="O5" s="158"/>
      <c r="P5" s="158"/>
      <c r="Q5" s="158"/>
      <c r="R5" s="159"/>
      <c r="S5" s="158"/>
      <c r="T5" s="160"/>
      <c r="U5" s="161"/>
      <c r="V5" s="158"/>
      <c r="W5" s="158"/>
      <c r="X5" s="158"/>
      <c r="Y5" s="159"/>
      <c r="Z5" s="158"/>
      <c r="AA5" s="160"/>
      <c r="AB5" s="161"/>
      <c r="AC5" s="162"/>
      <c r="AD5" s="163"/>
      <c r="AE5" s="163"/>
      <c r="AF5" s="160"/>
      <c r="AG5" s="66">
        <f t="shared" ref="AG5:AG18" ca="1" si="0">SUMPRODUCT((DATE(YEAR(TODAY()),MONTH(TODAY()),B$2:AF$2)&lt;=TODAY())*($B5:$AF5&lt;&gt;""))</f>
        <v>4</v>
      </c>
      <c r="AH5" s="200" t="e">
        <f>SUMIF(#REF!,A5,#REF!)</f>
        <v>#REF!</v>
      </c>
    </row>
    <row r="6" spans="1:34" ht="15.75" thickBot="1" x14ac:dyDescent="0.3">
      <c r="A6" s="198" t="s">
        <v>41</v>
      </c>
      <c r="B6" s="168"/>
      <c r="C6" s="164">
        <v>11</v>
      </c>
      <c r="D6" s="165">
        <v>9</v>
      </c>
      <c r="E6" s="164">
        <v>11</v>
      </c>
      <c r="F6" s="166">
        <v>9</v>
      </c>
      <c r="G6" s="167"/>
      <c r="H6" s="164"/>
      <c r="I6" s="164"/>
      <c r="J6" s="164"/>
      <c r="K6" s="165"/>
      <c r="L6" s="164"/>
      <c r="M6" s="166"/>
      <c r="N6" s="167"/>
      <c r="O6" s="164"/>
      <c r="P6" s="164"/>
      <c r="Q6" s="164"/>
      <c r="R6" s="165"/>
      <c r="S6" s="164"/>
      <c r="T6" s="166"/>
      <c r="U6" s="167"/>
      <c r="V6" s="164"/>
      <c r="W6" s="164"/>
      <c r="X6" s="164"/>
      <c r="Y6" s="165"/>
      <c r="Z6" s="164"/>
      <c r="AA6" s="166"/>
      <c r="AB6" s="168"/>
      <c r="AC6" s="169"/>
      <c r="AD6" s="170"/>
      <c r="AE6" s="170"/>
      <c r="AF6" s="166"/>
      <c r="AG6" s="66">
        <f t="shared" ca="1" si="0"/>
        <v>3</v>
      </c>
      <c r="AH6" s="200" t="e">
        <f>SUMIF(#REF!,A6,#REF!)</f>
        <v>#REF!</v>
      </c>
    </row>
    <row r="7" spans="1:34" x14ac:dyDescent="0.25">
      <c r="A7" s="107" t="s">
        <v>47</v>
      </c>
      <c r="B7" s="154">
        <v>9</v>
      </c>
      <c r="C7" s="171">
        <v>9</v>
      </c>
      <c r="D7" s="171"/>
      <c r="E7" s="171"/>
      <c r="F7" s="172">
        <v>11</v>
      </c>
      <c r="G7" s="173"/>
      <c r="H7" s="171"/>
      <c r="I7" s="171"/>
      <c r="J7" s="171"/>
      <c r="K7" s="171"/>
      <c r="L7" s="171"/>
      <c r="M7" s="172"/>
      <c r="N7" s="174"/>
      <c r="O7" s="175"/>
      <c r="P7" s="171"/>
      <c r="Q7" s="158"/>
      <c r="R7" s="176"/>
      <c r="S7" s="158"/>
      <c r="T7" s="172"/>
      <c r="U7" s="174"/>
      <c r="V7" s="175"/>
      <c r="W7" s="171"/>
      <c r="X7" s="158"/>
      <c r="Y7" s="176"/>
      <c r="Z7" s="158"/>
      <c r="AA7" s="172"/>
      <c r="AB7" s="177"/>
      <c r="AC7" s="178"/>
      <c r="AD7" s="179"/>
      <c r="AE7" s="179"/>
      <c r="AF7" s="172"/>
      <c r="AG7" s="66">
        <f t="shared" ca="1" si="0"/>
        <v>2</v>
      </c>
      <c r="AH7" s="200" t="e">
        <f>SUMIF(#REF!,A7,#REF!)</f>
        <v>#REF!</v>
      </c>
    </row>
    <row r="8" spans="1:34" ht="15.75" thickBot="1" x14ac:dyDescent="0.3">
      <c r="A8" s="110" t="s">
        <v>42</v>
      </c>
      <c r="B8" s="168"/>
      <c r="C8" s="180"/>
      <c r="D8" s="164">
        <v>9</v>
      </c>
      <c r="E8" s="164">
        <v>9</v>
      </c>
      <c r="F8" s="166">
        <v>9</v>
      </c>
      <c r="G8" s="168"/>
      <c r="H8" s="165"/>
      <c r="I8" s="164"/>
      <c r="J8" s="180"/>
      <c r="K8" s="164"/>
      <c r="L8" s="164"/>
      <c r="M8" s="166"/>
      <c r="N8" s="181"/>
      <c r="O8" s="165"/>
      <c r="P8" s="164"/>
      <c r="Q8" s="180"/>
      <c r="R8" s="164"/>
      <c r="S8" s="164"/>
      <c r="T8" s="166"/>
      <c r="U8" s="181"/>
      <c r="V8" s="165"/>
      <c r="W8" s="164"/>
      <c r="X8" s="180"/>
      <c r="Y8" s="164"/>
      <c r="Z8" s="164"/>
      <c r="AA8" s="166"/>
      <c r="AB8" s="168"/>
      <c r="AC8" s="167"/>
      <c r="AD8" s="179"/>
      <c r="AE8" s="179"/>
      <c r="AF8" s="172"/>
      <c r="AG8" s="66">
        <f t="shared" ca="1" si="0"/>
        <v>2</v>
      </c>
      <c r="AH8" s="200" t="e">
        <f>SUMIF(#REF!,A8,#REF!)</f>
        <v>#REF!</v>
      </c>
    </row>
    <row r="9" spans="1:34" ht="15.75" thickBot="1" x14ac:dyDescent="0.3">
      <c r="A9" s="182" t="s">
        <v>37</v>
      </c>
      <c r="B9" s="143" t="s">
        <v>84</v>
      </c>
      <c r="C9" s="143" t="s">
        <v>85</v>
      </c>
      <c r="D9" s="143" t="s">
        <v>86</v>
      </c>
      <c r="E9" s="144" t="s">
        <v>87</v>
      </c>
      <c r="F9" s="145" t="s">
        <v>88</v>
      </c>
      <c r="G9" s="146" t="s">
        <v>89</v>
      </c>
      <c r="H9" s="143" t="s">
        <v>90</v>
      </c>
      <c r="I9" s="143" t="s">
        <v>84</v>
      </c>
      <c r="J9" s="143" t="s">
        <v>85</v>
      </c>
      <c r="K9" s="143" t="s">
        <v>86</v>
      </c>
      <c r="L9" s="144" t="s">
        <v>87</v>
      </c>
      <c r="M9" s="145" t="s">
        <v>88</v>
      </c>
      <c r="N9" s="146" t="s">
        <v>89</v>
      </c>
      <c r="O9" s="143" t="s">
        <v>90</v>
      </c>
      <c r="P9" s="143" t="s">
        <v>84</v>
      </c>
      <c r="Q9" s="143" t="s">
        <v>85</v>
      </c>
      <c r="R9" s="143" t="s">
        <v>86</v>
      </c>
      <c r="S9" s="144" t="s">
        <v>87</v>
      </c>
      <c r="T9" s="183" t="s">
        <v>88</v>
      </c>
      <c r="U9" s="146" t="s">
        <v>89</v>
      </c>
      <c r="V9" s="143" t="s">
        <v>90</v>
      </c>
      <c r="W9" s="143" t="s">
        <v>84</v>
      </c>
      <c r="X9" s="143" t="s">
        <v>85</v>
      </c>
      <c r="Y9" s="143" t="s">
        <v>86</v>
      </c>
      <c r="Z9" s="144" t="s">
        <v>87</v>
      </c>
      <c r="AA9" s="183" t="s">
        <v>88</v>
      </c>
      <c r="AB9" s="146" t="s">
        <v>89</v>
      </c>
      <c r="AC9" s="143" t="s">
        <v>90</v>
      </c>
      <c r="AD9" s="150" t="s">
        <v>84</v>
      </c>
      <c r="AE9" s="150" t="s">
        <v>85</v>
      </c>
      <c r="AF9" s="151" t="s">
        <v>86</v>
      </c>
      <c r="AG9" s="66"/>
      <c r="AH9" s="200"/>
    </row>
    <row r="10" spans="1:34" x14ac:dyDescent="0.25">
      <c r="A10" s="108" t="s">
        <v>8</v>
      </c>
      <c r="B10" s="154"/>
      <c r="C10" s="152"/>
      <c r="D10" s="152"/>
      <c r="E10" s="152"/>
      <c r="F10" s="157"/>
      <c r="G10" s="154"/>
      <c r="H10" s="152"/>
      <c r="I10" s="152"/>
      <c r="J10" s="152"/>
      <c r="K10" s="152"/>
      <c r="L10" s="152"/>
      <c r="M10" s="157"/>
      <c r="N10" s="154"/>
      <c r="O10" s="152"/>
      <c r="P10" s="152"/>
      <c r="Q10" s="152"/>
      <c r="R10" s="152"/>
      <c r="S10" s="152"/>
      <c r="T10" s="157"/>
      <c r="U10" s="154"/>
      <c r="V10" s="152"/>
      <c r="W10" s="152"/>
      <c r="X10" s="152"/>
      <c r="Y10" s="152"/>
      <c r="Z10" s="152"/>
      <c r="AA10" s="157"/>
      <c r="AB10" s="154"/>
      <c r="AC10" s="184"/>
      <c r="AD10" s="156"/>
      <c r="AE10" s="156"/>
      <c r="AF10" s="157"/>
      <c r="AG10" s="66">
        <f t="shared" ca="1" si="0"/>
        <v>0</v>
      </c>
      <c r="AH10" s="200" t="e">
        <f>SUMIF(#REF!,A10,#REF!)</f>
        <v>#REF!</v>
      </c>
    </row>
    <row r="11" spans="1:34" x14ac:dyDescent="0.25">
      <c r="A11" s="108" t="s">
        <v>9</v>
      </c>
      <c r="B11" s="161"/>
      <c r="C11" s="185">
        <v>11</v>
      </c>
      <c r="D11" s="158">
        <v>9</v>
      </c>
      <c r="E11" s="158">
        <v>11</v>
      </c>
      <c r="F11" s="160">
        <v>9</v>
      </c>
      <c r="G11" s="161"/>
      <c r="H11" s="158"/>
      <c r="I11" s="158"/>
      <c r="J11" s="185"/>
      <c r="K11" s="158"/>
      <c r="L11" s="158"/>
      <c r="M11" s="160"/>
      <c r="N11" s="161"/>
      <c r="O11" s="158"/>
      <c r="P11" s="158"/>
      <c r="Q11" s="185"/>
      <c r="R11" s="158"/>
      <c r="S11" s="158"/>
      <c r="T11" s="160"/>
      <c r="U11" s="161"/>
      <c r="V11" s="158"/>
      <c r="W11" s="158"/>
      <c r="X11" s="185"/>
      <c r="Y11" s="158"/>
      <c r="Z11" s="158"/>
      <c r="AA11" s="160"/>
      <c r="AB11" s="161"/>
      <c r="AC11" s="162"/>
      <c r="AD11" s="163"/>
      <c r="AE11" s="163"/>
      <c r="AF11" s="160"/>
      <c r="AG11" s="66">
        <f t="shared" ca="1" si="0"/>
        <v>3</v>
      </c>
      <c r="AH11" s="200" t="e">
        <f>SUMIF(#REF!,A11,#REF!)</f>
        <v>#REF!</v>
      </c>
    </row>
    <row r="12" spans="1:34" ht="15.75" thickBot="1" x14ac:dyDescent="0.3">
      <c r="A12" s="110" t="s">
        <v>7</v>
      </c>
      <c r="B12" s="168">
        <v>10</v>
      </c>
      <c r="C12" s="164">
        <v>9</v>
      </c>
      <c r="D12" s="165"/>
      <c r="E12" s="164">
        <v>9</v>
      </c>
      <c r="F12" s="166">
        <v>11</v>
      </c>
      <c r="G12" s="168"/>
      <c r="H12" s="165"/>
      <c r="I12" s="164"/>
      <c r="J12" s="164"/>
      <c r="K12" s="165"/>
      <c r="L12" s="164"/>
      <c r="M12" s="166"/>
      <c r="N12" s="168"/>
      <c r="O12" s="165"/>
      <c r="P12" s="164"/>
      <c r="Q12" s="164"/>
      <c r="R12" s="165"/>
      <c r="S12" s="164"/>
      <c r="T12" s="166"/>
      <c r="U12" s="168"/>
      <c r="V12" s="165"/>
      <c r="W12" s="164"/>
      <c r="X12" s="164"/>
      <c r="Y12" s="165"/>
      <c r="Z12" s="164"/>
      <c r="AA12" s="166"/>
      <c r="AB12" s="168"/>
      <c r="AC12" s="169"/>
      <c r="AD12" s="170"/>
      <c r="AE12" s="170"/>
      <c r="AF12" s="166"/>
      <c r="AG12" s="66">
        <f t="shared" ca="1" si="0"/>
        <v>3</v>
      </c>
      <c r="AH12" s="200" t="e">
        <f>SUMIF(#REF!,A12,#REF!)</f>
        <v>#REF!</v>
      </c>
    </row>
    <row r="13" spans="1:34" x14ac:dyDescent="0.25">
      <c r="A13" s="197" t="s">
        <v>6</v>
      </c>
      <c r="B13" s="186">
        <v>9</v>
      </c>
      <c r="C13" s="176"/>
      <c r="D13" s="176"/>
      <c r="E13" s="176">
        <v>9</v>
      </c>
      <c r="F13" s="153">
        <v>11</v>
      </c>
      <c r="G13" s="186">
        <v>9</v>
      </c>
      <c r="H13" s="176">
        <v>9</v>
      </c>
      <c r="I13" s="176">
        <v>9</v>
      </c>
      <c r="J13" s="176"/>
      <c r="K13" s="176"/>
      <c r="L13" s="176">
        <v>9</v>
      </c>
      <c r="M13" s="153">
        <v>11</v>
      </c>
      <c r="N13" s="186"/>
      <c r="O13" s="176"/>
      <c r="P13" s="176"/>
      <c r="Q13" s="176"/>
      <c r="R13" s="176"/>
      <c r="S13" s="176"/>
      <c r="T13" s="153"/>
      <c r="U13" s="186"/>
      <c r="V13" s="176"/>
      <c r="W13" s="176"/>
      <c r="X13" s="176"/>
      <c r="Y13" s="176"/>
      <c r="Z13" s="176"/>
      <c r="AA13" s="153"/>
      <c r="AB13" s="186"/>
      <c r="AC13" s="155"/>
      <c r="AD13" s="187"/>
      <c r="AE13" s="187"/>
      <c r="AF13" s="153"/>
      <c r="AG13" s="66">
        <f t="shared" ca="1" si="0"/>
        <v>2</v>
      </c>
      <c r="AH13" s="200" t="e">
        <f>SUMIF(#REF!,A13,#REF!)</f>
        <v>#REF!</v>
      </c>
    </row>
    <row r="14" spans="1:34" x14ac:dyDescent="0.25">
      <c r="A14" s="108" t="s">
        <v>10</v>
      </c>
      <c r="B14" s="161"/>
      <c r="C14" s="185">
        <v>9</v>
      </c>
      <c r="D14" s="158">
        <v>11</v>
      </c>
      <c r="E14" s="158">
        <v>11</v>
      </c>
      <c r="F14" s="160">
        <v>9</v>
      </c>
      <c r="G14" s="161">
        <v>11</v>
      </c>
      <c r="H14" s="159"/>
      <c r="I14" s="158"/>
      <c r="J14" s="185">
        <v>9</v>
      </c>
      <c r="K14" s="158">
        <v>9</v>
      </c>
      <c r="L14" s="158">
        <v>11</v>
      </c>
      <c r="M14" s="160">
        <v>9</v>
      </c>
      <c r="N14" s="161"/>
      <c r="O14" s="159"/>
      <c r="P14" s="158"/>
      <c r="Q14" s="185"/>
      <c r="R14" s="158"/>
      <c r="S14" s="158"/>
      <c r="T14" s="160"/>
      <c r="U14" s="161"/>
      <c r="V14" s="159"/>
      <c r="W14" s="158"/>
      <c r="X14" s="185"/>
      <c r="Y14" s="158"/>
      <c r="Z14" s="158"/>
      <c r="AA14" s="160"/>
      <c r="AB14" s="161"/>
      <c r="AC14" s="162"/>
      <c r="AD14" s="163"/>
      <c r="AE14" s="163"/>
      <c r="AF14" s="160"/>
      <c r="AG14" s="66">
        <f t="shared" ca="1" si="0"/>
        <v>3</v>
      </c>
      <c r="AH14" s="200" t="e">
        <f>SUMIF(#REF!,A14,#REF!)</f>
        <v>#REF!</v>
      </c>
    </row>
    <row r="15" spans="1:34" ht="15.75" thickBot="1" x14ac:dyDescent="0.3">
      <c r="A15" s="110" t="s">
        <v>3</v>
      </c>
      <c r="B15" s="190">
        <v>11</v>
      </c>
      <c r="C15" s="189">
        <v>11</v>
      </c>
      <c r="D15" s="164">
        <v>9</v>
      </c>
      <c r="E15" s="164">
        <v>11</v>
      </c>
      <c r="F15" s="166"/>
      <c r="G15" s="190"/>
      <c r="H15" s="191">
        <v>11</v>
      </c>
      <c r="I15" s="188">
        <v>11</v>
      </c>
      <c r="J15" s="189">
        <v>11</v>
      </c>
      <c r="K15" s="188">
        <v>11</v>
      </c>
      <c r="L15" s="188">
        <v>9</v>
      </c>
      <c r="M15" s="192"/>
      <c r="N15" s="190"/>
      <c r="O15" s="191"/>
      <c r="P15" s="188"/>
      <c r="Q15" s="189"/>
      <c r="R15" s="188"/>
      <c r="S15" s="188"/>
      <c r="T15" s="192"/>
      <c r="U15" s="190"/>
      <c r="V15" s="191"/>
      <c r="W15" s="188"/>
      <c r="X15" s="189"/>
      <c r="Y15" s="188"/>
      <c r="Z15" s="188"/>
      <c r="AA15" s="192"/>
      <c r="AB15" s="190"/>
      <c r="AC15" s="193"/>
      <c r="AD15" s="194"/>
      <c r="AE15" s="194"/>
      <c r="AF15" s="192"/>
      <c r="AG15" s="66">
        <f t="shared" ca="1" si="0"/>
        <v>4</v>
      </c>
      <c r="AH15" s="200" t="e">
        <f>SUMIF(#REF!,A15,#REF!)</f>
        <v>#REF!</v>
      </c>
    </row>
    <row r="16" spans="1:34" ht="15.75" thickBot="1" x14ac:dyDescent="0.3">
      <c r="AG16" s="66"/>
    </row>
    <row r="17" spans="1:34" ht="15.75" thickBot="1" x14ac:dyDescent="0.3">
      <c r="B17" s="239">
        <v>18</v>
      </c>
      <c r="C17" s="240"/>
      <c r="D17" s="240"/>
      <c r="E17" s="240"/>
      <c r="F17" s="241"/>
      <c r="G17" s="239">
        <v>19</v>
      </c>
      <c r="H17" s="240"/>
      <c r="I17" s="240"/>
      <c r="J17" s="240"/>
      <c r="K17" s="240"/>
      <c r="L17" s="240"/>
      <c r="M17" s="241"/>
      <c r="N17" s="239">
        <v>20</v>
      </c>
      <c r="O17" s="240"/>
      <c r="P17" s="240"/>
      <c r="Q17" s="240"/>
      <c r="R17" s="240"/>
      <c r="S17" s="240"/>
      <c r="T17" s="241"/>
      <c r="U17" s="239">
        <v>21</v>
      </c>
      <c r="V17" s="240"/>
      <c r="W17" s="240"/>
      <c r="X17" s="240"/>
      <c r="Y17" s="240"/>
      <c r="Z17" s="240"/>
      <c r="AA17" s="241"/>
      <c r="AB17" s="239">
        <v>22</v>
      </c>
      <c r="AC17" s="240"/>
      <c r="AD17" s="240"/>
      <c r="AE17" s="240"/>
      <c r="AF17" s="241"/>
      <c r="AG17" s="66"/>
      <c r="AH17" s="199" t="e">
        <f>SUM(AH4:AH15)</f>
        <v>#REF!</v>
      </c>
    </row>
    <row r="18" spans="1:34" x14ac:dyDescent="0.25">
      <c r="A18" s="75" t="s">
        <v>43</v>
      </c>
      <c r="B18" s="154">
        <v>9</v>
      </c>
      <c r="C18" s="152">
        <v>9</v>
      </c>
      <c r="D18" s="152">
        <v>9</v>
      </c>
      <c r="E18" s="152">
        <v>9</v>
      </c>
      <c r="F18" s="153">
        <v>9</v>
      </c>
      <c r="G18" s="186">
        <v>9</v>
      </c>
      <c r="H18" s="176">
        <v>9</v>
      </c>
      <c r="I18" s="176">
        <v>9</v>
      </c>
      <c r="J18" s="176">
        <v>9</v>
      </c>
      <c r="K18" s="176">
        <v>9</v>
      </c>
      <c r="L18" s="176">
        <v>9</v>
      </c>
      <c r="M18" s="153">
        <v>9</v>
      </c>
      <c r="N18" s="186">
        <v>9</v>
      </c>
      <c r="O18" s="176">
        <v>9</v>
      </c>
      <c r="P18" s="176">
        <v>9</v>
      </c>
      <c r="Q18" s="176">
        <v>9</v>
      </c>
      <c r="R18" s="176">
        <v>9</v>
      </c>
      <c r="S18" s="176">
        <v>9</v>
      </c>
      <c r="T18" s="153">
        <v>9</v>
      </c>
      <c r="U18" s="186">
        <v>9</v>
      </c>
      <c r="V18" s="176">
        <v>9</v>
      </c>
      <c r="W18" s="176">
        <v>9</v>
      </c>
      <c r="X18" s="176">
        <v>9</v>
      </c>
      <c r="Y18" s="176">
        <v>9</v>
      </c>
      <c r="Z18" s="176">
        <v>9</v>
      </c>
      <c r="AA18" s="153">
        <v>9</v>
      </c>
      <c r="AB18" s="186">
        <v>9</v>
      </c>
      <c r="AC18" s="155">
        <v>9</v>
      </c>
      <c r="AD18" s="187">
        <v>9</v>
      </c>
      <c r="AE18" s="187">
        <v>9</v>
      </c>
      <c r="AF18" s="153">
        <v>9</v>
      </c>
      <c r="AG18" s="66">
        <f t="shared" ca="1" si="0"/>
        <v>4</v>
      </c>
    </row>
    <row r="20" spans="1:34" x14ac:dyDescent="0.25">
      <c r="K20" s="201"/>
    </row>
  </sheetData>
  <mergeCells count="10">
    <mergeCell ref="B1:F1"/>
    <mergeCell ref="G1:M1"/>
    <mergeCell ref="N1:T1"/>
    <mergeCell ref="U1:AA1"/>
    <mergeCell ref="AB1:AF1"/>
    <mergeCell ref="B17:F17"/>
    <mergeCell ref="G17:M17"/>
    <mergeCell ref="N17:T17"/>
    <mergeCell ref="U17:AA17"/>
    <mergeCell ref="AB17:AF17"/>
  </mergeCells>
  <conditionalFormatting sqref="N7:AF8 N4:T6 B10:T15 B4:F8">
    <cfRule type="containsBlanks" dxfId="6" priority="7">
      <formula>LEN(TRIM(B4))=0</formula>
    </cfRule>
  </conditionalFormatting>
  <conditionalFormatting sqref="U10:AF15">
    <cfRule type="containsBlanks" dxfId="5" priority="6">
      <formula>LEN(TRIM(U10))=0</formula>
    </cfRule>
  </conditionalFormatting>
  <conditionalFormatting sqref="U4:AF6">
    <cfRule type="containsBlanks" dxfId="4" priority="5">
      <formula>LEN(TRIM(U4))=0</formula>
    </cfRule>
  </conditionalFormatting>
  <conditionalFormatting sqref="G4:M8">
    <cfRule type="containsBlanks" dxfId="3" priority="4">
      <formula>LEN(TRIM(G4))=0</formula>
    </cfRule>
  </conditionalFormatting>
  <conditionalFormatting sqref="N18:T18 B18:F18">
    <cfRule type="containsBlanks" dxfId="2" priority="3">
      <formula>LEN(TRIM(B18))=0</formula>
    </cfRule>
  </conditionalFormatting>
  <conditionalFormatting sqref="U18:AF18">
    <cfRule type="containsBlanks" dxfId="1" priority="2">
      <formula>LEN(TRIM(U18))=0</formula>
    </cfRule>
  </conditionalFormatting>
  <conditionalFormatting sqref="G18:M18">
    <cfRule type="containsBlanks" dxfId="0" priority="1">
      <formula>LEN(TRIM(G18))=0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129"/>
  <sheetViews>
    <sheetView view="pageBreakPreview" topLeftCell="A103" zoomScale="70" zoomScaleNormal="100" zoomScaleSheetLayoutView="70" workbookViewId="0">
      <selection activeCell="B11" sqref="B11"/>
    </sheetView>
  </sheetViews>
  <sheetFormatPr defaultRowHeight="15" x14ac:dyDescent="0.25"/>
  <cols>
    <col min="1" max="1" width="27" bestFit="1" customWidth="1"/>
    <col min="2" max="2" width="9.5703125" customWidth="1"/>
    <col min="3" max="3" width="12.85546875" bestFit="1" customWidth="1"/>
    <col min="4" max="4" width="27" bestFit="1" customWidth="1"/>
    <col min="5" max="5" width="8.28515625" customWidth="1"/>
    <col min="6" max="6" width="14.42578125" bestFit="1" customWidth="1"/>
    <col min="8" max="8" width="27" bestFit="1" customWidth="1"/>
    <col min="9" max="9" width="9.28515625" customWidth="1"/>
    <col min="10" max="10" width="12" bestFit="1" customWidth="1"/>
    <col min="11" max="11" width="27" bestFit="1" customWidth="1"/>
    <col min="12" max="12" width="8.140625" customWidth="1"/>
    <col min="13" max="13" width="14.28515625" customWidth="1"/>
  </cols>
  <sheetData>
    <row r="1" spans="1:13" ht="15" customHeight="1" x14ac:dyDescent="0.25">
      <c r="A1" s="294" t="s">
        <v>51</v>
      </c>
      <c r="B1" s="294"/>
      <c r="C1" s="294"/>
      <c r="D1" s="285" t="s">
        <v>40</v>
      </c>
      <c r="E1" s="287">
        <f ca="1">HLOOKUP(A2,таргеты!A15:AE16,2,0)</f>
        <v>650000</v>
      </c>
      <c r="F1" s="287"/>
      <c r="G1" s="296"/>
      <c r="H1" s="295" t="str">
        <f>A1</f>
        <v>План на магазин на май 18 200 000р.</v>
      </c>
      <c r="I1" s="295"/>
      <c r="J1" s="295"/>
      <c r="K1" s="285" t="str">
        <f>D1</f>
        <v>план на сегодня</v>
      </c>
      <c r="L1" s="287">
        <f ca="1">E1</f>
        <v>650000</v>
      </c>
      <c r="M1" s="287"/>
    </row>
    <row r="2" spans="1:13" ht="16.5" customHeight="1" thickBot="1" x14ac:dyDescent="0.3">
      <c r="A2" s="291">
        <f ca="1">TODAY()</f>
        <v>41398</v>
      </c>
      <c r="B2" s="291"/>
      <c r="C2" s="291"/>
      <c r="D2" s="286"/>
      <c r="E2" s="288"/>
      <c r="F2" s="288"/>
      <c r="G2" s="296"/>
      <c r="H2" s="291">
        <f ca="1">A2</f>
        <v>41398</v>
      </c>
      <c r="I2" s="291"/>
      <c r="J2" s="291"/>
      <c r="K2" s="286"/>
      <c r="L2" s="288"/>
      <c r="M2" s="288"/>
    </row>
    <row r="3" spans="1:13" ht="15.75" thickBot="1" x14ac:dyDescent="0.3">
      <c r="A3" s="297" t="s">
        <v>11</v>
      </c>
      <c r="B3" s="298"/>
      <c r="C3" s="299"/>
      <c r="D3" s="297" t="s">
        <v>12</v>
      </c>
      <c r="E3" s="298"/>
      <c r="F3" s="299"/>
      <c r="G3" s="296"/>
      <c r="H3" s="297" t="str">
        <f>A3</f>
        <v>БЕЛАЯ ТЕХНИКА</v>
      </c>
      <c r="I3" s="298"/>
      <c r="J3" s="299"/>
      <c r="K3" s="297" t="s">
        <v>12</v>
      </c>
      <c r="L3" s="298"/>
      <c r="M3" s="299"/>
    </row>
    <row r="4" spans="1:13" ht="15.75" customHeight="1" thickBot="1" x14ac:dyDescent="0.3">
      <c r="A4" s="59" t="s">
        <v>13</v>
      </c>
      <c r="B4" s="251" t="s">
        <v>14</v>
      </c>
      <c r="C4" s="252"/>
      <c r="D4" s="60" t="s">
        <v>13</v>
      </c>
      <c r="E4" s="251" t="s">
        <v>14</v>
      </c>
      <c r="F4" s="252"/>
      <c r="G4" s="296"/>
      <c r="H4" s="59" t="s">
        <v>13</v>
      </c>
      <c r="I4" s="251" t="s">
        <v>14</v>
      </c>
      <c r="J4" s="252"/>
      <c r="K4" s="59" t="s">
        <v>13</v>
      </c>
      <c r="L4" s="251" t="s">
        <v>14</v>
      </c>
      <c r="M4" s="252"/>
    </row>
    <row r="5" spans="1:13" x14ac:dyDescent="0.25">
      <c r="A5" s="58" t="s">
        <v>15</v>
      </c>
      <c r="B5" s="292" t="e">
        <f ca="1">B6/E1</f>
        <v>#REF!</v>
      </c>
      <c r="C5" s="293"/>
      <c r="D5" s="58" t="s">
        <v>15</v>
      </c>
      <c r="E5" s="289" t="e">
        <f ca="1">E6/E1</f>
        <v>#REF!</v>
      </c>
      <c r="F5" s="290"/>
      <c r="G5" s="296"/>
      <c r="H5" s="58" t="str">
        <f t="shared" ref="H5:I9" si="0">A5</f>
        <v>Доля</v>
      </c>
      <c r="I5" s="292" t="e">
        <f t="shared" ca="1" si="0"/>
        <v>#REF!</v>
      </c>
      <c r="J5" s="293"/>
      <c r="K5" s="58" t="str">
        <f t="shared" ref="K5:L9" si="1">D5</f>
        <v>Доля</v>
      </c>
      <c r="L5" s="289" t="e">
        <f t="shared" ca="1" si="1"/>
        <v>#REF!</v>
      </c>
      <c r="M5" s="290"/>
    </row>
    <row r="6" spans="1:13" x14ac:dyDescent="0.25">
      <c r="A6" s="1" t="s">
        <v>16</v>
      </c>
      <c r="B6" s="249" t="e">
        <f ca="1">B11+B15+B19+B23+B27+B31+B35+B39+B43+B47</f>
        <v>#REF!</v>
      </c>
      <c r="C6" s="250"/>
      <c r="D6" s="1" t="str">
        <f>A6</f>
        <v>ПЛАН НА ОТДЕЛ</v>
      </c>
      <c r="E6" s="249" t="e">
        <f ca="1">E11+E15+E19+E23+E27+E31+E35+E39+E43+E47</f>
        <v>#REF!</v>
      </c>
      <c r="F6" s="250"/>
      <c r="G6" s="296"/>
      <c r="H6" s="1" t="str">
        <f t="shared" si="0"/>
        <v>ПЛАН НА ОТДЕЛ</v>
      </c>
      <c r="I6" s="249" t="e">
        <f t="shared" ca="1" si="0"/>
        <v>#REF!</v>
      </c>
      <c r="J6" s="250"/>
      <c r="K6" s="1" t="str">
        <f t="shared" si="1"/>
        <v>ПЛАН НА ОТДЕЛ</v>
      </c>
      <c r="L6" s="249" t="e">
        <f t="shared" ca="1" si="1"/>
        <v>#REF!</v>
      </c>
      <c r="M6" s="250"/>
    </row>
    <row r="7" spans="1:13" x14ac:dyDescent="0.25">
      <c r="A7" s="1" t="s">
        <v>17</v>
      </c>
      <c r="B7" s="249">
        <f ca="1">CEILING(HLOOKUP(A2,таргеты!A11:AE12,2,0)/2,100)</f>
        <v>44200</v>
      </c>
      <c r="C7" s="250"/>
      <c r="D7" s="1" t="s">
        <v>17</v>
      </c>
      <c r="E7" s="249">
        <f ca="1">B7</f>
        <v>44200</v>
      </c>
      <c r="F7" s="250"/>
      <c r="G7" s="296"/>
      <c r="H7" s="1" t="str">
        <f t="shared" si="0"/>
        <v>Аксес.</v>
      </c>
      <c r="I7" s="249">
        <f t="shared" ca="1" si="0"/>
        <v>44200</v>
      </c>
      <c r="J7" s="250"/>
      <c r="K7" s="1" t="str">
        <f t="shared" si="1"/>
        <v>Аксес.</v>
      </c>
      <c r="L7" s="249">
        <f t="shared" ca="1" si="1"/>
        <v>44200</v>
      </c>
      <c r="M7" s="250"/>
    </row>
    <row r="8" spans="1:13" x14ac:dyDescent="0.25">
      <c r="A8" s="1" t="s">
        <v>18</v>
      </c>
      <c r="B8" s="249">
        <f ca="1">CEILING(HLOOKUP(A2,таргеты!A7:AE8,2,0)/2,100)</f>
        <v>3900</v>
      </c>
      <c r="C8" s="250"/>
      <c r="D8" s="1" t="s">
        <v>18</v>
      </c>
      <c r="E8" s="249">
        <f ca="1">B8</f>
        <v>3900</v>
      </c>
      <c r="F8" s="250"/>
      <c r="G8" s="296"/>
      <c r="H8" s="1" t="str">
        <f t="shared" si="0"/>
        <v>ПДС</v>
      </c>
      <c r="I8" s="249">
        <f t="shared" ca="1" si="0"/>
        <v>3900</v>
      </c>
      <c r="J8" s="250"/>
      <c r="K8" s="1" t="str">
        <f t="shared" si="1"/>
        <v>ПДС</v>
      </c>
      <c r="L8" s="249">
        <f t="shared" ca="1" si="1"/>
        <v>3900</v>
      </c>
      <c r="M8" s="250"/>
    </row>
    <row r="9" spans="1:13" ht="15.75" thickBot="1" x14ac:dyDescent="0.3">
      <c r="A9" s="2" t="s">
        <v>19</v>
      </c>
      <c r="B9" s="280">
        <f ca="1">CEILING(HLOOKUP(A2,таргеты!A3:AE4,2,0)/2,100)</f>
        <v>7900</v>
      </c>
      <c r="C9" s="281"/>
      <c r="D9" s="2" t="s">
        <v>19</v>
      </c>
      <c r="E9" s="280">
        <f ca="1">B9</f>
        <v>7900</v>
      </c>
      <c r="F9" s="281"/>
      <c r="G9" s="296"/>
      <c r="H9" s="2" t="str">
        <f t="shared" si="0"/>
        <v>HiTechnic</v>
      </c>
      <c r="I9" s="280">
        <f t="shared" ca="1" si="0"/>
        <v>7900</v>
      </c>
      <c r="J9" s="281"/>
      <c r="K9" s="2" t="str">
        <f t="shared" si="1"/>
        <v>HiTechnic</v>
      </c>
      <c r="L9" s="280">
        <f t="shared" ca="1" si="1"/>
        <v>7900</v>
      </c>
      <c r="M9" s="281"/>
    </row>
    <row r="10" spans="1:13" ht="18" x14ac:dyDescent="0.25">
      <c r="A10" s="3" t="s">
        <v>20</v>
      </c>
      <c r="B10" s="4"/>
      <c r="C10" s="5" t="s">
        <v>21</v>
      </c>
      <c r="D10" s="6" t="s">
        <v>20</v>
      </c>
      <c r="E10" s="4"/>
      <c r="F10" s="5" t="s">
        <v>21</v>
      </c>
      <c r="G10" s="296"/>
      <c r="H10" s="3" t="str">
        <f>A10</f>
        <v>Имя</v>
      </c>
      <c r="I10" s="4"/>
      <c r="J10" s="5" t="str">
        <f>C10</f>
        <v>"Сберегательная" карта</v>
      </c>
      <c r="K10" s="6" t="str">
        <f>D10</f>
        <v>Имя</v>
      </c>
      <c r="L10" s="4"/>
      <c r="M10" s="5" t="str">
        <f>F10</f>
        <v>"Сберегательная" карта</v>
      </c>
    </row>
    <row r="11" spans="1:13" ht="15" customHeight="1" x14ac:dyDescent="0.25">
      <c r="A11" s="260" t="str">
        <f>'сотрудники по граф'!C2</f>
        <v>Леонтьев Сергей Владимирович</v>
      </c>
      <c r="B11" s="69" t="e">
        <f ca="1">CEILING(E1*('сотрудники по граф'!D2/'сотрудники по граф'!I16),1000)</f>
        <v>#REF!</v>
      </c>
      <c r="C11" s="257">
        <f>IF(A11=0,0,3)</f>
        <v>3</v>
      </c>
      <c r="D11" s="260" t="str">
        <f>'сотрудники по граф'!H2</f>
        <v>Краев Антон Алексеевич</v>
      </c>
      <c r="E11" s="69" t="e">
        <f ca="1">CEILING(E1*('сотрудники по граф'!I$2/'сотрудники по граф'!I$16),1000)</f>
        <v>#REF!</v>
      </c>
      <c r="F11" s="257">
        <f>IF(D11=0,0,3)</f>
        <v>3</v>
      </c>
      <c r="G11" s="296"/>
      <c r="H11" s="260" t="str">
        <f>A11</f>
        <v>Леонтьев Сергей Владимирович</v>
      </c>
      <c r="I11" s="69" t="e">
        <f t="shared" ref="I11:I50" ca="1" si="2">B11</f>
        <v>#REF!</v>
      </c>
      <c r="J11" s="263">
        <f>C11</f>
        <v>3</v>
      </c>
      <c r="K11" s="260" t="str">
        <f>D11</f>
        <v>Краев Антон Алексеевич</v>
      </c>
      <c r="L11" s="69" t="e">
        <f t="shared" ref="L11:L50" ca="1" si="3">E11</f>
        <v>#REF!</v>
      </c>
      <c r="M11" s="263">
        <f>F11</f>
        <v>3</v>
      </c>
    </row>
    <row r="12" spans="1:13" x14ac:dyDescent="0.25">
      <c r="A12" s="260"/>
      <c r="B12" s="69" t="e">
        <f ca="1">CEILING(B$7*('сотрудники по граф'!G$2/'сотрудники по граф'!$G$15),100)</f>
        <v>#REF!</v>
      </c>
      <c r="C12" s="258"/>
      <c r="D12" s="260"/>
      <c r="E12" s="69" t="e">
        <f ca="1">CEILING(E$7*('сотрудники по граф'!I$2/'сотрудники по граф'!I$15),100)</f>
        <v>#REF!</v>
      </c>
      <c r="F12" s="258"/>
      <c r="G12" s="296"/>
      <c r="H12" s="260"/>
      <c r="I12" s="69" t="e">
        <f t="shared" ca="1" si="2"/>
        <v>#REF!</v>
      </c>
      <c r="J12" s="264"/>
      <c r="K12" s="260"/>
      <c r="L12" s="69" t="e">
        <f t="shared" ca="1" si="3"/>
        <v>#REF!</v>
      </c>
      <c r="M12" s="264"/>
    </row>
    <row r="13" spans="1:13" x14ac:dyDescent="0.25">
      <c r="A13" s="260"/>
      <c r="B13" s="69" t="e">
        <f ca="1">CEILING(B$8*('сотрудники по граф'!F$2/'сотрудники по граф'!$F$15),100)</f>
        <v>#REF!</v>
      </c>
      <c r="C13" s="258"/>
      <c r="D13" s="260"/>
      <c r="E13" s="69" t="e">
        <f ca="1">CEILING(E$8*('сотрудники по граф'!$K$2/'сотрудники по граф'!I$15),100)</f>
        <v>#REF!</v>
      </c>
      <c r="F13" s="258"/>
      <c r="G13" s="296"/>
      <c r="H13" s="260"/>
      <c r="I13" s="69" t="e">
        <f t="shared" ca="1" si="2"/>
        <v>#REF!</v>
      </c>
      <c r="J13" s="264"/>
      <c r="K13" s="260"/>
      <c r="L13" s="69" t="e">
        <f t="shared" ca="1" si="3"/>
        <v>#REF!</v>
      </c>
      <c r="M13" s="264"/>
    </row>
    <row r="14" spans="1:13" x14ac:dyDescent="0.25">
      <c r="A14" s="260"/>
      <c r="B14" s="70" t="e">
        <f ca="1">CEILING(B9*('сотрудники по граф'!E$2/'сотрудники по граф'!$E$15),100)</f>
        <v>#REF!</v>
      </c>
      <c r="C14" s="259"/>
      <c r="D14" s="260"/>
      <c r="E14" s="70" t="e">
        <f ca="1">CEILING(B$9*('сотрудники по граф'!J$2/'сотрудники по граф'!$J$15),100)</f>
        <v>#REF!</v>
      </c>
      <c r="F14" s="259"/>
      <c r="G14" s="296"/>
      <c r="H14" s="260"/>
      <c r="I14" s="70" t="e">
        <f t="shared" ca="1" si="2"/>
        <v>#REF!</v>
      </c>
      <c r="J14" s="265"/>
      <c r="K14" s="260"/>
      <c r="L14" s="70" t="e">
        <f t="shared" ca="1" si="3"/>
        <v>#REF!</v>
      </c>
      <c r="M14" s="265"/>
    </row>
    <row r="15" spans="1:13" ht="15" customHeight="1" x14ac:dyDescent="0.25">
      <c r="A15" s="260" t="str">
        <f>'сотрудники по граф'!C3</f>
        <v>Бояринцев Илья Анатольевич</v>
      </c>
      <c r="B15" s="69" t="e">
        <f ca="1">CEILING(E1*('сотрудники по граф'!$D$3/'сотрудники по граф'!$I$16),1000)</f>
        <v>#REF!</v>
      </c>
      <c r="C15" s="257">
        <f>IF(A15=0,0,3)</f>
        <v>3</v>
      </c>
      <c r="D15" s="260" t="str">
        <f>'сотрудники по граф'!H3</f>
        <v>Синегубов Дмитрий Владимирович</v>
      </c>
      <c r="E15" s="69" t="e">
        <f ca="1">CEILING(E1*('сотрудники по граф'!I$3/'сотрудники по граф'!I$16),1000)</f>
        <v>#REF!</v>
      </c>
      <c r="F15" s="257">
        <f>IF(D15=0,0,3)</f>
        <v>3</v>
      </c>
      <c r="G15" s="296"/>
      <c r="H15" s="260" t="str">
        <f>A15</f>
        <v>Бояринцев Илья Анатольевич</v>
      </c>
      <c r="I15" s="69" t="e">
        <f t="shared" ca="1" si="2"/>
        <v>#REF!</v>
      </c>
      <c r="J15" s="263">
        <f>C15</f>
        <v>3</v>
      </c>
      <c r="K15" s="260" t="str">
        <f>D15</f>
        <v>Синегубов Дмитрий Владимирович</v>
      </c>
      <c r="L15" s="69" t="e">
        <f t="shared" ca="1" si="3"/>
        <v>#REF!</v>
      </c>
      <c r="M15" s="263">
        <f>F15</f>
        <v>3</v>
      </c>
    </row>
    <row r="16" spans="1:13" x14ac:dyDescent="0.25">
      <c r="A16" s="260"/>
      <c r="B16" s="69" t="e">
        <f ca="1">CEILING(B$7*('сотрудники по граф'!G$3/'сотрудники по граф'!$G$15),100)</f>
        <v>#REF!</v>
      </c>
      <c r="C16" s="258"/>
      <c r="D16" s="260"/>
      <c r="E16" s="69" t="e">
        <f ca="1">CEILING(E$7*('сотрудники по граф'!I$3/'сотрудники по граф'!I$15),100)</f>
        <v>#REF!</v>
      </c>
      <c r="F16" s="258"/>
      <c r="G16" s="296"/>
      <c r="H16" s="260"/>
      <c r="I16" s="69" t="e">
        <f t="shared" ca="1" si="2"/>
        <v>#REF!</v>
      </c>
      <c r="J16" s="264"/>
      <c r="K16" s="260"/>
      <c r="L16" s="69" t="e">
        <f t="shared" ca="1" si="3"/>
        <v>#REF!</v>
      </c>
      <c r="M16" s="264"/>
    </row>
    <row r="17" spans="1:13" x14ac:dyDescent="0.25">
      <c r="A17" s="260"/>
      <c r="B17" s="69" t="e">
        <f ca="1">CEILING(B$8*('сотрудники по граф'!F$3/'сотрудники по граф'!$F$15),100)</f>
        <v>#REF!</v>
      </c>
      <c r="C17" s="258"/>
      <c r="D17" s="260"/>
      <c r="E17" s="69" t="e">
        <f ca="1">CEILING(E$8*('сотрудники по граф'!$K$3/'сотрудники по граф'!I$15),100)</f>
        <v>#REF!</v>
      </c>
      <c r="F17" s="258"/>
      <c r="G17" s="296"/>
      <c r="H17" s="260"/>
      <c r="I17" s="69" t="e">
        <f t="shared" ca="1" si="2"/>
        <v>#REF!</v>
      </c>
      <c r="J17" s="264"/>
      <c r="K17" s="260"/>
      <c r="L17" s="69" t="e">
        <f t="shared" ca="1" si="3"/>
        <v>#REF!</v>
      </c>
      <c r="M17" s="264"/>
    </row>
    <row r="18" spans="1:13" x14ac:dyDescent="0.25">
      <c r="A18" s="260"/>
      <c r="B18" s="70" t="e">
        <f ca="1">CEILING(B$9*('сотрудники по граф'!E$3/'сотрудники по граф'!$E$15),100)</f>
        <v>#REF!</v>
      </c>
      <c r="C18" s="259"/>
      <c r="D18" s="260"/>
      <c r="E18" s="70" t="e">
        <f ca="1">CEILING(B$9*('сотрудники по граф'!J$3/'сотрудники по граф'!$J$15),100)</f>
        <v>#REF!</v>
      </c>
      <c r="F18" s="259"/>
      <c r="G18" s="296"/>
      <c r="H18" s="260"/>
      <c r="I18" s="70" t="e">
        <f t="shared" ca="1" si="2"/>
        <v>#REF!</v>
      </c>
      <c r="J18" s="265"/>
      <c r="K18" s="260"/>
      <c r="L18" s="70" t="e">
        <f t="shared" ca="1" si="3"/>
        <v>#REF!</v>
      </c>
      <c r="M18" s="265"/>
    </row>
    <row r="19" spans="1:13" ht="15" customHeight="1" x14ac:dyDescent="0.25">
      <c r="A19" s="260" t="str">
        <f>'сотрудники по граф'!C4</f>
        <v>Потапова Юлия Олеговна</v>
      </c>
      <c r="B19" s="69" t="e">
        <f ca="1">CEILING(E1*('сотрудники по граф'!$D$4/'сотрудники по граф'!$I$16),1000)</f>
        <v>#REF!</v>
      </c>
      <c r="C19" s="257">
        <f>IF(A19=0,0,3)</f>
        <v>3</v>
      </c>
      <c r="D19" s="260" t="str">
        <f>'сотрудники по граф'!H4</f>
        <v>Смирнов Дмитрий Юрьевич</v>
      </c>
      <c r="E19" s="69" t="e">
        <f ca="1">CEILING(E1*('сотрудники по граф'!I$4/'сотрудники по граф'!I16),1000)</f>
        <v>#REF!</v>
      </c>
      <c r="F19" s="257">
        <f t="shared" ref="F19" si="4">IF(D19=0,0,3)</f>
        <v>3</v>
      </c>
      <c r="G19" s="296"/>
      <c r="H19" s="260" t="str">
        <f>A19</f>
        <v>Потапова Юлия Олеговна</v>
      </c>
      <c r="I19" s="69" t="e">
        <f t="shared" ca="1" si="2"/>
        <v>#REF!</v>
      </c>
      <c r="J19" s="263">
        <f>C19</f>
        <v>3</v>
      </c>
      <c r="K19" s="260" t="str">
        <f>D19</f>
        <v>Смирнов Дмитрий Юрьевич</v>
      </c>
      <c r="L19" s="69" t="e">
        <f t="shared" ca="1" si="3"/>
        <v>#REF!</v>
      </c>
      <c r="M19" s="263">
        <f>F19</f>
        <v>3</v>
      </c>
    </row>
    <row r="20" spans="1:13" x14ac:dyDescent="0.25">
      <c r="A20" s="260"/>
      <c r="B20" s="69" t="e">
        <f ca="1">CEILING(B$7*('сотрудники по граф'!G$4/'сотрудники по граф'!$G$15),100)</f>
        <v>#REF!</v>
      </c>
      <c r="C20" s="258"/>
      <c r="D20" s="260"/>
      <c r="E20" s="69" t="e">
        <f ca="1">CEILING(E$7*('сотрудники по граф'!I$4/'сотрудники по граф'!I$15),100)</f>
        <v>#REF!</v>
      </c>
      <c r="F20" s="258"/>
      <c r="G20" s="296"/>
      <c r="H20" s="260"/>
      <c r="I20" s="69" t="e">
        <f t="shared" ca="1" si="2"/>
        <v>#REF!</v>
      </c>
      <c r="J20" s="264"/>
      <c r="K20" s="260"/>
      <c r="L20" s="69" t="e">
        <f t="shared" ca="1" si="3"/>
        <v>#REF!</v>
      </c>
      <c r="M20" s="264"/>
    </row>
    <row r="21" spans="1:13" x14ac:dyDescent="0.25">
      <c r="A21" s="260"/>
      <c r="B21" s="69" t="e">
        <f ca="1">CEILING(B$8*('сотрудники по граф'!$F$4/'сотрудники по граф'!$D$15),100)</f>
        <v>#REF!</v>
      </c>
      <c r="C21" s="258"/>
      <c r="D21" s="260"/>
      <c r="E21" s="69" t="e">
        <f ca="1">CEILING(E$8*('сотрудники по граф'!$K$4/'сотрудники по граф'!I$15),100)</f>
        <v>#REF!</v>
      </c>
      <c r="F21" s="258"/>
      <c r="G21" s="296"/>
      <c r="H21" s="260"/>
      <c r="I21" s="69" t="e">
        <f t="shared" ca="1" si="2"/>
        <v>#REF!</v>
      </c>
      <c r="J21" s="264"/>
      <c r="K21" s="260"/>
      <c r="L21" s="69" t="e">
        <f t="shared" ca="1" si="3"/>
        <v>#REF!</v>
      </c>
      <c r="M21" s="264"/>
    </row>
    <row r="22" spans="1:13" x14ac:dyDescent="0.25">
      <c r="A22" s="260"/>
      <c r="B22" s="70" t="e">
        <f ca="1">CEILING(B$9*('сотрудники по граф'!E$4/'сотрудники по граф'!$E$15),100)</f>
        <v>#REF!</v>
      </c>
      <c r="C22" s="259"/>
      <c r="D22" s="260"/>
      <c r="E22" s="70" t="e">
        <f ca="1">CEILING(B$9*('сотрудники по граф'!J$4/'сотрудники по граф'!$J$15),100)</f>
        <v>#REF!</v>
      </c>
      <c r="F22" s="259"/>
      <c r="G22" s="296"/>
      <c r="H22" s="260"/>
      <c r="I22" s="70" t="e">
        <f t="shared" ca="1" si="2"/>
        <v>#REF!</v>
      </c>
      <c r="J22" s="265"/>
      <c r="K22" s="260"/>
      <c r="L22" s="70" t="e">
        <f t="shared" ca="1" si="3"/>
        <v>#REF!</v>
      </c>
      <c r="M22" s="265"/>
    </row>
    <row r="23" spans="1:13" ht="15" customHeight="1" x14ac:dyDescent="0.25">
      <c r="A23" s="260" t="str">
        <f>'сотрудники по граф'!C5</f>
        <v>Багаев Алексей Николаевич</v>
      </c>
      <c r="B23" s="69" t="e">
        <f ca="1">CEILING(E1*('сотрудники по граф'!D$5/'сотрудники по граф'!$I$16),1000)</f>
        <v>#REF!</v>
      </c>
      <c r="C23" s="257">
        <f>IF(A23=0,0,3)</f>
        <v>3</v>
      </c>
      <c r="D23" s="260" t="str">
        <f>'сотрудники по граф'!H5</f>
        <v>Кузнецов Игорь Вениаминович</v>
      </c>
      <c r="E23" s="69" t="e">
        <f ca="1">CEILING(E1*('сотрудники по граф'!I$5/'сотрудники по граф'!I$16),1000)</f>
        <v>#REF!</v>
      </c>
      <c r="F23" s="257">
        <f t="shared" ref="F23" si="5">IF(D23=0,0,3)</f>
        <v>3</v>
      </c>
      <c r="G23" s="296"/>
      <c r="H23" s="260" t="str">
        <f>A23</f>
        <v>Багаев Алексей Николаевич</v>
      </c>
      <c r="I23" s="69" t="e">
        <f t="shared" ca="1" si="2"/>
        <v>#REF!</v>
      </c>
      <c r="J23" s="263">
        <f>C23</f>
        <v>3</v>
      </c>
      <c r="K23" s="260" t="str">
        <f>D23</f>
        <v>Кузнецов Игорь Вениаминович</v>
      </c>
      <c r="L23" s="69" t="e">
        <f t="shared" ca="1" si="3"/>
        <v>#REF!</v>
      </c>
      <c r="M23" s="263">
        <f>F23</f>
        <v>3</v>
      </c>
    </row>
    <row r="24" spans="1:13" x14ac:dyDescent="0.25">
      <c r="A24" s="260"/>
      <c r="B24" s="69" t="e">
        <f ca="1">CEILING(B$7*('сотрудники по граф'!G$5/'сотрудники по граф'!$G$15),100)</f>
        <v>#REF!</v>
      </c>
      <c r="C24" s="258"/>
      <c r="D24" s="260"/>
      <c r="E24" s="69" t="e">
        <f ca="1">CEILING(E$7*('сотрудники по граф'!I$5/'сотрудники по граф'!I$15),100)</f>
        <v>#REF!</v>
      </c>
      <c r="F24" s="258"/>
      <c r="G24" s="296"/>
      <c r="H24" s="260"/>
      <c r="I24" s="69" t="e">
        <f t="shared" ca="1" si="2"/>
        <v>#REF!</v>
      </c>
      <c r="J24" s="264"/>
      <c r="K24" s="260"/>
      <c r="L24" s="69" t="e">
        <f t="shared" ca="1" si="3"/>
        <v>#REF!</v>
      </c>
      <c r="M24" s="264"/>
    </row>
    <row r="25" spans="1:13" x14ac:dyDescent="0.25">
      <c r="A25" s="260"/>
      <c r="B25" s="69" t="e">
        <f ca="1">CEILING(B$8*('сотрудники по граф'!$F$5/'сотрудники по граф'!$D$15),100)</f>
        <v>#REF!</v>
      </c>
      <c r="C25" s="258"/>
      <c r="D25" s="260"/>
      <c r="E25" s="69" t="e">
        <f ca="1">CEILING(E$8*('сотрудники по граф'!$K$5/'сотрудники по граф'!I$15),100)</f>
        <v>#REF!</v>
      </c>
      <c r="F25" s="258"/>
      <c r="G25" s="296"/>
      <c r="H25" s="260"/>
      <c r="I25" s="69" t="e">
        <f t="shared" ca="1" si="2"/>
        <v>#REF!</v>
      </c>
      <c r="J25" s="264"/>
      <c r="K25" s="260"/>
      <c r="L25" s="69" t="e">
        <f t="shared" ca="1" si="3"/>
        <v>#REF!</v>
      </c>
      <c r="M25" s="264"/>
    </row>
    <row r="26" spans="1:13" x14ac:dyDescent="0.25">
      <c r="A26" s="260"/>
      <c r="B26" s="70" t="e">
        <f ca="1">CEILING(B$9*('сотрудники по граф'!E$5/'сотрудники по граф'!$E$15),100)</f>
        <v>#REF!</v>
      </c>
      <c r="C26" s="259"/>
      <c r="D26" s="260"/>
      <c r="E26" s="70" t="e">
        <f ca="1">CEILING(B$9*('сотрудники по граф'!J$5/'сотрудники по граф'!$J$15),100)</f>
        <v>#REF!</v>
      </c>
      <c r="F26" s="259"/>
      <c r="G26" s="296"/>
      <c r="H26" s="260"/>
      <c r="I26" s="70" t="e">
        <f t="shared" ca="1" si="2"/>
        <v>#REF!</v>
      </c>
      <c r="J26" s="265"/>
      <c r="K26" s="260"/>
      <c r="L26" s="70" t="e">
        <f t="shared" ca="1" si="3"/>
        <v>#REF!</v>
      </c>
      <c r="M26" s="265"/>
    </row>
    <row r="27" spans="1:13" x14ac:dyDescent="0.25">
      <c r="A27" s="260">
        <f>'сотрудники по граф'!C6</f>
        <v>0</v>
      </c>
      <c r="B27" s="69" t="e">
        <f ca="1">CEILING(E1*('сотрудники по граф'!D$6/'сотрудники по граф'!$I$16),1000)</f>
        <v>#REF!</v>
      </c>
      <c r="C27" s="257">
        <f>IF(A27=0,0,3)</f>
        <v>0</v>
      </c>
      <c r="D27" s="260" t="str">
        <f>'сотрудники по граф'!H6</f>
        <v>Сокольников Артем Геннадьевич</v>
      </c>
      <c r="E27" s="69" t="e">
        <f ca="1">CEILING(E1*('сотрудники по граф'!I$6/'сотрудники по граф'!I$16),1000)</f>
        <v>#REF!</v>
      </c>
      <c r="F27" s="257">
        <f t="shared" ref="F27" si="6">IF(D27=0,0,3)</f>
        <v>3</v>
      </c>
      <c r="G27" s="296"/>
      <c r="H27" s="260">
        <f>A27</f>
        <v>0</v>
      </c>
      <c r="I27" s="69" t="e">
        <f t="shared" ca="1" si="2"/>
        <v>#REF!</v>
      </c>
      <c r="J27" s="263">
        <f>C27</f>
        <v>0</v>
      </c>
      <c r="K27" s="260" t="str">
        <f>D27</f>
        <v>Сокольников Артем Геннадьевич</v>
      </c>
      <c r="L27" s="69" t="e">
        <f t="shared" ca="1" si="3"/>
        <v>#REF!</v>
      </c>
      <c r="M27" s="263">
        <f>F27</f>
        <v>3</v>
      </c>
    </row>
    <row r="28" spans="1:13" x14ac:dyDescent="0.25">
      <c r="A28" s="260"/>
      <c r="B28" s="69" t="e">
        <f ca="1">CEILING(B$7*('сотрудники по граф'!G$6/'сотрудники по граф'!$G$15),100)</f>
        <v>#REF!</v>
      </c>
      <c r="C28" s="258"/>
      <c r="D28" s="260"/>
      <c r="E28" s="69" t="e">
        <f ca="1">CEILING(E$7*('сотрудники по граф'!I$6/'сотрудники по граф'!I$15),100)</f>
        <v>#REF!</v>
      </c>
      <c r="F28" s="258"/>
      <c r="G28" s="296"/>
      <c r="H28" s="260"/>
      <c r="I28" s="69" t="e">
        <f t="shared" ca="1" si="2"/>
        <v>#REF!</v>
      </c>
      <c r="J28" s="264"/>
      <c r="K28" s="260"/>
      <c r="L28" s="69" t="e">
        <f t="shared" ca="1" si="3"/>
        <v>#REF!</v>
      </c>
      <c r="M28" s="264"/>
    </row>
    <row r="29" spans="1:13" x14ac:dyDescent="0.25">
      <c r="A29" s="260"/>
      <c r="B29" s="69" t="e">
        <f ca="1">CEILING(B$8*('сотрудники по граф'!$F$6/'сотрудники по граф'!$D$15),100)</f>
        <v>#REF!</v>
      </c>
      <c r="C29" s="258"/>
      <c r="D29" s="260"/>
      <c r="E29" s="69" t="e">
        <f ca="1">CEILING(E$8*('сотрудники по граф'!$K$6/'сотрудники по граф'!I$15),100)</f>
        <v>#REF!</v>
      </c>
      <c r="F29" s="258"/>
      <c r="G29" s="296"/>
      <c r="H29" s="260"/>
      <c r="I29" s="69" t="e">
        <f t="shared" ca="1" si="2"/>
        <v>#REF!</v>
      </c>
      <c r="J29" s="264"/>
      <c r="K29" s="260"/>
      <c r="L29" s="69" t="e">
        <f t="shared" ca="1" si="3"/>
        <v>#REF!</v>
      </c>
      <c r="M29" s="264"/>
    </row>
    <row r="30" spans="1:13" x14ac:dyDescent="0.25">
      <c r="A30" s="260"/>
      <c r="B30" s="70" t="e">
        <f ca="1">CEILING(B$9*('сотрудники по граф'!E$6/'сотрудники по граф'!$E$15),100)</f>
        <v>#REF!</v>
      </c>
      <c r="C30" s="259"/>
      <c r="D30" s="260"/>
      <c r="E30" s="70" t="e">
        <f ca="1">CEILING(B$9*('сотрудники по граф'!J$6/'сотрудники по граф'!$J$15),100)</f>
        <v>#REF!</v>
      </c>
      <c r="F30" s="259"/>
      <c r="G30" s="296"/>
      <c r="H30" s="260"/>
      <c r="I30" s="70" t="e">
        <f t="shared" ca="1" si="2"/>
        <v>#REF!</v>
      </c>
      <c r="J30" s="265"/>
      <c r="K30" s="260"/>
      <c r="L30" s="70" t="e">
        <f t="shared" ca="1" si="3"/>
        <v>#REF!</v>
      </c>
      <c r="M30" s="265"/>
    </row>
    <row r="31" spans="1:13" x14ac:dyDescent="0.25">
      <c r="A31" s="260">
        <f>'сотрудники по граф'!C7</f>
        <v>0</v>
      </c>
      <c r="B31" s="69" t="e">
        <f ca="1">CEILING(E1*('сотрудники по граф'!D$7/'сотрудники по граф'!$I$16),1000)</f>
        <v>#REF!</v>
      </c>
      <c r="C31" s="257">
        <f>IF(A31=0,0,3)</f>
        <v>0</v>
      </c>
      <c r="D31" s="260">
        <f>'сотрудники по граф'!H7</f>
        <v>0</v>
      </c>
      <c r="E31" s="69" t="e">
        <f ca="1">CEILING(E1*('сотрудники по граф'!I$7/'сотрудники по граф'!I$16),1000)</f>
        <v>#REF!</v>
      </c>
      <c r="F31" s="257">
        <f t="shared" ref="F31" si="7">IF(D31=0,0,3)</f>
        <v>0</v>
      </c>
      <c r="G31" s="296"/>
      <c r="H31" s="260">
        <f>A31</f>
        <v>0</v>
      </c>
      <c r="I31" s="69" t="e">
        <f t="shared" ca="1" si="2"/>
        <v>#REF!</v>
      </c>
      <c r="J31" s="263">
        <f>C31</f>
        <v>0</v>
      </c>
      <c r="K31" s="260">
        <f>D31</f>
        <v>0</v>
      </c>
      <c r="L31" s="69" t="e">
        <f t="shared" ca="1" si="3"/>
        <v>#REF!</v>
      </c>
      <c r="M31" s="263">
        <f>F31</f>
        <v>0</v>
      </c>
    </row>
    <row r="32" spans="1:13" x14ac:dyDescent="0.25">
      <c r="A32" s="260"/>
      <c r="B32" s="69" t="e">
        <f ca="1">CEILING(B$7*('сотрудники по граф'!G$7/'сотрудники по граф'!$G$15),100)</f>
        <v>#REF!</v>
      </c>
      <c r="C32" s="258"/>
      <c r="D32" s="260"/>
      <c r="E32" s="69" t="e">
        <f ca="1">CEILING(E$7*('сотрудники по граф'!I$7/'сотрудники по граф'!I$15),100)</f>
        <v>#REF!</v>
      </c>
      <c r="F32" s="258"/>
      <c r="G32" s="296"/>
      <c r="H32" s="260"/>
      <c r="I32" s="69" t="e">
        <f t="shared" ca="1" si="2"/>
        <v>#REF!</v>
      </c>
      <c r="J32" s="264"/>
      <c r="K32" s="260"/>
      <c r="L32" s="69" t="e">
        <f t="shared" ca="1" si="3"/>
        <v>#REF!</v>
      </c>
      <c r="M32" s="264"/>
    </row>
    <row r="33" spans="1:13" x14ac:dyDescent="0.25">
      <c r="A33" s="260"/>
      <c r="B33" s="69" t="e">
        <f ca="1">CEILING(B$8*('сотрудники по граф'!$F$7/'сотрудники по граф'!$D$15),100)</f>
        <v>#REF!</v>
      </c>
      <c r="C33" s="258"/>
      <c r="D33" s="260"/>
      <c r="E33" s="69" t="e">
        <f ca="1">CEILING(E$8*('сотрудники по граф'!$K$7/'сотрудники по граф'!I$15),100)</f>
        <v>#REF!</v>
      </c>
      <c r="F33" s="258"/>
      <c r="G33" s="296"/>
      <c r="H33" s="260"/>
      <c r="I33" s="69" t="e">
        <f t="shared" ca="1" si="2"/>
        <v>#REF!</v>
      </c>
      <c r="J33" s="264"/>
      <c r="K33" s="260"/>
      <c r="L33" s="69" t="e">
        <f t="shared" ca="1" si="3"/>
        <v>#REF!</v>
      </c>
      <c r="M33" s="264"/>
    </row>
    <row r="34" spans="1:13" x14ac:dyDescent="0.25">
      <c r="A34" s="260"/>
      <c r="B34" s="70" t="e">
        <f ca="1">CEILING(B$9*('сотрудники по граф'!E$7/'сотрудники по граф'!$E$15),100)</f>
        <v>#REF!</v>
      </c>
      <c r="C34" s="259"/>
      <c r="D34" s="260"/>
      <c r="E34" s="70" t="e">
        <f ca="1">CEILING(B$9*('сотрудники по граф'!J$7/'сотрудники по граф'!$J$15),100)</f>
        <v>#REF!</v>
      </c>
      <c r="F34" s="259"/>
      <c r="G34" s="296"/>
      <c r="H34" s="260"/>
      <c r="I34" s="70" t="e">
        <f t="shared" ca="1" si="2"/>
        <v>#REF!</v>
      </c>
      <c r="J34" s="265"/>
      <c r="K34" s="260"/>
      <c r="L34" s="70" t="e">
        <f t="shared" ca="1" si="3"/>
        <v>#REF!</v>
      </c>
      <c r="M34" s="265"/>
    </row>
    <row r="35" spans="1:13" x14ac:dyDescent="0.25">
      <c r="A35" s="260">
        <f>'сотрудники по граф'!C8</f>
        <v>0</v>
      </c>
      <c r="B35" s="69" t="e">
        <f ca="1">CEILING(E1*('сотрудники по граф'!D$8/'сотрудники по граф'!$I$16),1000)</f>
        <v>#REF!</v>
      </c>
      <c r="C35" s="257">
        <f>IF(A35=0,0,3)</f>
        <v>0</v>
      </c>
      <c r="D35" s="260">
        <f>'сотрудники по граф'!H8</f>
        <v>0</v>
      </c>
      <c r="E35" s="69" t="e">
        <f ca="1">CEILING(E1*('сотрудники по граф'!I$8/'сотрудники по граф'!I$16),1000)</f>
        <v>#REF!</v>
      </c>
      <c r="F35" s="257">
        <f t="shared" ref="F35" si="8">IF(D35=0,0,3)</f>
        <v>0</v>
      </c>
      <c r="G35" s="296"/>
      <c r="H35" s="260">
        <f>A35</f>
        <v>0</v>
      </c>
      <c r="I35" s="69" t="e">
        <f t="shared" ca="1" si="2"/>
        <v>#REF!</v>
      </c>
      <c r="J35" s="263">
        <f>C35</f>
        <v>0</v>
      </c>
      <c r="K35" s="260">
        <f>D35</f>
        <v>0</v>
      </c>
      <c r="L35" s="69" t="e">
        <f t="shared" ca="1" si="3"/>
        <v>#REF!</v>
      </c>
      <c r="M35" s="263">
        <f>F35</f>
        <v>0</v>
      </c>
    </row>
    <row r="36" spans="1:13" x14ac:dyDescent="0.25">
      <c r="A36" s="260"/>
      <c r="B36" s="69" t="e">
        <f ca="1">CEILING(B$7*('сотрудники по граф'!G$8/'сотрудники по граф'!$G$15),100)</f>
        <v>#REF!</v>
      </c>
      <c r="C36" s="258"/>
      <c r="D36" s="260"/>
      <c r="E36" s="69" t="e">
        <f ca="1">CEILING(E$7*('сотрудники по граф'!I$8/'сотрудники по граф'!I$15),100)</f>
        <v>#REF!</v>
      </c>
      <c r="F36" s="258"/>
      <c r="G36" s="296"/>
      <c r="H36" s="260"/>
      <c r="I36" s="69" t="e">
        <f t="shared" ca="1" si="2"/>
        <v>#REF!</v>
      </c>
      <c r="J36" s="264"/>
      <c r="K36" s="260"/>
      <c r="L36" s="69" t="e">
        <f t="shared" ca="1" si="3"/>
        <v>#REF!</v>
      </c>
      <c r="M36" s="264"/>
    </row>
    <row r="37" spans="1:13" x14ac:dyDescent="0.25">
      <c r="A37" s="260"/>
      <c r="B37" s="69" t="e">
        <f ca="1">CEILING(B$8*('сотрудники по граф'!$F$8/'сотрудники по граф'!$D$15),100)</f>
        <v>#REF!</v>
      </c>
      <c r="C37" s="258"/>
      <c r="D37" s="260"/>
      <c r="E37" s="69" t="e">
        <f ca="1">CEILING(E$8*('сотрудники по граф'!$K$8/'сотрудники по граф'!I$15),100)</f>
        <v>#REF!</v>
      </c>
      <c r="F37" s="258"/>
      <c r="G37" s="296"/>
      <c r="H37" s="260"/>
      <c r="I37" s="69" t="e">
        <f t="shared" ca="1" si="2"/>
        <v>#REF!</v>
      </c>
      <c r="J37" s="264"/>
      <c r="K37" s="260"/>
      <c r="L37" s="69" t="e">
        <f t="shared" ca="1" si="3"/>
        <v>#REF!</v>
      </c>
      <c r="M37" s="264"/>
    </row>
    <row r="38" spans="1:13" x14ac:dyDescent="0.25">
      <c r="A38" s="260"/>
      <c r="B38" s="70" t="e">
        <f ca="1">CEILING(B$9*('сотрудники по граф'!E$8/'сотрудники по граф'!$E$15),100)</f>
        <v>#REF!</v>
      </c>
      <c r="C38" s="259"/>
      <c r="D38" s="260"/>
      <c r="E38" s="70" t="e">
        <f ca="1">CEILING(B$9*('сотрудники по граф'!J$8/'сотрудники по граф'!$J$15),100)</f>
        <v>#REF!</v>
      </c>
      <c r="F38" s="259"/>
      <c r="G38" s="296"/>
      <c r="H38" s="260"/>
      <c r="I38" s="70" t="e">
        <f t="shared" ca="1" si="2"/>
        <v>#REF!</v>
      </c>
      <c r="J38" s="265"/>
      <c r="K38" s="260"/>
      <c r="L38" s="70" t="e">
        <f t="shared" ca="1" si="3"/>
        <v>#REF!</v>
      </c>
      <c r="M38" s="265"/>
    </row>
    <row r="39" spans="1:13" x14ac:dyDescent="0.25">
      <c r="A39" s="260">
        <f>'сотрудники по граф'!C9</f>
        <v>0</v>
      </c>
      <c r="B39" s="69" t="e">
        <f ca="1">CEILING(E1*('сотрудники по граф'!D$9/'сотрудники по граф'!$I$16),1000)</f>
        <v>#REF!</v>
      </c>
      <c r="C39" s="257">
        <f>IF(A39=0,0,3)</f>
        <v>0</v>
      </c>
      <c r="D39" s="260">
        <f>'сотрудники по граф'!H9</f>
        <v>0</v>
      </c>
      <c r="E39" s="69" t="e">
        <f ca="1">CEILING(E1*('сотрудники по граф'!I$9/'сотрудники по граф'!I$15),1000)</f>
        <v>#REF!</v>
      </c>
      <c r="F39" s="257">
        <f t="shared" ref="F39" si="9">IF(D39=0,0,3)</f>
        <v>0</v>
      </c>
      <c r="G39" s="296"/>
      <c r="H39" s="260">
        <f>A39</f>
        <v>0</v>
      </c>
      <c r="I39" s="69" t="e">
        <f t="shared" ca="1" si="2"/>
        <v>#REF!</v>
      </c>
      <c r="J39" s="263">
        <f>C39</f>
        <v>0</v>
      </c>
      <c r="K39" s="260">
        <f>D39</f>
        <v>0</v>
      </c>
      <c r="L39" s="69" t="e">
        <f t="shared" ca="1" si="3"/>
        <v>#REF!</v>
      </c>
      <c r="M39" s="263">
        <f>F39</f>
        <v>0</v>
      </c>
    </row>
    <row r="40" spans="1:13" x14ac:dyDescent="0.25">
      <c r="A40" s="260"/>
      <c r="B40" s="69" t="e">
        <f ca="1">CEILING(B$7*('сотрудники по граф'!G$9/'сотрудники по граф'!$G$15),100)</f>
        <v>#REF!</v>
      </c>
      <c r="C40" s="258"/>
      <c r="D40" s="260"/>
      <c r="E40" s="69" t="e">
        <f ca="1">CEILING(E$7*('сотрудники по граф'!I$9/'сотрудники по граф'!I$15),100)</f>
        <v>#REF!</v>
      </c>
      <c r="F40" s="258"/>
      <c r="G40" s="296"/>
      <c r="H40" s="260"/>
      <c r="I40" s="69" t="e">
        <f t="shared" ca="1" si="2"/>
        <v>#REF!</v>
      </c>
      <c r="J40" s="264"/>
      <c r="K40" s="260"/>
      <c r="L40" s="69" t="e">
        <f t="shared" ca="1" si="3"/>
        <v>#REF!</v>
      </c>
      <c r="M40" s="264"/>
    </row>
    <row r="41" spans="1:13" x14ac:dyDescent="0.25">
      <c r="A41" s="260"/>
      <c r="B41" s="69" t="e">
        <f ca="1">CEILING(B$8*('сотрудники по граф'!$F$9/'сотрудники по граф'!$D$15),100)</f>
        <v>#REF!</v>
      </c>
      <c r="C41" s="258"/>
      <c r="D41" s="260"/>
      <c r="E41" s="69" t="e">
        <f ca="1">CEILING(E$8*('сотрудники по граф'!$K$9/'сотрудники по граф'!I$15),100)</f>
        <v>#REF!</v>
      </c>
      <c r="F41" s="258"/>
      <c r="G41" s="296"/>
      <c r="H41" s="260"/>
      <c r="I41" s="69" t="e">
        <f t="shared" ca="1" si="2"/>
        <v>#REF!</v>
      </c>
      <c r="J41" s="264"/>
      <c r="K41" s="260"/>
      <c r="L41" s="69" t="e">
        <f t="shared" ca="1" si="3"/>
        <v>#REF!</v>
      </c>
      <c r="M41" s="264"/>
    </row>
    <row r="42" spans="1:13" x14ac:dyDescent="0.25">
      <c r="A42" s="260"/>
      <c r="B42" s="70" t="e">
        <f ca="1">CEILING(B$9*('сотрудники по граф'!E$9/'сотрудники по граф'!$E$15),100)</f>
        <v>#REF!</v>
      </c>
      <c r="C42" s="259"/>
      <c r="D42" s="260"/>
      <c r="E42" s="70" t="e">
        <f ca="1">CEILING(B$9*('сотрудники по граф'!J$9/'сотрудники по граф'!$J$15),100)</f>
        <v>#REF!</v>
      </c>
      <c r="F42" s="259"/>
      <c r="G42" s="296"/>
      <c r="H42" s="260"/>
      <c r="I42" s="70" t="e">
        <f t="shared" ca="1" si="2"/>
        <v>#REF!</v>
      </c>
      <c r="J42" s="265"/>
      <c r="K42" s="260"/>
      <c r="L42" s="70" t="e">
        <f t="shared" ca="1" si="3"/>
        <v>#REF!</v>
      </c>
      <c r="M42" s="265"/>
    </row>
    <row r="43" spans="1:13" x14ac:dyDescent="0.25">
      <c r="A43" s="260">
        <f>'сотрудники по граф'!C10</f>
        <v>0</v>
      </c>
      <c r="B43" s="69" t="e">
        <f ca="1">CEILING(E1*('сотрудники по граф'!D$10/'сотрудники по граф'!$I$16),1000)</f>
        <v>#REF!</v>
      </c>
      <c r="C43" s="257">
        <f>IF(A43=0,0,3)</f>
        <v>0</v>
      </c>
      <c r="D43" s="260">
        <f>'сотрудники по граф'!H10</f>
        <v>0</v>
      </c>
      <c r="E43" s="69" t="e">
        <f ca="1">CEILING(E1*('сотрудники по граф'!I$10/'сотрудники по граф'!I$15),1000)</f>
        <v>#REF!</v>
      </c>
      <c r="F43" s="257">
        <f t="shared" ref="F43" si="10">IF(D43=0,0,3)</f>
        <v>0</v>
      </c>
      <c r="G43" s="296"/>
      <c r="H43" s="260">
        <f>A43</f>
        <v>0</v>
      </c>
      <c r="I43" s="69" t="e">
        <f t="shared" ca="1" si="2"/>
        <v>#REF!</v>
      </c>
      <c r="J43" s="263">
        <f>C43</f>
        <v>0</v>
      </c>
      <c r="K43" s="260">
        <f>D43</f>
        <v>0</v>
      </c>
      <c r="L43" s="69" t="e">
        <f t="shared" ca="1" si="3"/>
        <v>#REF!</v>
      </c>
      <c r="M43" s="263">
        <f>F43</f>
        <v>0</v>
      </c>
    </row>
    <row r="44" spans="1:13" x14ac:dyDescent="0.25">
      <c r="A44" s="260"/>
      <c r="B44" s="69" t="e">
        <f ca="1">CEILING(B$7*('сотрудники по граф'!G$10/'сотрудники по граф'!$G$15),100)</f>
        <v>#REF!</v>
      </c>
      <c r="C44" s="258"/>
      <c r="D44" s="260"/>
      <c r="E44" s="69" t="e">
        <f ca="1">CEILING(E$7*('сотрудники по граф'!I$10/'сотрудники по граф'!I$15),100)</f>
        <v>#REF!</v>
      </c>
      <c r="F44" s="258"/>
      <c r="G44" s="296"/>
      <c r="H44" s="260"/>
      <c r="I44" s="69" t="e">
        <f t="shared" ca="1" si="2"/>
        <v>#REF!</v>
      </c>
      <c r="J44" s="264"/>
      <c r="K44" s="260"/>
      <c r="L44" s="69" t="e">
        <f t="shared" ca="1" si="3"/>
        <v>#REF!</v>
      </c>
      <c r="M44" s="264"/>
    </row>
    <row r="45" spans="1:13" x14ac:dyDescent="0.25">
      <c r="A45" s="260"/>
      <c r="B45" s="69" t="e">
        <f ca="1">CEILING(B$8*('сотрудники по граф'!$F$10/'сотрудники по граф'!$D$15),100)</f>
        <v>#REF!</v>
      </c>
      <c r="C45" s="258"/>
      <c r="D45" s="260"/>
      <c r="E45" s="69" t="e">
        <f ca="1">CEILING(E$8*('сотрудники по граф'!$K$10/'сотрудники по граф'!I$15),100)</f>
        <v>#REF!</v>
      </c>
      <c r="F45" s="258"/>
      <c r="G45" s="296"/>
      <c r="H45" s="260"/>
      <c r="I45" s="69" t="e">
        <f t="shared" ca="1" si="2"/>
        <v>#REF!</v>
      </c>
      <c r="J45" s="264"/>
      <c r="K45" s="260"/>
      <c r="L45" s="69" t="e">
        <f t="shared" ca="1" si="3"/>
        <v>#REF!</v>
      </c>
      <c r="M45" s="264"/>
    </row>
    <row r="46" spans="1:13" x14ac:dyDescent="0.25">
      <c r="A46" s="260"/>
      <c r="B46" s="70" t="e">
        <f ca="1">CEILING(B$9*('сотрудники по граф'!E$10/'сотрудники по граф'!$E$15),100)</f>
        <v>#REF!</v>
      </c>
      <c r="C46" s="259"/>
      <c r="D46" s="260"/>
      <c r="E46" s="70" t="e">
        <f ca="1">CEILING(B$9*('сотрудники по граф'!J$10/'сотрудники по граф'!$J$15),100)</f>
        <v>#REF!</v>
      </c>
      <c r="F46" s="259"/>
      <c r="G46" s="296"/>
      <c r="H46" s="260"/>
      <c r="I46" s="70" t="e">
        <f t="shared" ca="1" si="2"/>
        <v>#REF!</v>
      </c>
      <c r="J46" s="265"/>
      <c r="K46" s="260"/>
      <c r="L46" s="70" t="e">
        <f t="shared" ca="1" si="3"/>
        <v>#REF!</v>
      </c>
      <c r="M46" s="265"/>
    </row>
    <row r="47" spans="1:13" x14ac:dyDescent="0.25">
      <c r="A47" s="260">
        <f>'сотрудники по граф'!C11</f>
        <v>0</v>
      </c>
      <c r="B47" s="69" t="e">
        <f ca="1">CEILING(E1*('сотрудники по граф'!D$11/'сотрудники по граф'!$D$15),1000)</f>
        <v>#REF!</v>
      </c>
      <c r="C47" s="257">
        <f>IF(A47=0,0,3)</f>
        <v>0</v>
      </c>
      <c r="D47" s="260">
        <f>'сотрудники по граф'!H11</f>
        <v>0</v>
      </c>
      <c r="E47" s="69" t="e">
        <f ca="1">CEILING(E1*('сотрудники по граф'!I$11/'сотрудники по граф'!I$15),1000)</f>
        <v>#REF!</v>
      </c>
      <c r="F47" s="257">
        <f t="shared" ref="F47" si="11">IF(D47=0,0,3)</f>
        <v>0</v>
      </c>
      <c r="G47" s="296"/>
      <c r="H47" s="260">
        <f>A47</f>
        <v>0</v>
      </c>
      <c r="I47" s="69" t="e">
        <f t="shared" ca="1" si="2"/>
        <v>#REF!</v>
      </c>
      <c r="J47" s="263">
        <f>C47</f>
        <v>0</v>
      </c>
      <c r="K47" s="260">
        <f>D47</f>
        <v>0</v>
      </c>
      <c r="L47" s="69" t="e">
        <f t="shared" ca="1" si="3"/>
        <v>#REF!</v>
      </c>
      <c r="M47" s="263">
        <f>F47</f>
        <v>0</v>
      </c>
    </row>
    <row r="48" spans="1:13" x14ac:dyDescent="0.25">
      <c r="A48" s="260"/>
      <c r="B48" s="69" t="e">
        <f ca="1">CEILING(B$7*('сотрудники по граф'!G$11/'сотрудники по граф'!$G$15),100)</f>
        <v>#REF!</v>
      </c>
      <c r="C48" s="258"/>
      <c r="D48" s="260"/>
      <c r="E48" s="69" t="e">
        <f ca="1">CEILING(E$7*('сотрудники по граф'!I$11/'сотрудники по граф'!I$15),100)</f>
        <v>#REF!</v>
      </c>
      <c r="F48" s="258"/>
      <c r="G48" s="296"/>
      <c r="H48" s="260"/>
      <c r="I48" s="69" t="e">
        <f t="shared" ca="1" si="2"/>
        <v>#REF!</v>
      </c>
      <c r="J48" s="264"/>
      <c r="K48" s="260"/>
      <c r="L48" s="69" t="e">
        <f t="shared" ca="1" si="3"/>
        <v>#REF!</v>
      </c>
      <c r="M48" s="264"/>
    </row>
    <row r="49" spans="1:13" x14ac:dyDescent="0.25">
      <c r="A49" s="260"/>
      <c r="B49" s="69" t="e">
        <f ca="1">CEILING(B$8*('сотрудники по граф'!$F$11/'сотрудники по граф'!$D$15),100)</f>
        <v>#REF!</v>
      </c>
      <c r="C49" s="258"/>
      <c r="D49" s="260"/>
      <c r="E49" s="69" t="e">
        <f ca="1">CEILING(E$8*('сотрудники по граф'!$K$11/'сотрудники по граф'!I$15),100)</f>
        <v>#REF!</v>
      </c>
      <c r="F49" s="258"/>
      <c r="G49" s="296"/>
      <c r="H49" s="260"/>
      <c r="I49" s="69" t="e">
        <f t="shared" ca="1" si="2"/>
        <v>#REF!</v>
      </c>
      <c r="J49" s="264"/>
      <c r="K49" s="260"/>
      <c r="L49" s="69" t="e">
        <f t="shared" ca="1" si="3"/>
        <v>#REF!</v>
      </c>
      <c r="M49" s="264"/>
    </row>
    <row r="50" spans="1:13" ht="15.75" thickBot="1" x14ac:dyDescent="0.3">
      <c r="A50" s="301"/>
      <c r="B50" s="71" t="e">
        <f ca="1">CEILING(B$9*('сотрудники по граф'!E$11/'сотрудники по граф'!$E$15),100)</f>
        <v>#REF!</v>
      </c>
      <c r="C50" s="300"/>
      <c r="D50" s="301"/>
      <c r="E50" s="71" t="e">
        <f ca="1">CEILING(B$9*('сотрудники по граф'!J$11/'сотрудники по граф'!$J$15),100)</f>
        <v>#REF!</v>
      </c>
      <c r="F50" s="300"/>
      <c r="G50" s="296"/>
      <c r="H50" s="301"/>
      <c r="I50" s="71" t="e">
        <f t="shared" ca="1" si="2"/>
        <v>#REF!</v>
      </c>
      <c r="J50" s="275"/>
      <c r="K50" s="301"/>
      <c r="L50" s="71" t="e">
        <f t="shared" ca="1" si="3"/>
        <v>#REF!</v>
      </c>
      <c r="M50" s="275"/>
    </row>
    <row r="51" spans="1:13" ht="15.75" thickBot="1" x14ac:dyDescent="0.3">
      <c r="A51" s="7" t="s">
        <v>22</v>
      </c>
      <c r="B51" s="247" t="s">
        <v>23</v>
      </c>
      <c r="C51" s="248"/>
      <c r="D51" s="8" t="s">
        <v>24</v>
      </c>
      <c r="E51" s="9" t="s">
        <v>46</v>
      </c>
      <c r="F51" s="10" t="s">
        <v>38</v>
      </c>
      <c r="G51" s="296"/>
      <c r="H51" s="7" t="s">
        <v>22</v>
      </c>
      <c r="I51" s="247" t="s">
        <v>23</v>
      </c>
      <c r="J51" s="248"/>
      <c r="K51" s="8" t="s">
        <v>24</v>
      </c>
      <c r="L51" s="9" t="s">
        <v>46</v>
      </c>
      <c r="M51" s="10" t="s">
        <v>38</v>
      </c>
    </row>
    <row r="52" spans="1:13" x14ac:dyDescent="0.25">
      <c r="A52" s="11">
        <v>0.3</v>
      </c>
      <c r="B52" s="283" t="s">
        <v>25</v>
      </c>
      <c r="C52" s="284"/>
      <c r="D52" s="12"/>
      <c r="E52" s="13"/>
      <c r="F52" s="14"/>
      <c r="G52" s="296"/>
      <c r="H52" s="11">
        <v>0.3</v>
      </c>
      <c r="I52" s="283" t="s">
        <v>25</v>
      </c>
      <c r="J52" s="284"/>
      <c r="K52" s="68">
        <f t="shared" ref="K52:L58" si="12">D52</f>
        <v>0</v>
      </c>
      <c r="L52" s="13">
        <f t="shared" si="12"/>
        <v>0</v>
      </c>
      <c r="M52" s="14" t="e">
        <f>L52/K52</f>
        <v>#DIV/0!</v>
      </c>
    </row>
    <row r="53" spans="1:13" x14ac:dyDescent="0.25">
      <c r="A53" s="15">
        <v>0.3</v>
      </c>
      <c r="B53" s="271" t="s">
        <v>26</v>
      </c>
      <c r="C53" s="272"/>
      <c r="D53" s="16"/>
      <c r="E53" s="17"/>
      <c r="F53" s="18"/>
      <c r="G53" s="296"/>
      <c r="H53" s="15">
        <v>0.3</v>
      </c>
      <c r="I53" s="271" t="s">
        <v>26</v>
      </c>
      <c r="J53" s="272"/>
      <c r="K53" s="16">
        <f t="shared" si="12"/>
        <v>0</v>
      </c>
      <c r="L53" s="17">
        <f t="shared" si="12"/>
        <v>0</v>
      </c>
      <c r="M53" s="18" t="e">
        <f t="shared" ref="M53:M57" si="13">L53/K53</f>
        <v>#DIV/0!</v>
      </c>
    </row>
    <row r="54" spans="1:13" x14ac:dyDescent="0.25">
      <c r="A54" s="15">
        <v>0.6</v>
      </c>
      <c r="B54" s="271" t="s">
        <v>27</v>
      </c>
      <c r="C54" s="272"/>
      <c r="D54" s="16"/>
      <c r="E54" s="73"/>
      <c r="F54" s="18"/>
      <c r="G54" s="296"/>
      <c r="H54" s="15">
        <v>0.6</v>
      </c>
      <c r="I54" s="271" t="s">
        <v>27</v>
      </c>
      <c r="J54" s="272"/>
      <c r="K54" s="16">
        <f t="shared" si="12"/>
        <v>0</v>
      </c>
      <c r="L54" s="17">
        <f t="shared" si="12"/>
        <v>0</v>
      </c>
      <c r="M54" s="18" t="e">
        <f t="shared" si="13"/>
        <v>#DIV/0!</v>
      </c>
    </row>
    <row r="55" spans="1:13" x14ac:dyDescent="0.25">
      <c r="A55" s="15">
        <v>0.35</v>
      </c>
      <c r="B55" s="271" t="s">
        <v>28</v>
      </c>
      <c r="C55" s="272"/>
      <c r="D55" s="16"/>
      <c r="E55" s="73"/>
      <c r="F55" s="18"/>
      <c r="G55" s="296"/>
      <c r="H55" s="15">
        <v>0.35</v>
      </c>
      <c r="I55" s="271" t="s">
        <v>28</v>
      </c>
      <c r="J55" s="272"/>
      <c r="K55" s="16">
        <f t="shared" si="12"/>
        <v>0</v>
      </c>
      <c r="L55" s="17">
        <f t="shared" si="12"/>
        <v>0</v>
      </c>
      <c r="M55" s="18" t="e">
        <f t="shared" si="13"/>
        <v>#DIV/0!</v>
      </c>
    </row>
    <row r="56" spans="1:13" x14ac:dyDescent="0.25">
      <c r="A56" s="19">
        <v>1</v>
      </c>
      <c r="B56" s="269" t="s">
        <v>29</v>
      </c>
      <c r="C56" s="270"/>
      <c r="D56" s="16"/>
      <c r="E56" s="20"/>
      <c r="F56" s="21"/>
      <c r="G56" s="296"/>
      <c r="H56" s="19">
        <v>1</v>
      </c>
      <c r="I56" s="269" t="s">
        <v>29</v>
      </c>
      <c r="J56" s="270"/>
      <c r="K56" s="67">
        <f t="shared" si="12"/>
        <v>0</v>
      </c>
      <c r="L56" s="74">
        <f t="shared" si="12"/>
        <v>0</v>
      </c>
      <c r="M56" s="21" t="e">
        <f t="shared" si="13"/>
        <v>#DIV/0!</v>
      </c>
    </row>
    <row r="57" spans="1:13" x14ac:dyDescent="0.25">
      <c r="A57" s="15">
        <v>0.3</v>
      </c>
      <c r="B57" s="271" t="s">
        <v>30</v>
      </c>
      <c r="C57" s="272"/>
      <c r="D57" s="16"/>
      <c r="E57" s="73"/>
      <c r="F57" s="18"/>
      <c r="G57" s="296"/>
      <c r="H57" s="15">
        <v>0.3</v>
      </c>
      <c r="I57" s="271" t="s">
        <v>30</v>
      </c>
      <c r="J57" s="272"/>
      <c r="K57" s="67">
        <f t="shared" si="12"/>
        <v>0</v>
      </c>
      <c r="L57" s="17">
        <f t="shared" si="12"/>
        <v>0</v>
      </c>
      <c r="M57" s="18" t="e">
        <f t="shared" si="13"/>
        <v>#DIV/0!</v>
      </c>
    </row>
    <row r="58" spans="1:13" ht="15.75" customHeight="1" thickBot="1" x14ac:dyDescent="0.3">
      <c r="A58" s="22">
        <v>1</v>
      </c>
      <c r="B58" s="273" t="s">
        <v>31</v>
      </c>
      <c r="C58" s="274"/>
      <c r="D58" s="67"/>
      <c r="E58" s="73"/>
      <c r="F58" s="23"/>
      <c r="G58" s="296"/>
      <c r="H58" s="22">
        <v>1</v>
      </c>
      <c r="I58" s="273" t="s">
        <v>31</v>
      </c>
      <c r="J58" s="274"/>
      <c r="K58" s="67">
        <f t="shared" si="12"/>
        <v>0</v>
      </c>
      <c r="L58" s="74">
        <f t="shared" si="12"/>
        <v>0</v>
      </c>
      <c r="M58" s="23" t="e">
        <f>L58/K58</f>
        <v>#DIV/0!</v>
      </c>
    </row>
    <row r="59" spans="1:13" ht="15.75" thickBot="1" x14ac:dyDescent="0.3">
      <c r="A59" s="282"/>
      <c r="B59" s="282"/>
      <c r="C59" s="282"/>
      <c r="D59" s="282"/>
      <c r="E59" s="282"/>
      <c r="F59" s="282"/>
      <c r="G59" s="296"/>
      <c r="H59" s="282"/>
      <c r="I59" s="282"/>
      <c r="J59" s="282"/>
      <c r="K59" s="282"/>
      <c r="L59" s="282"/>
      <c r="M59" s="282"/>
    </row>
    <row r="60" spans="1:13" x14ac:dyDescent="0.25">
      <c r="A60" s="266" t="s">
        <v>32</v>
      </c>
      <c r="B60" s="267"/>
      <c r="C60" s="267"/>
      <c r="D60" s="267"/>
      <c r="E60" s="255" t="s">
        <v>33</v>
      </c>
      <c r="F60" s="256"/>
      <c r="G60" s="296"/>
      <c r="H60" s="266" t="str">
        <f>A60</f>
        <v xml:space="preserve">ЦЕЛИ НА СЕГОДНЯ </v>
      </c>
      <c r="I60" s="267"/>
      <c r="J60" s="267"/>
      <c r="K60" s="268"/>
      <c r="L60" s="255" t="str">
        <f>E60</f>
        <v>Месяц</v>
      </c>
      <c r="M60" s="256"/>
    </row>
    <row r="61" spans="1:13" x14ac:dyDescent="0.25">
      <c r="A61" s="261" t="s">
        <v>34</v>
      </c>
      <c r="B61" s="262"/>
      <c r="C61" s="245">
        <f ca="1">E1</f>
        <v>650000</v>
      </c>
      <c r="D61" s="246"/>
      <c r="E61" s="253" t="e">
        <f>график!AH17</f>
        <v>#REF!</v>
      </c>
      <c r="F61" s="254"/>
      <c r="G61" s="296"/>
      <c r="H61" s="261" t="str">
        <f>A61</f>
        <v>ОБОРОТ</v>
      </c>
      <c r="I61" s="262"/>
      <c r="J61" s="245">
        <f ca="1">C61</f>
        <v>650000</v>
      </c>
      <c r="K61" s="246"/>
      <c r="L61" s="253" t="e">
        <f>E61</f>
        <v>#REF!</v>
      </c>
      <c r="M61" s="254"/>
    </row>
    <row r="62" spans="1:13" x14ac:dyDescent="0.25">
      <c r="A62" s="261" t="s">
        <v>18</v>
      </c>
      <c r="B62" s="262"/>
      <c r="C62" s="245">
        <f ca="1">B8*2</f>
        <v>7800</v>
      </c>
      <c r="D62" s="246"/>
      <c r="E62" s="253" t="e">
        <f>#REF!</f>
        <v>#REF!</v>
      </c>
      <c r="F62" s="254"/>
      <c r="G62" s="296"/>
      <c r="H62" s="261" t="str">
        <f>A62</f>
        <v>ПДС</v>
      </c>
      <c r="I62" s="262"/>
      <c r="J62" s="245">
        <f ca="1">C62</f>
        <v>7800</v>
      </c>
      <c r="K62" s="246"/>
      <c r="L62" s="253" t="e">
        <f>E62</f>
        <v>#REF!</v>
      </c>
      <c r="M62" s="254"/>
    </row>
    <row r="63" spans="1:13" x14ac:dyDescent="0.25">
      <c r="A63" s="261" t="s">
        <v>35</v>
      </c>
      <c r="B63" s="262"/>
      <c r="C63" s="245">
        <f ca="1">B7*2</f>
        <v>88400</v>
      </c>
      <c r="D63" s="246"/>
      <c r="E63" s="253" t="e">
        <f>#REF!</f>
        <v>#REF!</v>
      </c>
      <c r="F63" s="254"/>
      <c r="G63" s="296"/>
      <c r="H63" s="261" t="str">
        <f>A63</f>
        <v>АКС.</v>
      </c>
      <c r="I63" s="262"/>
      <c r="J63" s="245">
        <f ca="1">C63</f>
        <v>88400</v>
      </c>
      <c r="K63" s="246"/>
      <c r="L63" s="253" t="e">
        <f>E63</f>
        <v>#REF!</v>
      </c>
      <c r="M63" s="254"/>
    </row>
    <row r="64" spans="1:13" x14ac:dyDescent="0.25">
      <c r="A64" s="302" t="s">
        <v>19</v>
      </c>
      <c r="B64" s="303"/>
      <c r="C64" s="278">
        <f ca="1">B9*2</f>
        <v>15800</v>
      </c>
      <c r="D64" s="279"/>
      <c r="E64" s="276" t="e">
        <f>#REF!</f>
        <v>#REF!</v>
      </c>
      <c r="F64" s="277"/>
      <c r="G64" s="296"/>
      <c r="H64" s="302" t="str">
        <f>A64</f>
        <v>HiTechnic</v>
      </c>
      <c r="I64" s="303"/>
      <c r="J64" s="278">
        <f ca="1">C64</f>
        <v>15800</v>
      </c>
      <c r="K64" s="279"/>
      <c r="L64" s="276" t="e">
        <f>E64</f>
        <v>#REF!</v>
      </c>
      <c r="M64" s="277"/>
    </row>
    <row r="65" spans="1:13" s="65" customFormat="1" x14ac:dyDescent="0.25">
      <c r="A65" s="41"/>
      <c r="B65" s="41"/>
      <c r="C65" s="61"/>
      <c r="D65" s="62"/>
      <c r="E65" s="63"/>
      <c r="F65" s="63"/>
      <c r="G65" s="64"/>
      <c r="H65" s="41"/>
      <c r="I65" s="41"/>
      <c r="J65" s="61"/>
      <c r="K65" s="62"/>
      <c r="L65" s="63"/>
      <c r="M65" s="63"/>
    </row>
    <row r="66" spans="1:13" ht="15" customHeight="1" x14ac:dyDescent="0.25">
      <c r="A66" s="304" t="str">
        <f>A1</f>
        <v>План на магазин на май 18 200 000р.</v>
      </c>
      <c r="B66" s="304"/>
      <c r="C66" s="304"/>
      <c r="D66" s="285" t="s">
        <v>40</v>
      </c>
      <c r="E66" s="287">
        <f ca="1">E1</f>
        <v>650000</v>
      </c>
      <c r="F66" s="287"/>
      <c r="G66" s="296"/>
      <c r="H66" s="295" t="str">
        <f>A66</f>
        <v>План на магазин на май 18 200 000р.</v>
      </c>
      <c r="I66" s="295"/>
      <c r="J66" s="295"/>
      <c r="K66" s="285" t="str">
        <f>D66</f>
        <v>план на сегодня</v>
      </c>
      <c r="L66" s="287">
        <f ca="1">E66</f>
        <v>650000</v>
      </c>
      <c r="M66" s="287"/>
    </row>
    <row r="67" spans="1:13" ht="16.5" customHeight="1" thickBot="1" x14ac:dyDescent="0.3">
      <c r="A67" s="305"/>
      <c r="B67" s="305"/>
      <c r="C67" s="305"/>
      <c r="D67" s="286"/>
      <c r="E67" s="288"/>
      <c r="F67" s="288"/>
      <c r="G67" s="296"/>
      <c r="H67" s="305"/>
      <c r="I67" s="305"/>
      <c r="J67" s="305"/>
      <c r="K67" s="286"/>
      <c r="L67" s="288"/>
      <c r="M67" s="288"/>
    </row>
    <row r="68" spans="1:13" ht="15.75" thickBot="1" x14ac:dyDescent="0.3">
      <c r="A68" s="297" t="s">
        <v>11</v>
      </c>
      <c r="B68" s="298"/>
      <c r="C68" s="299"/>
      <c r="D68" s="297" t="s">
        <v>12</v>
      </c>
      <c r="E68" s="298"/>
      <c r="F68" s="299"/>
      <c r="G68" s="296"/>
      <c r="H68" s="297" t="str">
        <f>A68</f>
        <v>БЕЛАЯ ТЕХНИКА</v>
      </c>
      <c r="I68" s="298"/>
      <c r="J68" s="299"/>
      <c r="K68" s="297" t="s">
        <v>12</v>
      </c>
      <c r="L68" s="298"/>
      <c r="M68" s="299"/>
    </row>
    <row r="69" spans="1:13" ht="15.75" customHeight="1" thickBot="1" x14ac:dyDescent="0.3">
      <c r="A69" s="59" t="s">
        <v>13</v>
      </c>
      <c r="B69" s="251" t="s">
        <v>14</v>
      </c>
      <c r="C69" s="252"/>
      <c r="D69" s="60" t="s">
        <v>13</v>
      </c>
      <c r="E69" s="251" t="s">
        <v>14</v>
      </c>
      <c r="F69" s="252"/>
      <c r="G69" s="296"/>
      <c r="H69" s="59" t="s">
        <v>13</v>
      </c>
      <c r="I69" s="251" t="s">
        <v>14</v>
      </c>
      <c r="J69" s="252"/>
      <c r="K69" s="59" t="s">
        <v>13</v>
      </c>
      <c r="L69" s="251" t="s">
        <v>14</v>
      </c>
      <c r="M69" s="252"/>
    </row>
    <row r="70" spans="1:13" x14ac:dyDescent="0.25">
      <c r="A70" s="58" t="s">
        <v>15</v>
      </c>
      <c r="B70" s="292" t="e">
        <f ca="1">B5</f>
        <v>#REF!</v>
      </c>
      <c r="C70" s="293"/>
      <c r="D70" s="58" t="s">
        <v>15</v>
      </c>
      <c r="E70" s="289" t="e">
        <f ca="1">E5</f>
        <v>#REF!</v>
      </c>
      <c r="F70" s="290"/>
      <c r="G70" s="296"/>
      <c r="H70" s="58" t="str">
        <f t="shared" ref="H70:I74" si="14">A70</f>
        <v>Доля</v>
      </c>
      <c r="I70" s="292" t="e">
        <f t="shared" ca="1" si="14"/>
        <v>#REF!</v>
      </c>
      <c r="J70" s="293"/>
      <c r="K70" s="58" t="str">
        <f t="shared" ref="K70:L74" si="15">D70</f>
        <v>Доля</v>
      </c>
      <c r="L70" s="289" t="e">
        <f t="shared" ca="1" si="15"/>
        <v>#REF!</v>
      </c>
      <c r="M70" s="290"/>
    </row>
    <row r="71" spans="1:13" x14ac:dyDescent="0.25">
      <c r="A71" s="1" t="s">
        <v>16</v>
      </c>
      <c r="B71" s="249" t="e">
        <f ca="1">B6</f>
        <v>#REF!</v>
      </c>
      <c r="C71" s="250"/>
      <c r="D71" s="1" t="str">
        <f>A71</f>
        <v>ПЛАН НА ОТДЕЛ</v>
      </c>
      <c r="E71" s="249" t="e">
        <f ca="1">E6</f>
        <v>#REF!</v>
      </c>
      <c r="F71" s="250"/>
      <c r="G71" s="296"/>
      <c r="H71" s="1" t="str">
        <f t="shared" si="14"/>
        <v>ПЛАН НА ОТДЕЛ</v>
      </c>
      <c r="I71" s="249" t="e">
        <f t="shared" ca="1" si="14"/>
        <v>#REF!</v>
      </c>
      <c r="J71" s="250"/>
      <c r="K71" s="1" t="str">
        <f t="shared" si="15"/>
        <v>ПЛАН НА ОТДЕЛ</v>
      </c>
      <c r="L71" s="249" t="e">
        <f t="shared" ca="1" si="15"/>
        <v>#REF!</v>
      </c>
      <c r="M71" s="250"/>
    </row>
    <row r="72" spans="1:13" x14ac:dyDescent="0.25">
      <c r="A72" s="1" t="s">
        <v>17</v>
      </c>
      <c r="B72" s="249">
        <f ca="1">B7</f>
        <v>44200</v>
      </c>
      <c r="C72" s="250"/>
      <c r="D72" s="1" t="s">
        <v>17</v>
      </c>
      <c r="E72" s="249">
        <f ca="1">B72</f>
        <v>44200</v>
      </c>
      <c r="F72" s="250"/>
      <c r="G72" s="296"/>
      <c r="H72" s="1" t="str">
        <f t="shared" si="14"/>
        <v>Аксес.</v>
      </c>
      <c r="I72" s="249">
        <f t="shared" ca="1" si="14"/>
        <v>44200</v>
      </c>
      <c r="J72" s="250"/>
      <c r="K72" s="1" t="str">
        <f t="shared" si="15"/>
        <v>Аксес.</v>
      </c>
      <c r="L72" s="249">
        <f t="shared" ca="1" si="15"/>
        <v>44200</v>
      </c>
      <c r="M72" s="250"/>
    </row>
    <row r="73" spans="1:13" x14ac:dyDescent="0.25">
      <c r="A73" s="1" t="s">
        <v>18</v>
      </c>
      <c r="B73" s="249">
        <f ca="1">B8</f>
        <v>3900</v>
      </c>
      <c r="C73" s="250"/>
      <c r="D73" s="1" t="s">
        <v>18</v>
      </c>
      <c r="E73" s="249">
        <f ca="1">B73</f>
        <v>3900</v>
      </c>
      <c r="F73" s="250"/>
      <c r="G73" s="296"/>
      <c r="H73" s="1" t="str">
        <f t="shared" si="14"/>
        <v>ПДС</v>
      </c>
      <c r="I73" s="249">
        <f t="shared" ca="1" si="14"/>
        <v>3900</v>
      </c>
      <c r="J73" s="250"/>
      <c r="K73" s="1" t="str">
        <f t="shared" si="15"/>
        <v>ПДС</v>
      </c>
      <c r="L73" s="249">
        <f t="shared" ca="1" si="15"/>
        <v>3900</v>
      </c>
      <c r="M73" s="250"/>
    </row>
    <row r="74" spans="1:13" ht="15.75" thickBot="1" x14ac:dyDescent="0.3">
      <c r="A74" s="2" t="s">
        <v>19</v>
      </c>
      <c r="B74" s="280">
        <f ca="1">B9</f>
        <v>7900</v>
      </c>
      <c r="C74" s="281"/>
      <c r="D74" s="2" t="s">
        <v>19</v>
      </c>
      <c r="E74" s="280">
        <f ca="1">B74</f>
        <v>7900</v>
      </c>
      <c r="F74" s="281"/>
      <c r="G74" s="296"/>
      <c r="H74" s="2" t="str">
        <f t="shared" si="14"/>
        <v>HiTechnic</v>
      </c>
      <c r="I74" s="280">
        <f t="shared" ca="1" si="14"/>
        <v>7900</v>
      </c>
      <c r="J74" s="281"/>
      <c r="K74" s="2" t="str">
        <f t="shared" si="15"/>
        <v>HiTechnic</v>
      </c>
      <c r="L74" s="280">
        <f t="shared" ca="1" si="15"/>
        <v>7900</v>
      </c>
      <c r="M74" s="281"/>
    </row>
    <row r="75" spans="1:13" ht="18" x14ac:dyDescent="0.25">
      <c r="A75" s="3" t="s">
        <v>20</v>
      </c>
      <c r="B75" s="4"/>
      <c r="C75" s="5" t="s">
        <v>21</v>
      </c>
      <c r="D75" s="6" t="s">
        <v>20</v>
      </c>
      <c r="E75" s="4"/>
      <c r="F75" s="5" t="s">
        <v>21</v>
      </c>
      <c r="G75" s="296"/>
      <c r="H75" s="3" t="str">
        <f>A75</f>
        <v>Имя</v>
      </c>
      <c r="I75" s="4"/>
      <c r="J75" s="5" t="str">
        <f>C75</f>
        <v>"Сберегательная" карта</v>
      </c>
      <c r="K75" s="6" t="str">
        <f>D75</f>
        <v>Имя</v>
      </c>
      <c r="L75" s="4"/>
      <c r="M75" s="5" t="str">
        <f>F75</f>
        <v>"Сберегательная" карта</v>
      </c>
    </row>
    <row r="76" spans="1:13" ht="15" customHeight="1" x14ac:dyDescent="0.25">
      <c r="A76" s="260" t="str">
        <f>A11</f>
        <v>Леонтьев Сергей Владимирович</v>
      </c>
      <c r="B76" s="69" t="e">
        <f ca="1">B11</f>
        <v>#REF!</v>
      </c>
      <c r="C76" s="257">
        <f>IF(A76=0,0,3)</f>
        <v>3</v>
      </c>
      <c r="D76" s="260" t="str">
        <f>D11</f>
        <v>Краев Антон Алексеевич</v>
      </c>
      <c r="E76" s="69" t="e">
        <f ca="1">E11</f>
        <v>#REF!</v>
      </c>
      <c r="F76" s="257">
        <f>IF(D76=0,0,3)</f>
        <v>3</v>
      </c>
      <c r="G76" s="296"/>
      <c r="H76" s="260" t="str">
        <f>A76</f>
        <v>Леонтьев Сергей Владимирович</v>
      </c>
      <c r="I76" s="69" t="e">
        <f t="shared" ref="I76:I115" ca="1" si="16">B76</f>
        <v>#REF!</v>
      </c>
      <c r="J76" s="263">
        <f>C76</f>
        <v>3</v>
      </c>
      <c r="K76" s="260" t="str">
        <f>D76</f>
        <v>Краев Антон Алексеевич</v>
      </c>
      <c r="L76" s="69" t="e">
        <f t="shared" ref="L76:L115" ca="1" si="17">E76</f>
        <v>#REF!</v>
      </c>
      <c r="M76" s="263">
        <f>F76</f>
        <v>3</v>
      </c>
    </row>
    <row r="77" spans="1:13" x14ac:dyDescent="0.25">
      <c r="A77" s="260"/>
      <c r="B77" s="69" t="e">
        <f t="shared" ref="B77:B115" ca="1" si="18">B12</f>
        <v>#REF!</v>
      </c>
      <c r="C77" s="258"/>
      <c r="D77" s="260"/>
      <c r="E77" s="69" t="e">
        <f t="shared" ref="E77:E115" ca="1" si="19">E12</f>
        <v>#REF!</v>
      </c>
      <c r="F77" s="258"/>
      <c r="G77" s="296"/>
      <c r="H77" s="260"/>
      <c r="I77" s="69" t="e">
        <f t="shared" ca="1" si="16"/>
        <v>#REF!</v>
      </c>
      <c r="J77" s="264"/>
      <c r="K77" s="260"/>
      <c r="L77" s="69" t="e">
        <f t="shared" ca="1" si="17"/>
        <v>#REF!</v>
      </c>
      <c r="M77" s="264"/>
    </row>
    <row r="78" spans="1:13" x14ac:dyDescent="0.25">
      <c r="A78" s="260"/>
      <c r="B78" s="69" t="e">
        <f t="shared" ca="1" si="18"/>
        <v>#REF!</v>
      </c>
      <c r="C78" s="258"/>
      <c r="D78" s="260"/>
      <c r="E78" s="69" t="e">
        <f t="shared" ca="1" si="19"/>
        <v>#REF!</v>
      </c>
      <c r="F78" s="258"/>
      <c r="G78" s="296"/>
      <c r="H78" s="260"/>
      <c r="I78" s="69" t="e">
        <f t="shared" ca="1" si="16"/>
        <v>#REF!</v>
      </c>
      <c r="J78" s="264"/>
      <c r="K78" s="260"/>
      <c r="L78" s="69" t="e">
        <f t="shared" ca="1" si="17"/>
        <v>#REF!</v>
      </c>
      <c r="M78" s="264"/>
    </row>
    <row r="79" spans="1:13" x14ac:dyDescent="0.25">
      <c r="A79" s="260"/>
      <c r="B79" s="72" t="e">
        <f t="shared" ca="1" si="18"/>
        <v>#REF!</v>
      </c>
      <c r="C79" s="259"/>
      <c r="D79" s="260"/>
      <c r="E79" s="72" t="e">
        <f t="shared" ca="1" si="19"/>
        <v>#REF!</v>
      </c>
      <c r="F79" s="259"/>
      <c r="G79" s="296"/>
      <c r="H79" s="260"/>
      <c r="I79" s="70" t="e">
        <f t="shared" ca="1" si="16"/>
        <v>#REF!</v>
      </c>
      <c r="J79" s="265"/>
      <c r="K79" s="260"/>
      <c r="L79" s="70" t="e">
        <f t="shared" ca="1" si="17"/>
        <v>#REF!</v>
      </c>
      <c r="M79" s="265"/>
    </row>
    <row r="80" spans="1:13" ht="15" customHeight="1" x14ac:dyDescent="0.25">
      <c r="A80" s="260" t="str">
        <f t="shared" ref="A80" si="20">A15</f>
        <v>Бояринцев Илья Анатольевич</v>
      </c>
      <c r="B80" s="69" t="e">
        <f t="shared" ca="1" si="18"/>
        <v>#REF!</v>
      </c>
      <c r="C80" s="257">
        <f>IF(A80=0,0,3)</f>
        <v>3</v>
      </c>
      <c r="D80" s="260" t="str">
        <f t="shared" ref="D80" si="21">D15</f>
        <v>Синегубов Дмитрий Владимирович</v>
      </c>
      <c r="E80" s="69" t="e">
        <f t="shared" ca="1" si="19"/>
        <v>#REF!</v>
      </c>
      <c r="F80" s="257">
        <f>IF(D80=0,0,3)</f>
        <v>3</v>
      </c>
      <c r="G80" s="296"/>
      <c r="H80" s="260" t="str">
        <f>A80</f>
        <v>Бояринцев Илья Анатольевич</v>
      </c>
      <c r="I80" s="69" t="e">
        <f t="shared" ca="1" si="16"/>
        <v>#REF!</v>
      </c>
      <c r="J80" s="263">
        <f>C80</f>
        <v>3</v>
      </c>
      <c r="K80" s="260" t="str">
        <f>D80</f>
        <v>Синегубов Дмитрий Владимирович</v>
      </c>
      <c r="L80" s="69" t="e">
        <f t="shared" ca="1" si="17"/>
        <v>#REF!</v>
      </c>
      <c r="M80" s="263">
        <f>F80</f>
        <v>3</v>
      </c>
    </row>
    <row r="81" spans="1:13" x14ac:dyDescent="0.25">
      <c r="A81" s="260"/>
      <c r="B81" s="69" t="e">
        <f t="shared" ca="1" si="18"/>
        <v>#REF!</v>
      </c>
      <c r="C81" s="258"/>
      <c r="D81" s="260"/>
      <c r="E81" s="69" t="e">
        <f t="shared" ca="1" si="19"/>
        <v>#REF!</v>
      </c>
      <c r="F81" s="258"/>
      <c r="G81" s="296"/>
      <c r="H81" s="260"/>
      <c r="I81" s="69" t="e">
        <f t="shared" ca="1" si="16"/>
        <v>#REF!</v>
      </c>
      <c r="J81" s="264"/>
      <c r="K81" s="260"/>
      <c r="L81" s="69" t="e">
        <f t="shared" ca="1" si="17"/>
        <v>#REF!</v>
      </c>
      <c r="M81" s="264"/>
    </row>
    <row r="82" spans="1:13" x14ac:dyDescent="0.25">
      <c r="A82" s="260"/>
      <c r="B82" s="69" t="e">
        <f t="shared" ca="1" si="18"/>
        <v>#REF!</v>
      </c>
      <c r="C82" s="258"/>
      <c r="D82" s="260"/>
      <c r="E82" s="69" t="e">
        <f t="shared" ca="1" si="19"/>
        <v>#REF!</v>
      </c>
      <c r="F82" s="258"/>
      <c r="G82" s="296"/>
      <c r="H82" s="260"/>
      <c r="I82" s="69" t="e">
        <f t="shared" ca="1" si="16"/>
        <v>#REF!</v>
      </c>
      <c r="J82" s="264"/>
      <c r="K82" s="260"/>
      <c r="L82" s="69" t="e">
        <f t="shared" ca="1" si="17"/>
        <v>#REF!</v>
      </c>
      <c r="M82" s="264"/>
    </row>
    <row r="83" spans="1:13" x14ac:dyDescent="0.25">
      <c r="A83" s="260"/>
      <c r="B83" s="72" t="e">
        <f t="shared" ca="1" si="18"/>
        <v>#REF!</v>
      </c>
      <c r="C83" s="259"/>
      <c r="D83" s="260"/>
      <c r="E83" s="72" t="e">
        <f t="shared" ca="1" si="19"/>
        <v>#REF!</v>
      </c>
      <c r="F83" s="259"/>
      <c r="G83" s="296"/>
      <c r="H83" s="260"/>
      <c r="I83" s="70" t="e">
        <f t="shared" ca="1" si="16"/>
        <v>#REF!</v>
      </c>
      <c r="J83" s="265"/>
      <c r="K83" s="260"/>
      <c r="L83" s="70" t="e">
        <f t="shared" ca="1" si="17"/>
        <v>#REF!</v>
      </c>
      <c r="M83" s="265"/>
    </row>
    <row r="84" spans="1:13" ht="15" customHeight="1" x14ac:dyDescent="0.25">
      <c r="A84" s="260" t="str">
        <f t="shared" ref="A84" si="22">A19</f>
        <v>Потапова Юлия Олеговна</v>
      </c>
      <c r="B84" s="69" t="e">
        <f t="shared" ca="1" si="18"/>
        <v>#REF!</v>
      </c>
      <c r="C84" s="257">
        <f>IF(A84=0,0,3)</f>
        <v>3</v>
      </c>
      <c r="D84" s="260" t="str">
        <f t="shared" ref="D84" si="23">D19</f>
        <v>Смирнов Дмитрий Юрьевич</v>
      </c>
      <c r="E84" s="69" t="e">
        <f t="shared" ca="1" si="19"/>
        <v>#REF!</v>
      </c>
      <c r="F84" s="257">
        <f t="shared" ref="F84" si="24">IF(D84=0,0,3)</f>
        <v>3</v>
      </c>
      <c r="G84" s="296"/>
      <c r="H84" s="260" t="str">
        <f>A84</f>
        <v>Потапова Юлия Олеговна</v>
      </c>
      <c r="I84" s="69" t="e">
        <f t="shared" ca="1" si="16"/>
        <v>#REF!</v>
      </c>
      <c r="J84" s="263">
        <f>C84</f>
        <v>3</v>
      </c>
      <c r="K84" s="260" t="str">
        <f>D84</f>
        <v>Смирнов Дмитрий Юрьевич</v>
      </c>
      <c r="L84" s="69" t="e">
        <f t="shared" ca="1" si="17"/>
        <v>#REF!</v>
      </c>
      <c r="M84" s="263">
        <f>F84</f>
        <v>3</v>
      </c>
    </row>
    <row r="85" spans="1:13" x14ac:dyDescent="0.25">
      <c r="A85" s="260"/>
      <c r="B85" s="69" t="e">
        <f t="shared" ca="1" si="18"/>
        <v>#REF!</v>
      </c>
      <c r="C85" s="258"/>
      <c r="D85" s="260"/>
      <c r="E85" s="69" t="e">
        <f t="shared" ca="1" si="19"/>
        <v>#REF!</v>
      </c>
      <c r="F85" s="258"/>
      <c r="G85" s="296"/>
      <c r="H85" s="260"/>
      <c r="I85" s="69" t="e">
        <f t="shared" ca="1" si="16"/>
        <v>#REF!</v>
      </c>
      <c r="J85" s="264"/>
      <c r="K85" s="260"/>
      <c r="L85" s="69" t="e">
        <f t="shared" ca="1" si="17"/>
        <v>#REF!</v>
      </c>
      <c r="M85" s="264"/>
    </row>
    <row r="86" spans="1:13" x14ac:dyDescent="0.25">
      <c r="A86" s="260"/>
      <c r="B86" s="69" t="e">
        <f t="shared" ca="1" si="18"/>
        <v>#REF!</v>
      </c>
      <c r="C86" s="258"/>
      <c r="D86" s="260"/>
      <c r="E86" s="69" t="e">
        <f t="shared" ca="1" si="19"/>
        <v>#REF!</v>
      </c>
      <c r="F86" s="258"/>
      <c r="G86" s="296"/>
      <c r="H86" s="260"/>
      <c r="I86" s="69" t="e">
        <f t="shared" ca="1" si="16"/>
        <v>#REF!</v>
      </c>
      <c r="J86" s="264"/>
      <c r="K86" s="260"/>
      <c r="L86" s="69" t="e">
        <f t="shared" ca="1" si="17"/>
        <v>#REF!</v>
      </c>
      <c r="M86" s="264"/>
    </row>
    <row r="87" spans="1:13" x14ac:dyDescent="0.25">
      <c r="A87" s="260"/>
      <c r="B87" s="72" t="e">
        <f t="shared" ca="1" si="18"/>
        <v>#REF!</v>
      </c>
      <c r="C87" s="259"/>
      <c r="D87" s="260"/>
      <c r="E87" s="72" t="e">
        <f t="shared" ca="1" si="19"/>
        <v>#REF!</v>
      </c>
      <c r="F87" s="259"/>
      <c r="G87" s="296"/>
      <c r="H87" s="260"/>
      <c r="I87" s="70" t="e">
        <f t="shared" ca="1" si="16"/>
        <v>#REF!</v>
      </c>
      <c r="J87" s="265"/>
      <c r="K87" s="260"/>
      <c r="L87" s="70" t="e">
        <f t="shared" ca="1" si="17"/>
        <v>#REF!</v>
      </c>
      <c r="M87" s="265"/>
    </row>
    <row r="88" spans="1:13" ht="15" customHeight="1" x14ac:dyDescent="0.25">
      <c r="A88" s="260" t="str">
        <f t="shared" ref="A88" si="25">A23</f>
        <v>Багаев Алексей Николаевич</v>
      </c>
      <c r="B88" s="69" t="e">
        <f t="shared" ca="1" si="18"/>
        <v>#REF!</v>
      </c>
      <c r="C88" s="257">
        <f>IF(A88=0,0,3)</f>
        <v>3</v>
      </c>
      <c r="D88" s="260" t="str">
        <f t="shared" ref="D88" si="26">D23</f>
        <v>Кузнецов Игорь Вениаминович</v>
      </c>
      <c r="E88" s="69" t="e">
        <f t="shared" ca="1" si="19"/>
        <v>#REF!</v>
      </c>
      <c r="F88" s="257">
        <f t="shared" ref="F88" si="27">IF(D88=0,0,3)</f>
        <v>3</v>
      </c>
      <c r="G88" s="296"/>
      <c r="H88" s="260" t="str">
        <f>A88</f>
        <v>Багаев Алексей Николаевич</v>
      </c>
      <c r="I88" s="69" t="e">
        <f t="shared" ca="1" si="16"/>
        <v>#REF!</v>
      </c>
      <c r="J88" s="263">
        <f>C88</f>
        <v>3</v>
      </c>
      <c r="K88" s="260" t="str">
        <f>D88</f>
        <v>Кузнецов Игорь Вениаминович</v>
      </c>
      <c r="L88" s="69" t="e">
        <f t="shared" ca="1" si="17"/>
        <v>#REF!</v>
      </c>
      <c r="M88" s="263">
        <f>F88</f>
        <v>3</v>
      </c>
    </row>
    <row r="89" spans="1:13" x14ac:dyDescent="0.25">
      <c r="A89" s="260"/>
      <c r="B89" s="69" t="e">
        <f t="shared" ca="1" si="18"/>
        <v>#REF!</v>
      </c>
      <c r="C89" s="258"/>
      <c r="D89" s="260"/>
      <c r="E89" s="69" t="e">
        <f t="shared" ca="1" si="19"/>
        <v>#REF!</v>
      </c>
      <c r="F89" s="258"/>
      <c r="G89" s="296"/>
      <c r="H89" s="260"/>
      <c r="I89" s="69" t="e">
        <f t="shared" ca="1" si="16"/>
        <v>#REF!</v>
      </c>
      <c r="J89" s="264"/>
      <c r="K89" s="260"/>
      <c r="L89" s="69" t="e">
        <f t="shared" ca="1" si="17"/>
        <v>#REF!</v>
      </c>
      <c r="M89" s="264"/>
    </row>
    <row r="90" spans="1:13" x14ac:dyDescent="0.25">
      <c r="A90" s="260"/>
      <c r="B90" s="69" t="e">
        <f t="shared" ca="1" si="18"/>
        <v>#REF!</v>
      </c>
      <c r="C90" s="258"/>
      <c r="D90" s="260"/>
      <c r="E90" s="69" t="e">
        <f t="shared" ca="1" si="19"/>
        <v>#REF!</v>
      </c>
      <c r="F90" s="258"/>
      <c r="G90" s="296"/>
      <c r="H90" s="260"/>
      <c r="I90" s="69" t="e">
        <f t="shared" ca="1" si="16"/>
        <v>#REF!</v>
      </c>
      <c r="J90" s="264"/>
      <c r="K90" s="260"/>
      <c r="L90" s="69" t="e">
        <f t="shared" ca="1" si="17"/>
        <v>#REF!</v>
      </c>
      <c r="M90" s="264"/>
    </row>
    <row r="91" spans="1:13" x14ac:dyDescent="0.25">
      <c r="A91" s="260"/>
      <c r="B91" s="72" t="e">
        <f t="shared" ca="1" si="18"/>
        <v>#REF!</v>
      </c>
      <c r="C91" s="259"/>
      <c r="D91" s="260"/>
      <c r="E91" s="72" t="e">
        <f t="shared" ca="1" si="19"/>
        <v>#REF!</v>
      </c>
      <c r="F91" s="259"/>
      <c r="G91" s="296"/>
      <c r="H91" s="260"/>
      <c r="I91" s="70" t="e">
        <f t="shared" ca="1" si="16"/>
        <v>#REF!</v>
      </c>
      <c r="J91" s="265"/>
      <c r="K91" s="260"/>
      <c r="L91" s="70" t="e">
        <f t="shared" ca="1" si="17"/>
        <v>#REF!</v>
      </c>
      <c r="M91" s="265"/>
    </row>
    <row r="92" spans="1:13" x14ac:dyDescent="0.25">
      <c r="A92" s="260">
        <f t="shared" ref="A92" si="28">A27</f>
        <v>0</v>
      </c>
      <c r="B92" s="69" t="e">
        <f t="shared" ca="1" si="18"/>
        <v>#REF!</v>
      </c>
      <c r="C92" s="257">
        <f>IF(A92=0,0,3)</f>
        <v>0</v>
      </c>
      <c r="D92" s="260" t="str">
        <f t="shared" ref="D92" si="29">D27</f>
        <v>Сокольников Артем Геннадьевич</v>
      </c>
      <c r="E92" s="69" t="e">
        <f t="shared" ca="1" si="19"/>
        <v>#REF!</v>
      </c>
      <c r="F92" s="257">
        <f t="shared" ref="F92" si="30">IF(D92=0,0,3)</f>
        <v>3</v>
      </c>
      <c r="G92" s="296"/>
      <c r="H92" s="260">
        <f>A92</f>
        <v>0</v>
      </c>
      <c r="I92" s="69" t="e">
        <f t="shared" ca="1" si="16"/>
        <v>#REF!</v>
      </c>
      <c r="J92" s="263">
        <f>C92</f>
        <v>0</v>
      </c>
      <c r="K92" s="260" t="str">
        <f>D92</f>
        <v>Сокольников Артем Геннадьевич</v>
      </c>
      <c r="L92" s="69" t="e">
        <f t="shared" ca="1" si="17"/>
        <v>#REF!</v>
      </c>
      <c r="M92" s="263">
        <f>F92</f>
        <v>3</v>
      </c>
    </row>
    <row r="93" spans="1:13" x14ac:dyDescent="0.25">
      <c r="A93" s="260"/>
      <c r="B93" s="69" t="e">
        <f t="shared" ca="1" si="18"/>
        <v>#REF!</v>
      </c>
      <c r="C93" s="258"/>
      <c r="D93" s="260"/>
      <c r="E93" s="69" t="e">
        <f t="shared" ca="1" si="19"/>
        <v>#REF!</v>
      </c>
      <c r="F93" s="258"/>
      <c r="G93" s="296"/>
      <c r="H93" s="260"/>
      <c r="I93" s="69" t="e">
        <f t="shared" ca="1" si="16"/>
        <v>#REF!</v>
      </c>
      <c r="J93" s="264"/>
      <c r="K93" s="260"/>
      <c r="L93" s="69" t="e">
        <f t="shared" ca="1" si="17"/>
        <v>#REF!</v>
      </c>
      <c r="M93" s="264"/>
    </row>
    <row r="94" spans="1:13" x14ac:dyDescent="0.25">
      <c r="A94" s="260"/>
      <c r="B94" s="69" t="e">
        <f t="shared" ca="1" si="18"/>
        <v>#REF!</v>
      </c>
      <c r="C94" s="258"/>
      <c r="D94" s="260"/>
      <c r="E94" s="69" t="e">
        <f t="shared" ca="1" si="19"/>
        <v>#REF!</v>
      </c>
      <c r="F94" s="258"/>
      <c r="G94" s="296"/>
      <c r="H94" s="260"/>
      <c r="I94" s="69" t="e">
        <f t="shared" ca="1" si="16"/>
        <v>#REF!</v>
      </c>
      <c r="J94" s="264"/>
      <c r="K94" s="260"/>
      <c r="L94" s="69" t="e">
        <f t="shared" ca="1" si="17"/>
        <v>#REF!</v>
      </c>
      <c r="M94" s="264"/>
    </row>
    <row r="95" spans="1:13" x14ac:dyDescent="0.25">
      <c r="A95" s="260"/>
      <c r="B95" s="72" t="e">
        <f t="shared" ca="1" si="18"/>
        <v>#REF!</v>
      </c>
      <c r="C95" s="259"/>
      <c r="D95" s="260"/>
      <c r="E95" s="72" t="e">
        <f t="shared" ca="1" si="19"/>
        <v>#REF!</v>
      </c>
      <c r="F95" s="259"/>
      <c r="G95" s="296"/>
      <c r="H95" s="260"/>
      <c r="I95" s="70" t="e">
        <f t="shared" ca="1" si="16"/>
        <v>#REF!</v>
      </c>
      <c r="J95" s="265"/>
      <c r="K95" s="260"/>
      <c r="L95" s="70" t="e">
        <f t="shared" ca="1" si="17"/>
        <v>#REF!</v>
      </c>
      <c r="M95" s="265"/>
    </row>
    <row r="96" spans="1:13" x14ac:dyDescent="0.25">
      <c r="A96" s="260">
        <f t="shared" ref="A96" si="31">A31</f>
        <v>0</v>
      </c>
      <c r="B96" s="69" t="e">
        <f t="shared" ca="1" si="18"/>
        <v>#REF!</v>
      </c>
      <c r="C96" s="257">
        <f>IF(A96=0,0,3)</f>
        <v>0</v>
      </c>
      <c r="D96" s="260">
        <f t="shared" ref="D96" si="32">D31</f>
        <v>0</v>
      </c>
      <c r="E96" s="69" t="e">
        <f t="shared" ca="1" si="19"/>
        <v>#REF!</v>
      </c>
      <c r="F96" s="257">
        <f t="shared" ref="F96" si="33">IF(D96=0,0,3)</f>
        <v>0</v>
      </c>
      <c r="G96" s="296"/>
      <c r="H96" s="260">
        <f>A96</f>
        <v>0</v>
      </c>
      <c r="I96" s="69" t="e">
        <f t="shared" ca="1" si="16"/>
        <v>#REF!</v>
      </c>
      <c r="J96" s="263">
        <f>C96</f>
        <v>0</v>
      </c>
      <c r="K96" s="260">
        <f>D96</f>
        <v>0</v>
      </c>
      <c r="L96" s="69" t="e">
        <f t="shared" ca="1" si="17"/>
        <v>#REF!</v>
      </c>
      <c r="M96" s="263">
        <f>F96</f>
        <v>0</v>
      </c>
    </row>
    <row r="97" spans="1:13" x14ac:dyDescent="0.25">
      <c r="A97" s="260"/>
      <c r="B97" s="69" t="e">
        <f t="shared" ca="1" si="18"/>
        <v>#REF!</v>
      </c>
      <c r="C97" s="258"/>
      <c r="D97" s="260"/>
      <c r="E97" s="69" t="e">
        <f t="shared" ca="1" si="19"/>
        <v>#REF!</v>
      </c>
      <c r="F97" s="258"/>
      <c r="G97" s="296"/>
      <c r="H97" s="260"/>
      <c r="I97" s="69" t="e">
        <f t="shared" ca="1" si="16"/>
        <v>#REF!</v>
      </c>
      <c r="J97" s="264"/>
      <c r="K97" s="260"/>
      <c r="L97" s="69" t="e">
        <f t="shared" ca="1" si="17"/>
        <v>#REF!</v>
      </c>
      <c r="M97" s="264"/>
    </row>
    <row r="98" spans="1:13" x14ac:dyDescent="0.25">
      <c r="A98" s="260"/>
      <c r="B98" s="69" t="e">
        <f t="shared" ca="1" si="18"/>
        <v>#REF!</v>
      </c>
      <c r="C98" s="258"/>
      <c r="D98" s="260"/>
      <c r="E98" s="69" t="e">
        <f t="shared" ca="1" si="19"/>
        <v>#REF!</v>
      </c>
      <c r="F98" s="258"/>
      <c r="G98" s="296"/>
      <c r="H98" s="260"/>
      <c r="I98" s="69" t="e">
        <f t="shared" ca="1" si="16"/>
        <v>#REF!</v>
      </c>
      <c r="J98" s="264"/>
      <c r="K98" s="260"/>
      <c r="L98" s="69" t="e">
        <f t="shared" ca="1" si="17"/>
        <v>#REF!</v>
      </c>
      <c r="M98" s="264"/>
    </row>
    <row r="99" spans="1:13" x14ac:dyDescent="0.25">
      <c r="A99" s="260"/>
      <c r="B99" s="72" t="e">
        <f t="shared" ca="1" si="18"/>
        <v>#REF!</v>
      </c>
      <c r="C99" s="259"/>
      <c r="D99" s="260"/>
      <c r="E99" s="72" t="e">
        <f t="shared" ca="1" si="19"/>
        <v>#REF!</v>
      </c>
      <c r="F99" s="259"/>
      <c r="G99" s="296"/>
      <c r="H99" s="260"/>
      <c r="I99" s="70" t="e">
        <f t="shared" ca="1" si="16"/>
        <v>#REF!</v>
      </c>
      <c r="J99" s="265"/>
      <c r="K99" s="260"/>
      <c r="L99" s="70" t="e">
        <f t="shared" ca="1" si="17"/>
        <v>#REF!</v>
      </c>
      <c r="M99" s="265"/>
    </row>
    <row r="100" spans="1:13" x14ac:dyDescent="0.25">
      <c r="A100" s="260">
        <f t="shared" ref="A100" si="34">A35</f>
        <v>0</v>
      </c>
      <c r="B100" s="69" t="e">
        <f t="shared" ca="1" si="18"/>
        <v>#REF!</v>
      </c>
      <c r="C100" s="257">
        <f>IF(A100=0,0,3)</f>
        <v>0</v>
      </c>
      <c r="D100" s="260">
        <f t="shared" ref="D100" si="35">D35</f>
        <v>0</v>
      </c>
      <c r="E100" s="69" t="e">
        <f t="shared" ca="1" si="19"/>
        <v>#REF!</v>
      </c>
      <c r="F100" s="257">
        <f t="shared" ref="F100" si="36">IF(D100=0,0,3)</f>
        <v>0</v>
      </c>
      <c r="G100" s="296"/>
      <c r="H100" s="260">
        <f>A100</f>
        <v>0</v>
      </c>
      <c r="I100" s="69" t="e">
        <f t="shared" ca="1" si="16"/>
        <v>#REF!</v>
      </c>
      <c r="J100" s="263">
        <f>C100</f>
        <v>0</v>
      </c>
      <c r="K100" s="260">
        <f>D100</f>
        <v>0</v>
      </c>
      <c r="L100" s="69" t="e">
        <f t="shared" ca="1" si="17"/>
        <v>#REF!</v>
      </c>
      <c r="M100" s="263">
        <f>F100</f>
        <v>0</v>
      </c>
    </row>
    <row r="101" spans="1:13" x14ac:dyDescent="0.25">
      <c r="A101" s="260"/>
      <c r="B101" s="69" t="e">
        <f t="shared" ca="1" si="18"/>
        <v>#REF!</v>
      </c>
      <c r="C101" s="258"/>
      <c r="D101" s="260"/>
      <c r="E101" s="69" t="e">
        <f t="shared" ca="1" si="19"/>
        <v>#REF!</v>
      </c>
      <c r="F101" s="258"/>
      <c r="G101" s="296"/>
      <c r="H101" s="260"/>
      <c r="I101" s="69" t="e">
        <f t="shared" ca="1" si="16"/>
        <v>#REF!</v>
      </c>
      <c r="J101" s="264"/>
      <c r="K101" s="260"/>
      <c r="L101" s="69" t="e">
        <f t="shared" ca="1" si="17"/>
        <v>#REF!</v>
      </c>
      <c r="M101" s="264"/>
    </row>
    <row r="102" spans="1:13" x14ac:dyDescent="0.25">
      <c r="A102" s="260"/>
      <c r="B102" s="69" t="e">
        <f t="shared" ca="1" si="18"/>
        <v>#REF!</v>
      </c>
      <c r="C102" s="258"/>
      <c r="D102" s="260"/>
      <c r="E102" s="69" t="e">
        <f t="shared" ca="1" si="19"/>
        <v>#REF!</v>
      </c>
      <c r="F102" s="258"/>
      <c r="G102" s="296"/>
      <c r="H102" s="260"/>
      <c r="I102" s="69" t="e">
        <f t="shared" ca="1" si="16"/>
        <v>#REF!</v>
      </c>
      <c r="J102" s="264"/>
      <c r="K102" s="260"/>
      <c r="L102" s="69" t="e">
        <f t="shared" ca="1" si="17"/>
        <v>#REF!</v>
      </c>
      <c r="M102" s="264"/>
    </row>
    <row r="103" spans="1:13" x14ac:dyDescent="0.25">
      <c r="A103" s="260"/>
      <c r="B103" s="72" t="e">
        <f t="shared" ca="1" si="18"/>
        <v>#REF!</v>
      </c>
      <c r="C103" s="259"/>
      <c r="D103" s="260"/>
      <c r="E103" s="72" t="e">
        <f t="shared" ca="1" si="19"/>
        <v>#REF!</v>
      </c>
      <c r="F103" s="259"/>
      <c r="G103" s="296"/>
      <c r="H103" s="260"/>
      <c r="I103" s="70" t="e">
        <f t="shared" ca="1" si="16"/>
        <v>#REF!</v>
      </c>
      <c r="J103" s="265"/>
      <c r="K103" s="260"/>
      <c r="L103" s="70" t="e">
        <f t="shared" ca="1" si="17"/>
        <v>#REF!</v>
      </c>
      <c r="M103" s="265"/>
    </row>
    <row r="104" spans="1:13" x14ac:dyDescent="0.25">
      <c r="A104" s="260">
        <f t="shared" ref="A104" si="37">A39</f>
        <v>0</v>
      </c>
      <c r="B104" s="69" t="e">
        <f t="shared" ca="1" si="18"/>
        <v>#REF!</v>
      </c>
      <c r="C104" s="257">
        <f>IF(A104=0,0,3)</f>
        <v>0</v>
      </c>
      <c r="D104" s="260">
        <f t="shared" ref="D104" si="38">D39</f>
        <v>0</v>
      </c>
      <c r="E104" s="69" t="e">
        <f t="shared" ca="1" si="19"/>
        <v>#REF!</v>
      </c>
      <c r="F104" s="257">
        <f t="shared" ref="F104" si="39">IF(D104=0,0,3)</f>
        <v>0</v>
      </c>
      <c r="G104" s="296"/>
      <c r="H104" s="260">
        <f>A104</f>
        <v>0</v>
      </c>
      <c r="I104" s="69" t="e">
        <f t="shared" ca="1" si="16"/>
        <v>#REF!</v>
      </c>
      <c r="J104" s="263">
        <f>C104</f>
        <v>0</v>
      </c>
      <c r="K104" s="260">
        <f>D104</f>
        <v>0</v>
      </c>
      <c r="L104" s="69" t="e">
        <f t="shared" ca="1" si="17"/>
        <v>#REF!</v>
      </c>
      <c r="M104" s="263">
        <f>F104</f>
        <v>0</v>
      </c>
    </row>
    <row r="105" spans="1:13" x14ac:dyDescent="0.25">
      <c r="A105" s="260"/>
      <c r="B105" s="69" t="e">
        <f t="shared" ca="1" si="18"/>
        <v>#REF!</v>
      </c>
      <c r="C105" s="258"/>
      <c r="D105" s="260"/>
      <c r="E105" s="69" t="e">
        <f t="shared" ca="1" si="19"/>
        <v>#REF!</v>
      </c>
      <c r="F105" s="258"/>
      <c r="G105" s="296"/>
      <c r="H105" s="260"/>
      <c r="I105" s="69" t="e">
        <f t="shared" ca="1" si="16"/>
        <v>#REF!</v>
      </c>
      <c r="J105" s="264"/>
      <c r="K105" s="260"/>
      <c r="L105" s="69" t="e">
        <f t="shared" ca="1" si="17"/>
        <v>#REF!</v>
      </c>
      <c r="M105" s="264"/>
    </row>
    <row r="106" spans="1:13" x14ac:dyDescent="0.25">
      <c r="A106" s="260"/>
      <c r="B106" s="69" t="e">
        <f t="shared" ca="1" si="18"/>
        <v>#REF!</v>
      </c>
      <c r="C106" s="258"/>
      <c r="D106" s="260"/>
      <c r="E106" s="69" t="e">
        <f t="shared" ca="1" si="19"/>
        <v>#REF!</v>
      </c>
      <c r="F106" s="258"/>
      <c r="G106" s="296"/>
      <c r="H106" s="260"/>
      <c r="I106" s="69" t="e">
        <f t="shared" ca="1" si="16"/>
        <v>#REF!</v>
      </c>
      <c r="J106" s="264"/>
      <c r="K106" s="260"/>
      <c r="L106" s="69" t="e">
        <f t="shared" ca="1" si="17"/>
        <v>#REF!</v>
      </c>
      <c r="M106" s="264"/>
    </row>
    <row r="107" spans="1:13" x14ac:dyDescent="0.25">
      <c r="A107" s="260"/>
      <c r="B107" s="72" t="e">
        <f t="shared" ca="1" si="18"/>
        <v>#REF!</v>
      </c>
      <c r="C107" s="259"/>
      <c r="D107" s="260"/>
      <c r="E107" s="72" t="e">
        <f t="shared" ca="1" si="19"/>
        <v>#REF!</v>
      </c>
      <c r="F107" s="259"/>
      <c r="G107" s="296"/>
      <c r="H107" s="260"/>
      <c r="I107" s="70" t="e">
        <f t="shared" ca="1" si="16"/>
        <v>#REF!</v>
      </c>
      <c r="J107" s="265"/>
      <c r="K107" s="260"/>
      <c r="L107" s="70" t="e">
        <f t="shared" ca="1" si="17"/>
        <v>#REF!</v>
      </c>
      <c r="M107" s="265"/>
    </row>
    <row r="108" spans="1:13" x14ac:dyDescent="0.25">
      <c r="A108" s="260">
        <f t="shared" ref="A108" si="40">A43</f>
        <v>0</v>
      </c>
      <c r="B108" s="69" t="e">
        <f t="shared" ca="1" si="18"/>
        <v>#REF!</v>
      </c>
      <c r="C108" s="257">
        <f>IF(A108=0,0,3)</f>
        <v>0</v>
      </c>
      <c r="D108" s="260">
        <f t="shared" ref="D108" si="41">D43</f>
        <v>0</v>
      </c>
      <c r="E108" s="69" t="e">
        <f t="shared" ca="1" si="19"/>
        <v>#REF!</v>
      </c>
      <c r="F108" s="257">
        <f t="shared" ref="F108" si="42">IF(D108=0,0,3)</f>
        <v>0</v>
      </c>
      <c r="G108" s="296"/>
      <c r="H108" s="260">
        <f>A108</f>
        <v>0</v>
      </c>
      <c r="I108" s="69" t="e">
        <f t="shared" ca="1" si="16"/>
        <v>#REF!</v>
      </c>
      <c r="J108" s="263">
        <f>C108</f>
        <v>0</v>
      </c>
      <c r="K108" s="260">
        <f>D108</f>
        <v>0</v>
      </c>
      <c r="L108" s="69" t="e">
        <f t="shared" ca="1" si="17"/>
        <v>#REF!</v>
      </c>
      <c r="M108" s="263">
        <f>F108</f>
        <v>0</v>
      </c>
    </row>
    <row r="109" spans="1:13" x14ac:dyDescent="0.25">
      <c r="A109" s="260"/>
      <c r="B109" s="69" t="e">
        <f t="shared" ca="1" si="18"/>
        <v>#REF!</v>
      </c>
      <c r="C109" s="258"/>
      <c r="D109" s="260"/>
      <c r="E109" s="69" t="e">
        <f t="shared" ca="1" si="19"/>
        <v>#REF!</v>
      </c>
      <c r="F109" s="258"/>
      <c r="G109" s="296"/>
      <c r="H109" s="260"/>
      <c r="I109" s="69" t="e">
        <f t="shared" ca="1" si="16"/>
        <v>#REF!</v>
      </c>
      <c r="J109" s="264"/>
      <c r="K109" s="260"/>
      <c r="L109" s="69" t="e">
        <f t="shared" ca="1" si="17"/>
        <v>#REF!</v>
      </c>
      <c r="M109" s="264"/>
    </row>
    <row r="110" spans="1:13" x14ac:dyDescent="0.25">
      <c r="A110" s="260"/>
      <c r="B110" s="69" t="e">
        <f t="shared" ca="1" si="18"/>
        <v>#REF!</v>
      </c>
      <c r="C110" s="258"/>
      <c r="D110" s="260"/>
      <c r="E110" s="69" t="e">
        <f t="shared" ca="1" si="19"/>
        <v>#REF!</v>
      </c>
      <c r="F110" s="258"/>
      <c r="G110" s="296"/>
      <c r="H110" s="260"/>
      <c r="I110" s="69" t="e">
        <f t="shared" ca="1" si="16"/>
        <v>#REF!</v>
      </c>
      <c r="J110" s="264"/>
      <c r="K110" s="260"/>
      <c r="L110" s="69" t="e">
        <f t="shared" ca="1" si="17"/>
        <v>#REF!</v>
      </c>
      <c r="M110" s="264"/>
    </row>
    <row r="111" spans="1:13" x14ac:dyDescent="0.25">
      <c r="A111" s="260"/>
      <c r="B111" s="72" t="e">
        <f t="shared" ca="1" si="18"/>
        <v>#REF!</v>
      </c>
      <c r="C111" s="259"/>
      <c r="D111" s="260"/>
      <c r="E111" s="72" t="e">
        <f t="shared" ca="1" si="19"/>
        <v>#REF!</v>
      </c>
      <c r="F111" s="259"/>
      <c r="G111" s="296"/>
      <c r="H111" s="260"/>
      <c r="I111" s="70" t="e">
        <f t="shared" ca="1" si="16"/>
        <v>#REF!</v>
      </c>
      <c r="J111" s="265"/>
      <c r="K111" s="260"/>
      <c r="L111" s="70" t="e">
        <f t="shared" ca="1" si="17"/>
        <v>#REF!</v>
      </c>
      <c r="M111" s="265"/>
    </row>
    <row r="112" spans="1:13" x14ac:dyDescent="0.25">
      <c r="A112" s="260">
        <f t="shared" ref="A112" si="43">A47</f>
        <v>0</v>
      </c>
      <c r="B112" s="69" t="e">
        <f t="shared" ca="1" si="18"/>
        <v>#REF!</v>
      </c>
      <c r="C112" s="257">
        <f>IF(A112=0,0,3)</f>
        <v>0</v>
      </c>
      <c r="D112" s="260">
        <f t="shared" ref="D112" si="44">D47</f>
        <v>0</v>
      </c>
      <c r="E112" s="69" t="e">
        <f t="shared" ca="1" si="19"/>
        <v>#REF!</v>
      </c>
      <c r="F112" s="257">
        <f t="shared" ref="F112" si="45">IF(D112=0,0,3)</f>
        <v>0</v>
      </c>
      <c r="G112" s="296"/>
      <c r="H112" s="260">
        <f>A112</f>
        <v>0</v>
      </c>
      <c r="I112" s="69" t="e">
        <f t="shared" ca="1" si="16"/>
        <v>#REF!</v>
      </c>
      <c r="J112" s="263">
        <f>C112</f>
        <v>0</v>
      </c>
      <c r="K112" s="260">
        <f>D112</f>
        <v>0</v>
      </c>
      <c r="L112" s="69" t="e">
        <f t="shared" ca="1" si="17"/>
        <v>#REF!</v>
      </c>
      <c r="M112" s="263">
        <f>F112</f>
        <v>0</v>
      </c>
    </row>
    <row r="113" spans="1:13" x14ac:dyDescent="0.25">
      <c r="A113" s="260"/>
      <c r="B113" s="69" t="e">
        <f t="shared" ca="1" si="18"/>
        <v>#REF!</v>
      </c>
      <c r="C113" s="258"/>
      <c r="D113" s="260"/>
      <c r="E113" s="69" t="e">
        <f t="shared" ca="1" si="19"/>
        <v>#REF!</v>
      </c>
      <c r="F113" s="258"/>
      <c r="G113" s="296"/>
      <c r="H113" s="260"/>
      <c r="I113" s="69" t="e">
        <f t="shared" ca="1" si="16"/>
        <v>#REF!</v>
      </c>
      <c r="J113" s="264"/>
      <c r="K113" s="260"/>
      <c r="L113" s="69" t="e">
        <f t="shared" ca="1" si="17"/>
        <v>#REF!</v>
      </c>
      <c r="M113" s="264"/>
    </row>
    <row r="114" spans="1:13" x14ac:dyDescent="0.25">
      <c r="A114" s="260"/>
      <c r="B114" s="69" t="e">
        <f t="shared" ca="1" si="18"/>
        <v>#REF!</v>
      </c>
      <c r="C114" s="258"/>
      <c r="D114" s="260"/>
      <c r="E114" s="69" t="e">
        <f t="shared" ca="1" si="19"/>
        <v>#REF!</v>
      </c>
      <c r="F114" s="258"/>
      <c r="G114" s="296"/>
      <c r="H114" s="260"/>
      <c r="I114" s="69" t="e">
        <f t="shared" ca="1" si="16"/>
        <v>#REF!</v>
      </c>
      <c r="J114" s="264"/>
      <c r="K114" s="260"/>
      <c r="L114" s="69" t="e">
        <f t="shared" ca="1" si="17"/>
        <v>#REF!</v>
      </c>
      <c r="M114" s="264"/>
    </row>
    <row r="115" spans="1:13" ht="15.75" thickBot="1" x14ac:dyDescent="0.3">
      <c r="A115" s="260"/>
      <c r="B115" s="72" t="e">
        <f t="shared" ca="1" si="18"/>
        <v>#REF!</v>
      </c>
      <c r="C115" s="300"/>
      <c r="D115" s="260"/>
      <c r="E115" s="72" t="e">
        <f t="shared" ca="1" si="19"/>
        <v>#REF!</v>
      </c>
      <c r="F115" s="300"/>
      <c r="G115" s="296"/>
      <c r="H115" s="301"/>
      <c r="I115" s="71" t="e">
        <f t="shared" ca="1" si="16"/>
        <v>#REF!</v>
      </c>
      <c r="J115" s="275"/>
      <c r="K115" s="301"/>
      <c r="L115" s="71" t="e">
        <f t="shared" ca="1" si="17"/>
        <v>#REF!</v>
      </c>
      <c r="M115" s="275"/>
    </row>
    <row r="116" spans="1:13" ht="15.75" thickBot="1" x14ac:dyDescent="0.3">
      <c r="A116" s="7" t="s">
        <v>22</v>
      </c>
      <c r="B116" s="247" t="s">
        <v>23</v>
      </c>
      <c r="C116" s="248"/>
      <c r="D116" s="8" t="s">
        <v>24</v>
      </c>
      <c r="E116" s="9" t="s">
        <v>46</v>
      </c>
      <c r="F116" s="10" t="s">
        <v>38</v>
      </c>
      <c r="G116" s="296"/>
      <c r="H116" s="7" t="s">
        <v>22</v>
      </c>
      <c r="I116" s="247" t="s">
        <v>23</v>
      </c>
      <c r="J116" s="248"/>
      <c r="K116" s="8" t="s">
        <v>24</v>
      </c>
      <c r="L116" s="9" t="s">
        <v>46</v>
      </c>
      <c r="M116" s="10" t="s">
        <v>38</v>
      </c>
    </row>
    <row r="117" spans="1:13" x14ac:dyDescent="0.25">
      <c r="A117" s="11">
        <v>0.3</v>
      </c>
      <c r="B117" s="283" t="s">
        <v>25</v>
      </c>
      <c r="C117" s="284"/>
      <c r="D117" s="12">
        <f>D52</f>
        <v>0</v>
      </c>
      <c r="E117" s="13">
        <f>E52</f>
        <v>0</v>
      </c>
      <c r="F117" s="14" t="e">
        <f>E117/D117</f>
        <v>#DIV/0!</v>
      </c>
      <c r="G117" s="296"/>
      <c r="H117" s="11">
        <v>0.3</v>
      </c>
      <c r="I117" s="283" t="s">
        <v>25</v>
      </c>
      <c r="J117" s="284"/>
      <c r="K117" s="12">
        <f>D117</f>
        <v>0</v>
      </c>
      <c r="L117" s="13">
        <f>E117</f>
        <v>0</v>
      </c>
      <c r="M117" s="14" t="e">
        <f>L117/K117</f>
        <v>#DIV/0!</v>
      </c>
    </row>
    <row r="118" spans="1:13" x14ac:dyDescent="0.25">
      <c r="A118" s="15">
        <v>0.3</v>
      </c>
      <c r="B118" s="271" t="s">
        <v>26</v>
      </c>
      <c r="C118" s="272"/>
      <c r="D118" s="16">
        <f t="shared" ref="D118:E123" si="46">D53</f>
        <v>0</v>
      </c>
      <c r="E118" s="17">
        <f t="shared" si="46"/>
        <v>0</v>
      </c>
      <c r="F118" s="18" t="e">
        <f t="shared" ref="F118:F122" si="47">E118/D118</f>
        <v>#DIV/0!</v>
      </c>
      <c r="G118" s="296"/>
      <c r="H118" s="15">
        <v>0.3</v>
      </c>
      <c r="I118" s="271" t="s">
        <v>26</v>
      </c>
      <c r="J118" s="272"/>
      <c r="K118" s="16">
        <f>D118</f>
        <v>0</v>
      </c>
      <c r="L118" s="17">
        <f>E118</f>
        <v>0</v>
      </c>
      <c r="M118" s="18" t="e">
        <f t="shared" ref="M118:M122" si="48">L118/K118</f>
        <v>#DIV/0!</v>
      </c>
    </row>
    <row r="119" spans="1:13" x14ac:dyDescent="0.25">
      <c r="A119" s="15">
        <v>0.6</v>
      </c>
      <c r="B119" s="271" t="s">
        <v>27</v>
      </c>
      <c r="C119" s="272"/>
      <c r="D119" s="16">
        <f t="shared" si="46"/>
        <v>0</v>
      </c>
      <c r="E119" s="17">
        <f t="shared" si="46"/>
        <v>0</v>
      </c>
      <c r="F119" s="18" t="e">
        <f t="shared" si="47"/>
        <v>#DIV/0!</v>
      </c>
      <c r="G119" s="296"/>
      <c r="H119" s="15">
        <v>0.6</v>
      </c>
      <c r="I119" s="271" t="s">
        <v>27</v>
      </c>
      <c r="J119" s="272"/>
      <c r="K119" s="16">
        <f t="shared" ref="K119:K123" si="49">D119</f>
        <v>0</v>
      </c>
      <c r="L119" s="17">
        <f>E119</f>
        <v>0</v>
      </c>
      <c r="M119" s="18" t="e">
        <f t="shared" si="48"/>
        <v>#DIV/0!</v>
      </c>
    </row>
    <row r="120" spans="1:13" x14ac:dyDescent="0.25">
      <c r="A120" s="15">
        <v>0.35</v>
      </c>
      <c r="B120" s="271" t="s">
        <v>28</v>
      </c>
      <c r="C120" s="272"/>
      <c r="D120" s="16">
        <f t="shared" si="46"/>
        <v>0</v>
      </c>
      <c r="E120" s="17">
        <f t="shared" si="46"/>
        <v>0</v>
      </c>
      <c r="F120" s="18" t="e">
        <f t="shared" si="47"/>
        <v>#DIV/0!</v>
      </c>
      <c r="G120" s="296"/>
      <c r="H120" s="15">
        <v>0.35</v>
      </c>
      <c r="I120" s="271" t="s">
        <v>28</v>
      </c>
      <c r="J120" s="272"/>
      <c r="K120" s="16">
        <f t="shared" si="49"/>
        <v>0</v>
      </c>
      <c r="L120" s="17">
        <f>E120</f>
        <v>0</v>
      </c>
      <c r="M120" s="18" t="e">
        <f t="shared" si="48"/>
        <v>#DIV/0!</v>
      </c>
    </row>
    <row r="121" spans="1:13" x14ac:dyDescent="0.25">
      <c r="A121" s="19">
        <v>1</v>
      </c>
      <c r="B121" s="269" t="s">
        <v>29</v>
      </c>
      <c r="C121" s="270"/>
      <c r="D121" s="16">
        <f>D56</f>
        <v>0</v>
      </c>
      <c r="E121" s="17">
        <f t="shared" ref="E121:E123" si="50">E56</f>
        <v>0</v>
      </c>
      <c r="F121" s="21" t="e">
        <f t="shared" si="47"/>
        <v>#DIV/0!</v>
      </c>
      <c r="G121" s="296"/>
      <c r="H121" s="19">
        <v>1</v>
      </c>
      <c r="I121" s="269" t="s">
        <v>29</v>
      </c>
      <c r="J121" s="270"/>
      <c r="K121" s="16">
        <f t="shared" si="49"/>
        <v>0</v>
      </c>
      <c r="L121" s="17">
        <f>E121</f>
        <v>0</v>
      </c>
      <c r="M121" s="21" t="e">
        <f t="shared" si="48"/>
        <v>#DIV/0!</v>
      </c>
    </row>
    <row r="122" spans="1:13" x14ac:dyDescent="0.25">
      <c r="A122" s="15">
        <v>0.3</v>
      </c>
      <c r="B122" s="271" t="s">
        <v>30</v>
      </c>
      <c r="C122" s="272"/>
      <c r="D122" s="16">
        <f t="shared" si="46"/>
        <v>0</v>
      </c>
      <c r="E122" s="17">
        <f t="shared" si="50"/>
        <v>0</v>
      </c>
      <c r="F122" s="18" t="e">
        <f t="shared" si="47"/>
        <v>#DIV/0!</v>
      </c>
      <c r="G122" s="296"/>
      <c r="H122" s="15">
        <v>0.3</v>
      </c>
      <c r="I122" s="271" t="s">
        <v>30</v>
      </c>
      <c r="J122" s="272"/>
      <c r="K122" s="16">
        <f t="shared" si="49"/>
        <v>0</v>
      </c>
      <c r="L122" s="17">
        <f>E122</f>
        <v>0</v>
      </c>
      <c r="M122" s="18" t="e">
        <f t="shared" si="48"/>
        <v>#DIV/0!</v>
      </c>
    </row>
    <row r="123" spans="1:13" ht="15.75" customHeight="1" thickBot="1" x14ac:dyDescent="0.3">
      <c r="A123" s="22">
        <v>1</v>
      </c>
      <c r="B123" s="273" t="s">
        <v>31</v>
      </c>
      <c r="C123" s="274"/>
      <c r="D123" s="67">
        <f t="shared" si="46"/>
        <v>0</v>
      </c>
      <c r="E123" s="74">
        <f t="shared" si="50"/>
        <v>0</v>
      </c>
      <c r="F123" s="23" t="e">
        <f>E123/D123</f>
        <v>#DIV/0!</v>
      </c>
      <c r="G123" s="296"/>
      <c r="H123" s="22">
        <v>1</v>
      </c>
      <c r="I123" s="273" t="s">
        <v>31</v>
      </c>
      <c r="J123" s="274"/>
      <c r="K123" s="16">
        <f t="shared" si="49"/>
        <v>0</v>
      </c>
      <c r="L123" s="17">
        <f>E123</f>
        <v>0</v>
      </c>
      <c r="M123" s="23" t="e">
        <f>L123/K123</f>
        <v>#DIV/0!</v>
      </c>
    </row>
    <row r="124" spans="1:13" ht="15.75" thickBot="1" x14ac:dyDescent="0.3">
      <c r="A124" s="282"/>
      <c r="B124" s="282"/>
      <c r="C124" s="282"/>
      <c r="D124" s="282"/>
      <c r="E124" s="282"/>
      <c r="F124" s="282"/>
      <c r="G124" s="296"/>
      <c r="H124" s="282"/>
      <c r="I124" s="282"/>
      <c r="J124" s="282"/>
      <c r="K124" s="282"/>
      <c r="L124" s="308"/>
      <c r="M124" s="282"/>
    </row>
    <row r="125" spans="1:13" x14ac:dyDescent="0.25">
      <c r="A125" s="266" t="s">
        <v>32</v>
      </c>
      <c r="B125" s="267"/>
      <c r="C125" s="267"/>
      <c r="D125" s="267"/>
      <c r="E125" s="255" t="s">
        <v>33</v>
      </c>
      <c r="F125" s="256"/>
      <c r="G125" s="296"/>
      <c r="H125" s="266" t="str">
        <f>A125</f>
        <v xml:space="preserve">ЦЕЛИ НА СЕГОДНЯ </v>
      </c>
      <c r="I125" s="267"/>
      <c r="J125" s="267"/>
      <c r="K125" s="268"/>
      <c r="L125" s="255" t="str">
        <f>E125</f>
        <v>Месяц</v>
      </c>
      <c r="M125" s="256"/>
    </row>
    <row r="126" spans="1:13" x14ac:dyDescent="0.25">
      <c r="A126" s="261" t="s">
        <v>34</v>
      </c>
      <c r="B126" s="262"/>
      <c r="C126" s="245">
        <f ca="1">E66</f>
        <v>650000</v>
      </c>
      <c r="D126" s="246"/>
      <c r="E126" s="253" t="e">
        <f>E61</f>
        <v>#REF!</v>
      </c>
      <c r="F126" s="254"/>
      <c r="G126" s="296"/>
      <c r="H126" s="261" t="str">
        <f>A126</f>
        <v>ОБОРОТ</v>
      </c>
      <c r="I126" s="262"/>
      <c r="J126" s="245">
        <f ca="1">C126</f>
        <v>650000</v>
      </c>
      <c r="K126" s="246"/>
      <c r="L126" s="253" t="e">
        <f>E126</f>
        <v>#REF!</v>
      </c>
      <c r="M126" s="254"/>
    </row>
    <row r="127" spans="1:13" x14ac:dyDescent="0.25">
      <c r="A127" s="261" t="s">
        <v>18</v>
      </c>
      <c r="B127" s="262"/>
      <c r="C127" s="245">
        <f ca="1">B73*2</f>
        <v>7800</v>
      </c>
      <c r="D127" s="246"/>
      <c r="E127" s="253" t="e">
        <f t="shared" ref="E127:E129" si="51">E62</f>
        <v>#REF!</v>
      </c>
      <c r="F127" s="254"/>
      <c r="G127" s="296"/>
      <c r="H127" s="261" t="str">
        <f>A127</f>
        <v>ПДС</v>
      </c>
      <c r="I127" s="262"/>
      <c r="J127" s="245">
        <f ca="1">C127</f>
        <v>7800</v>
      </c>
      <c r="K127" s="246"/>
      <c r="L127" s="253" t="e">
        <f>E127</f>
        <v>#REF!</v>
      </c>
      <c r="M127" s="254"/>
    </row>
    <row r="128" spans="1:13" x14ac:dyDescent="0.25">
      <c r="A128" s="261" t="s">
        <v>35</v>
      </c>
      <c r="B128" s="262"/>
      <c r="C128" s="245">
        <f ca="1">B72*2</f>
        <v>88400</v>
      </c>
      <c r="D128" s="246"/>
      <c r="E128" s="253" t="e">
        <f t="shared" si="51"/>
        <v>#REF!</v>
      </c>
      <c r="F128" s="254"/>
      <c r="G128" s="296"/>
      <c r="H128" s="261" t="str">
        <f>A128</f>
        <v>АКС.</v>
      </c>
      <c r="I128" s="262"/>
      <c r="J128" s="245">
        <f ca="1">C128</f>
        <v>88400</v>
      </c>
      <c r="K128" s="246"/>
      <c r="L128" s="253" t="e">
        <f>E128</f>
        <v>#REF!</v>
      </c>
      <c r="M128" s="254"/>
    </row>
    <row r="129" spans="1:13" x14ac:dyDescent="0.25">
      <c r="A129" s="302" t="s">
        <v>19</v>
      </c>
      <c r="B129" s="303"/>
      <c r="C129" s="278">
        <f ca="1">B74*2</f>
        <v>15800</v>
      </c>
      <c r="D129" s="279"/>
      <c r="E129" s="306" t="e">
        <f t="shared" si="51"/>
        <v>#REF!</v>
      </c>
      <c r="F129" s="307"/>
      <c r="G129" s="296"/>
      <c r="H129" s="302" t="str">
        <f>A129</f>
        <v>HiTechnic</v>
      </c>
      <c r="I129" s="303"/>
      <c r="J129" s="278">
        <f ca="1">C129</f>
        <v>15800</v>
      </c>
      <c r="K129" s="279"/>
      <c r="L129" s="276" t="e">
        <f>E129</f>
        <v>#REF!</v>
      </c>
      <c r="M129" s="277"/>
    </row>
  </sheetData>
  <protectedRanges>
    <protectedRange password="81E9" sqref="A1:M129" name="Диапазон2"/>
  </protectedRanges>
  <mergeCells count="326">
    <mergeCell ref="B118:C118"/>
    <mergeCell ref="I118:J118"/>
    <mergeCell ref="B119:C119"/>
    <mergeCell ref="I119:J119"/>
    <mergeCell ref="B120:C120"/>
    <mergeCell ref="I120:J120"/>
    <mergeCell ref="B121:C121"/>
    <mergeCell ref="I121:J121"/>
    <mergeCell ref="B122:C122"/>
    <mergeCell ref="I122:J122"/>
    <mergeCell ref="A129:B129"/>
    <mergeCell ref="C129:D129"/>
    <mergeCell ref="E129:F129"/>
    <mergeCell ref="H129:I129"/>
    <mergeCell ref="B123:C123"/>
    <mergeCell ref="I123:J123"/>
    <mergeCell ref="A124:F124"/>
    <mergeCell ref="H124:M124"/>
    <mergeCell ref="A125:D125"/>
    <mergeCell ref="E125:F125"/>
    <mergeCell ref="H125:K125"/>
    <mergeCell ref="L125:M125"/>
    <mergeCell ref="A126:B126"/>
    <mergeCell ref="C126:D126"/>
    <mergeCell ref="E126:F126"/>
    <mergeCell ref="H126:I126"/>
    <mergeCell ref="A127:B127"/>
    <mergeCell ref="C127:D127"/>
    <mergeCell ref="E127:F127"/>
    <mergeCell ref="H127:I127"/>
    <mergeCell ref="A128:B128"/>
    <mergeCell ref="C128:D128"/>
    <mergeCell ref="E128:F128"/>
    <mergeCell ref="H128:I128"/>
    <mergeCell ref="H112:H115"/>
    <mergeCell ref="J112:J115"/>
    <mergeCell ref="K112:K115"/>
    <mergeCell ref="B117:C117"/>
    <mergeCell ref="I117:J117"/>
    <mergeCell ref="A104:A107"/>
    <mergeCell ref="C104:C107"/>
    <mergeCell ref="D104:D107"/>
    <mergeCell ref="F104:F107"/>
    <mergeCell ref="H104:H107"/>
    <mergeCell ref="J104:J107"/>
    <mergeCell ref="K104:K107"/>
    <mergeCell ref="A108:A111"/>
    <mergeCell ref="C108:C111"/>
    <mergeCell ref="D108:D111"/>
    <mergeCell ref="F108:F111"/>
    <mergeCell ref="H108:H111"/>
    <mergeCell ref="J108:J111"/>
    <mergeCell ref="K108:K111"/>
    <mergeCell ref="A112:A115"/>
    <mergeCell ref="C112:C115"/>
    <mergeCell ref="D112:D115"/>
    <mergeCell ref="F112:F115"/>
    <mergeCell ref="A96:A99"/>
    <mergeCell ref="C96:C99"/>
    <mergeCell ref="D96:D99"/>
    <mergeCell ref="F96:F99"/>
    <mergeCell ref="H96:H99"/>
    <mergeCell ref="J96:J99"/>
    <mergeCell ref="K96:K99"/>
    <mergeCell ref="A100:A103"/>
    <mergeCell ref="C100:C103"/>
    <mergeCell ref="D100:D103"/>
    <mergeCell ref="F100:F103"/>
    <mergeCell ref="H100:H103"/>
    <mergeCell ref="J100:J103"/>
    <mergeCell ref="K100:K103"/>
    <mergeCell ref="A88:A91"/>
    <mergeCell ref="C88:C91"/>
    <mergeCell ref="D88:D91"/>
    <mergeCell ref="F88:F91"/>
    <mergeCell ref="H88:H91"/>
    <mergeCell ref="J88:J91"/>
    <mergeCell ref="K88:K91"/>
    <mergeCell ref="A92:A95"/>
    <mergeCell ref="C92:C95"/>
    <mergeCell ref="D92:D95"/>
    <mergeCell ref="F92:F95"/>
    <mergeCell ref="H92:H95"/>
    <mergeCell ref="J92:J95"/>
    <mergeCell ref="K92:K95"/>
    <mergeCell ref="A80:A83"/>
    <mergeCell ref="C80:C83"/>
    <mergeCell ref="D80:D83"/>
    <mergeCell ref="F80:F83"/>
    <mergeCell ref="H80:H83"/>
    <mergeCell ref="J80:J83"/>
    <mergeCell ref="K80:K83"/>
    <mergeCell ref="A84:A87"/>
    <mergeCell ref="C84:C87"/>
    <mergeCell ref="D84:D87"/>
    <mergeCell ref="F84:F87"/>
    <mergeCell ref="H84:H87"/>
    <mergeCell ref="J84:J87"/>
    <mergeCell ref="K84:K87"/>
    <mergeCell ref="B74:C74"/>
    <mergeCell ref="E74:F74"/>
    <mergeCell ref="I74:J74"/>
    <mergeCell ref="L74:M74"/>
    <mergeCell ref="A76:A79"/>
    <mergeCell ref="C76:C79"/>
    <mergeCell ref="D76:D79"/>
    <mergeCell ref="F76:F79"/>
    <mergeCell ref="H76:H79"/>
    <mergeCell ref="J76:J79"/>
    <mergeCell ref="K76:K79"/>
    <mergeCell ref="M76:M79"/>
    <mergeCell ref="A66:C66"/>
    <mergeCell ref="D66:D67"/>
    <mergeCell ref="E66:F67"/>
    <mergeCell ref="G66:G129"/>
    <mergeCell ref="H66:J66"/>
    <mergeCell ref="K66:K67"/>
    <mergeCell ref="L66:M67"/>
    <mergeCell ref="A68:C68"/>
    <mergeCell ref="D68:F68"/>
    <mergeCell ref="H68:J68"/>
    <mergeCell ref="K68:M68"/>
    <mergeCell ref="B69:C69"/>
    <mergeCell ref="E69:F69"/>
    <mergeCell ref="I69:J69"/>
    <mergeCell ref="L69:M69"/>
    <mergeCell ref="B70:C70"/>
    <mergeCell ref="E70:F70"/>
    <mergeCell ref="I70:J70"/>
    <mergeCell ref="L70:M70"/>
    <mergeCell ref="B71:C71"/>
    <mergeCell ref="E71:F71"/>
    <mergeCell ref="I71:J71"/>
    <mergeCell ref="A67:C67"/>
    <mergeCell ref="H67:J67"/>
    <mergeCell ref="A59:F59"/>
    <mergeCell ref="B51:C51"/>
    <mergeCell ref="B52:C52"/>
    <mergeCell ref="B53:C53"/>
    <mergeCell ref="L60:M60"/>
    <mergeCell ref="A63:B63"/>
    <mergeCell ref="C63:D63"/>
    <mergeCell ref="H63:I63"/>
    <mergeCell ref="A64:B64"/>
    <mergeCell ref="C64:D64"/>
    <mergeCell ref="H64:I64"/>
    <mergeCell ref="A61:B61"/>
    <mergeCell ref="C61:D61"/>
    <mergeCell ref="H61:I61"/>
    <mergeCell ref="A62:B62"/>
    <mergeCell ref="C62:D62"/>
    <mergeCell ref="E63:F63"/>
    <mergeCell ref="E64:F64"/>
    <mergeCell ref="B54:C54"/>
    <mergeCell ref="B55:C55"/>
    <mergeCell ref="B56:C56"/>
    <mergeCell ref="B57:C57"/>
    <mergeCell ref="B58:C58"/>
    <mergeCell ref="I51:J51"/>
    <mergeCell ref="C47:C50"/>
    <mergeCell ref="D47:D50"/>
    <mergeCell ref="F47:F50"/>
    <mergeCell ref="H47:H50"/>
    <mergeCell ref="J47:J50"/>
    <mergeCell ref="K47:K50"/>
    <mergeCell ref="A43:A46"/>
    <mergeCell ref="C43:C46"/>
    <mergeCell ref="D43:D46"/>
    <mergeCell ref="F43:F46"/>
    <mergeCell ref="H43:H46"/>
    <mergeCell ref="J43:J46"/>
    <mergeCell ref="A47:A50"/>
    <mergeCell ref="A39:A42"/>
    <mergeCell ref="C39:C42"/>
    <mergeCell ref="D39:D42"/>
    <mergeCell ref="F39:F42"/>
    <mergeCell ref="H39:H42"/>
    <mergeCell ref="J39:J42"/>
    <mergeCell ref="K39:K42"/>
    <mergeCell ref="A35:A38"/>
    <mergeCell ref="C35:C38"/>
    <mergeCell ref="D35:D38"/>
    <mergeCell ref="F35:F38"/>
    <mergeCell ref="H35:H38"/>
    <mergeCell ref="J35:J38"/>
    <mergeCell ref="F23:F26"/>
    <mergeCell ref="H23:H26"/>
    <mergeCell ref="J23:J26"/>
    <mergeCell ref="K23:K26"/>
    <mergeCell ref="M23:M26"/>
    <mergeCell ref="A31:A34"/>
    <mergeCell ref="C31:C34"/>
    <mergeCell ref="D31:D34"/>
    <mergeCell ref="F31:F34"/>
    <mergeCell ref="H31:H34"/>
    <mergeCell ref="J31:J34"/>
    <mergeCell ref="K31:K34"/>
    <mergeCell ref="A27:A30"/>
    <mergeCell ref="C27:C30"/>
    <mergeCell ref="D27:D30"/>
    <mergeCell ref="F27:F30"/>
    <mergeCell ref="H27:H30"/>
    <mergeCell ref="J27:J30"/>
    <mergeCell ref="K11:K14"/>
    <mergeCell ref="A15:A18"/>
    <mergeCell ref="C15:C18"/>
    <mergeCell ref="D15:D18"/>
    <mergeCell ref="F15:F18"/>
    <mergeCell ref="H15:H18"/>
    <mergeCell ref="J15:J18"/>
    <mergeCell ref="A19:A22"/>
    <mergeCell ref="M19:M22"/>
    <mergeCell ref="I9:J9"/>
    <mergeCell ref="B5:C5"/>
    <mergeCell ref="B6:C6"/>
    <mergeCell ref="B7:C7"/>
    <mergeCell ref="B8:C8"/>
    <mergeCell ref="B9:C9"/>
    <mergeCell ref="E5:F5"/>
    <mergeCell ref="E6:F6"/>
    <mergeCell ref="E7:F7"/>
    <mergeCell ref="E8:F8"/>
    <mergeCell ref="E9:F9"/>
    <mergeCell ref="G1:G64"/>
    <mergeCell ref="A3:C3"/>
    <mergeCell ref="D3:F3"/>
    <mergeCell ref="H3:J3"/>
    <mergeCell ref="A11:A14"/>
    <mergeCell ref="C11:C14"/>
    <mergeCell ref="D11:D14"/>
    <mergeCell ref="F11:F14"/>
    <mergeCell ref="H11:H14"/>
    <mergeCell ref="J11:J14"/>
    <mergeCell ref="A23:A26"/>
    <mergeCell ref="C23:C26"/>
    <mergeCell ref="D23:D26"/>
    <mergeCell ref="D1:D2"/>
    <mergeCell ref="E1:F2"/>
    <mergeCell ref="L4:M4"/>
    <mergeCell ref="L5:M5"/>
    <mergeCell ref="L6:M6"/>
    <mergeCell ref="L7:M7"/>
    <mergeCell ref="L8:M8"/>
    <mergeCell ref="A2:C2"/>
    <mergeCell ref="H2:J2"/>
    <mergeCell ref="I5:J5"/>
    <mergeCell ref="I6:J6"/>
    <mergeCell ref="I7:J7"/>
    <mergeCell ref="I8:J8"/>
    <mergeCell ref="K1:K2"/>
    <mergeCell ref="L1:M2"/>
    <mergeCell ref="A1:C1"/>
    <mergeCell ref="H1:J1"/>
    <mergeCell ref="K3:M3"/>
    <mergeCell ref="L9:M9"/>
    <mergeCell ref="K15:K18"/>
    <mergeCell ref="M15:M18"/>
    <mergeCell ref="K27:K30"/>
    <mergeCell ref="M27:M30"/>
    <mergeCell ref="K19:K22"/>
    <mergeCell ref="M80:M83"/>
    <mergeCell ref="M84:M87"/>
    <mergeCell ref="M88:M91"/>
    <mergeCell ref="M47:M50"/>
    <mergeCell ref="M31:M34"/>
    <mergeCell ref="M39:M42"/>
    <mergeCell ref="M43:M46"/>
    <mergeCell ref="M11:M14"/>
    <mergeCell ref="L61:M61"/>
    <mergeCell ref="L62:M62"/>
    <mergeCell ref="L63:M63"/>
    <mergeCell ref="L64:M64"/>
    <mergeCell ref="M35:M38"/>
    <mergeCell ref="H59:M59"/>
    <mergeCell ref="I52:J52"/>
    <mergeCell ref="I53:J53"/>
    <mergeCell ref="I54:J54"/>
    <mergeCell ref="I55:J55"/>
    <mergeCell ref="I56:J56"/>
    <mergeCell ref="I57:J57"/>
    <mergeCell ref="I58:J58"/>
    <mergeCell ref="L71:M71"/>
    <mergeCell ref="L72:M72"/>
    <mergeCell ref="L73:M73"/>
    <mergeCell ref="M112:M115"/>
    <mergeCell ref="L129:M129"/>
    <mergeCell ref="L128:M128"/>
    <mergeCell ref="L127:M127"/>
    <mergeCell ref="L126:M126"/>
    <mergeCell ref="M92:M95"/>
    <mergeCell ref="M96:M99"/>
    <mergeCell ref="M100:M103"/>
    <mergeCell ref="M104:M107"/>
    <mergeCell ref="M108:M111"/>
    <mergeCell ref="J129:K129"/>
    <mergeCell ref="J128:K128"/>
    <mergeCell ref="J127:K127"/>
    <mergeCell ref="J126:K126"/>
    <mergeCell ref="I116:J116"/>
    <mergeCell ref="I73:J73"/>
    <mergeCell ref="I72:J72"/>
    <mergeCell ref="J64:K64"/>
    <mergeCell ref="J63:K63"/>
    <mergeCell ref="J62:K62"/>
    <mergeCell ref="J61:K61"/>
    <mergeCell ref="B116:C116"/>
    <mergeCell ref="B73:C73"/>
    <mergeCell ref="B72:C72"/>
    <mergeCell ref="B4:C4"/>
    <mergeCell ref="E73:F73"/>
    <mergeCell ref="E72:F72"/>
    <mergeCell ref="E62:F62"/>
    <mergeCell ref="E61:F61"/>
    <mergeCell ref="E60:F60"/>
    <mergeCell ref="F19:F22"/>
    <mergeCell ref="E4:F4"/>
    <mergeCell ref="I4:J4"/>
    <mergeCell ref="K35:K38"/>
    <mergeCell ref="H62:I62"/>
    <mergeCell ref="H19:H22"/>
    <mergeCell ref="J19:J22"/>
    <mergeCell ref="C19:C22"/>
    <mergeCell ref="D19:D22"/>
    <mergeCell ref="A60:D60"/>
    <mergeCell ref="H60:K60"/>
    <mergeCell ref="K43:K46"/>
  </mergeCells>
  <printOptions horizontalCentered="1" verticalCentered="1"/>
  <pageMargins left="0" right="0" top="0" bottom="0" header="0.31496062992125984" footer="0.31496062992125984"/>
  <pageSetup paperSize="9" scale="4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3"/>
  <sheetViews>
    <sheetView view="pageBreakPreview" zoomScale="55" zoomScaleNormal="70" zoomScaleSheetLayoutView="55" workbookViewId="0">
      <selection activeCell="W35" sqref="W35"/>
    </sheetView>
  </sheetViews>
  <sheetFormatPr defaultRowHeight="15" x14ac:dyDescent="0.25"/>
  <cols>
    <col min="1" max="1" width="33.140625" customWidth="1"/>
    <col min="2" max="2" width="12.85546875" bestFit="1" customWidth="1"/>
    <col min="3" max="3" width="9.42578125" customWidth="1"/>
    <col min="4" max="4" width="10.28515625" customWidth="1"/>
    <col min="5" max="5" width="9.28515625" bestFit="1" customWidth="1"/>
    <col min="6" max="6" width="9.7109375" bestFit="1" customWidth="1"/>
    <col min="7" max="7" width="9.28515625" customWidth="1"/>
    <col min="8" max="8" width="9.7109375" bestFit="1" customWidth="1"/>
    <col min="9" max="9" width="9.28515625" customWidth="1"/>
    <col min="10" max="10" width="9.7109375" customWidth="1"/>
    <col min="11" max="12" width="9.28515625" bestFit="1" customWidth="1"/>
    <col min="13" max="13" width="9.7109375" bestFit="1" customWidth="1"/>
    <col min="14" max="14" width="11.28515625" customWidth="1"/>
    <col min="15" max="15" width="10.5703125" customWidth="1"/>
    <col min="16" max="16" width="9.7109375" bestFit="1" customWidth="1"/>
    <col min="17" max="17" width="10.7109375" bestFit="1" customWidth="1"/>
    <col min="18" max="18" width="9.28515625" bestFit="1" customWidth="1"/>
    <col min="19" max="19" width="9.7109375" bestFit="1" customWidth="1"/>
    <col min="23" max="23" width="36.7109375" customWidth="1"/>
    <col min="24" max="24" width="11.42578125" bestFit="1" customWidth="1"/>
    <col min="25" max="25" width="17.28515625" bestFit="1" customWidth="1"/>
    <col min="26" max="26" width="12.5703125" bestFit="1" customWidth="1"/>
    <col min="27" max="27" width="14.85546875" bestFit="1" customWidth="1"/>
    <col min="28" max="30" width="11.140625" bestFit="1" customWidth="1"/>
    <col min="31" max="32" width="13.140625" bestFit="1" customWidth="1"/>
  </cols>
  <sheetData>
    <row r="1" spans="1:38" ht="15" customHeight="1" x14ac:dyDescent="0.25">
      <c r="A1" s="310" t="s">
        <v>80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W1" s="309" t="s">
        <v>91</v>
      </c>
      <c r="X1" s="309"/>
      <c r="Y1" s="309"/>
      <c r="Z1" s="309"/>
      <c r="AA1" s="309"/>
      <c r="AB1" s="309"/>
      <c r="AC1" s="309"/>
      <c r="AD1" s="309"/>
      <c r="AE1" s="309"/>
      <c r="AF1" s="231"/>
    </row>
    <row r="2" spans="1:38" ht="37.5" customHeight="1" thickBot="1" x14ac:dyDescent="0.3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W2" s="309"/>
      <c r="X2" s="309"/>
      <c r="Y2" s="309"/>
      <c r="Z2" s="309"/>
      <c r="AA2" s="309"/>
      <c r="AB2" s="309"/>
      <c r="AC2" s="309"/>
      <c r="AD2" s="309"/>
      <c r="AE2" s="309"/>
      <c r="AF2" s="231"/>
      <c r="AG2" s="231"/>
      <c r="AH2" s="231"/>
      <c r="AI2" s="231"/>
      <c r="AJ2" s="231"/>
      <c r="AK2" s="231"/>
      <c r="AL2" s="231"/>
    </row>
    <row r="3" spans="1:38" ht="37.5" hidden="1" customHeight="1" thickBot="1" x14ac:dyDescent="0.3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1"/>
      <c r="AH3" s="231"/>
      <c r="AI3" s="231"/>
      <c r="AJ3" s="231"/>
      <c r="AK3" s="231"/>
      <c r="AL3" s="231"/>
    </row>
    <row r="4" spans="1:38" ht="37.5" hidden="1" customHeight="1" thickBot="1" x14ac:dyDescent="0.3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1"/>
      <c r="AH4" s="231"/>
      <c r="AI4" s="231"/>
      <c r="AJ4" s="231"/>
      <c r="AK4" s="231"/>
      <c r="AL4" s="231"/>
    </row>
    <row r="5" spans="1:38" ht="37.5" hidden="1" customHeight="1" thickBot="1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1"/>
      <c r="AH5" s="231"/>
      <c r="AI5" s="231"/>
      <c r="AJ5" s="231"/>
      <c r="AK5" s="231"/>
      <c r="AL5" s="231"/>
    </row>
    <row r="6" spans="1:38" ht="37.5" hidden="1" customHeight="1" thickBot="1" x14ac:dyDescent="0.3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1"/>
      <c r="AH6" s="231"/>
      <c r="AI6" s="231"/>
      <c r="AJ6" s="231"/>
      <c r="AK6" s="231"/>
      <c r="AL6" s="231"/>
    </row>
    <row r="7" spans="1:38" ht="37.5" hidden="1" customHeight="1" thickBot="1" x14ac:dyDescent="0.3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1"/>
      <c r="AH7" s="231"/>
      <c r="AI7" s="231"/>
      <c r="AJ7" s="231"/>
      <c r="AK7" s="231"/>
      <c r="AL7" s="231"/>
    </row>
    <row r="8" spans="1:38" ht="37.5" hidden="1" customHeight="1" thickBot="1" x14ac:dyDescent="0.3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1"/>
      <c r="AH8" s="231"/>
      <c r="AI8" s="231"/>
      <c r="AJ8" s="231"/>
      <c r="AK8" s="231"/>
      <c r="AL8" s="231"/>
    </row>
    <row r="9" spans="1:38" ht="37.5" hidden="1" customHeight="1" thickBot="1" x14ac:dyDescent="0.3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1"/>
      <c r="AH9" s="231"/>
      <c r="AI9" s="231"/>
      <c r="AJ9" s="231"/>
      <c r="AK9" s="231"/>
      <c r="AL9" s="231"/>
    </row>
    <row r="10" spans="1:38" ht="37.5" hidden="1" customHeight="1" thickBot="1" x14ac:dyDescent="0.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1"/>
      <c r="AH10" s="231"/>
      <c r="AI10" s="231"/>
      <c r="AJ10" s="231"/>
      <c r="AK10" s="231"/>
      <c r="AL10" s="231"/>
    </row>
    <row r="11" spans="1:38" ht="37.5" hidden="1" customHeight="1" thickBot="1" x14ac:dyDescent="0.3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1"/>
      <c r="AH11" s="231"/>
      <c r="AI11" s="231"/>
      <c r="AJ11" s="231"/>
      <c r="AK11" s="231"/>
      <c r="AL11" s="231"/>
    </row>
    <row r="12" spans="1:38" ht="37.5" hidden="1" customHeight="1" thickBot="1" x14ac:dyDescent="0.3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1"/>
      <c r="AH12" s="231"/>
      <c r="AI12" s="231"/>
      <c r="AJ12" s="231"/>
      <c r="AK12" s="231"/>
      <c r="AL12" s="231"/>
    </row>
    <row r="13" spans="1:38" ht="37.5" hidden="1" customHeight="1" thickBot="1" x14ac:dyDescent="0.3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1"/>
      <c r="AH13" s="231"/>
      <c r="AI13" s="231"/>
      <c r="AJ13" s="231"/>
      <c r="AK13" s="231"/>
      <c r="AL13" s="231"/>
    </row>
    <row r="14" spans="1:38" ht="37.5" hidden="1" customHeight="1" thickBot="1" x14ac:dyDescent="0.3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1"/>
      <c r="AH14" s="231"/>
      <c r="AI14" s="231"/>
      <c r="AJ14" s="231"/>
      <c r="AK14" s="231"/>
      <c r="AL14" s="231"/>
    </row>
    <row r="15" spans="1:38" ht="75.75" thickBot="1" x14ac:dyDescent="0.3">
      <c r="A15" s="106" t="s">
        <v>0</v>
      </c>
      <c r="B15" s="102" t="s">
        <v>1</v>
      </c>
      <c r="C15" s="99" t="s">
        <v>53</v>
      </c>
      <c r="D15" s="99" t="s">
        <v>49</v>
      </c>
      <c r="E15" s="99" t="s">
        <v>54</v>
      </c>
      <c r="F15" s="99" t="s">
        <v>50</v>
      </c>
      <c r="G15" s="99" t="s">
        <v>55</v>
      </c>
      <c r="H15" s="99" t="s">
        <v>52</v>
      </c>
      <c r="I15" s="99" t="s">
        <v>56</v>
      </c>
      <c r="J15" s="99" t="s">
        <v>39</v>
      </c>
      <c r="K15" s="99" t="s">
        <v>66</v>
      </c>
      <c r="L15" s="99" t="s">
        <v>57</v>
      </c>
      <c r="M15" s="99" t="s">
        <v>67</v>
      </c>
      <c r="N15" s="99" t="s">
        <v>58</v>
      </c>
      <c r="O15" s="99" t="s">
        <v>68</v>
      </c>
      <c r="P15" s="99" t="s">
        <v>59</v>
      </c>
      <c r="Q15" s="99" t="s">
        <v>60</v>
      </c>
      <c r="R15" s="100" t="s">
        <v>61</v>
      </c>
      <c r="S15" s="101" t="s">
        <v>69</v>
      </c>
      <c r="W15" s="128" t="s">
        <v>0</v>
      </c>
      <c r="X15" s="129" t="s">
        <v>2</v>
      </c>
      <c r="Y15" s="134" t="s">
        <v>1</v>
      </c>
      <c r="Z15" s="206" t="s">
        <v>79</v>
      </c>
      <c r="AA15" s="206" t="s">
        <v>78</v>
      </c>
      <c r="AB15" s="206" t="s">
        <v>77</v>
      </c>
      <c r="AC15" s="206" t="s">
        <v>76</v>
      </c>
      <c r="AD15" s="206" t="s">
        <v>71</v>
      </c>
      <c r="AE15" s="226" t="s">
        <v>72</v>
      </c>
      <c r="AG15" s="231"/>
      <c r="AH15" s="231"/>
      <c r="AI15" s="231"/>
      <c r="AJ15" s="231"/>
      <c r="AK15" s="231"/>
      <c r="AL15" s="231"/>
    </row>
    <row r="16" spans="1:38" ht="17.25" customHeight="1" x14ac:dyDescent="0.25">
      <c r="A16" s="107" t="s">
        <v>41</v>
      </c>
      <c r="B16" s="103" t="s">
        <v>81</v>
      </c>
      <c r="C16" s="36">
        <v>20</v>
      </c>
      <c r="D16" s="36">
        <v>2275560</v>
      </c>
      <c r="E16" s="36">
        <v>23</v>
      </c>
      <c r="F16" s="36">
        <v>2122011</v>
      </c>
      <c r="G16" s="36">
        <v>23</v>
      </c>
      <c r="H16" s="36">
        <v>2515746</v>
      </c>
      <c r="I16" s="36">
        <f t="shared" ref="I16:I26" si="0">E16+G16+C16</f>
        <v>66</v>
      </c>
      <c r="J16" s="36">
        <f t="shared" ref="J16:J26" si="1">H16+F16+D16</f>
        <v>6913317</v>
      </c>
      <c r="K16" s="36">
        <f t="shared" ref="K16:K26" si="2">J16/I16</f>
        <v>104747.22727272728</v>
      </c>
      <c r="L16" s="36" t="e">
        <f>SUMIF(#REF!,поляков!A16,#REF!)</f>
        <v>#REF!</v>
      </c>
      <c r="M16" s="36" t="e">
        <f t="shared" ref="M16:M26" si="3">L16*K16</f>
        <v>#REF!</v>
      </c>
      <c r="N16" s="97"/>
      <c r="O16" s="98" t="e">
        <f t="shared" ref="O16:O26" si="4">M16+M16*N16</f>
        <v>#REF!</v>
      </c>
      <c r="P16" s="36">
        <f t="shared" ref="P16:P26" si="5">$H$30</f>
        <v>1702779</v>
      </c>
      <c r="Q16" s="36">
        <f>$O$29*1.15</f>
        <v>20930000</v>
      </c>
      <c r="R16" s="35" t="e">
        <f t="shared" ref="R16:R26" si="6">(Q16-P16)/$O$28</f>
        <v>#REF!</v>
      </c>
      <c r="S16" s="30" t="e">
        <f>CEILING(R16*O16,100000)</f>
        <v>#REF!</v>
      </c>
      <c r="T16" s="31" t="e">
        <f>S16*0.000001</f>
        <v>#REF!</v>
      </c>
      <c r="U16" s="31" t="e">
        <f>T16/бтт</f>
        <v>#REF!</v>
      </c>
      <c r="W16" s="126" t="s">
        <v>47</v>
      </c>
      <c r="X16" s="125" t="s">
        <v>36</v>
      </c>
      <c r="Y16" s="135" t="s">
        <v>73</v>
      </c>
      <c r="Z16" s="207" t="e">
        <f>SUMIF(#REF!,поляков!W18,#REF!)</f>
        <v>#REF!</v>
      </c>
      <c r="AA16" s="210">
        <f ca="1">SUMIF(график!$A$4:$A$15,W16,график!$AG$4:$AG$15)</f>
        <v>2</v>
      </c>
      <c r="AB16" s="211" t="e">
        <f t="shared" ref="AB16:AB26" si="7">SUMIF($A$16:$A$26,W16,$S$16:$S$26)</f>
        <v>#REF!</v>
      </c>
      <c r="AC16" s="216" t="e">
        <f>SUMIF(#REF!,W16,#REF!)</f>
        <v>#REF!</v>
      </c>
      <c r="AD16" s="219" t="e">
        <f t="shared" ref="AD16:AD26" si="8">AC16/AB16</f>
        <v>#REF!</v>
      </c>
      <c r="AE16" s="227" t="e">
        <f t="shared" ref="AE16:AE26" si="9">IF(AC16&gt;0,AC16/AA16,0)</f>
        <v>#REF!</v>
      </c>
      <c r="AG16" s="124"/>
      <c r="AH16" s="124"/>
      <c r="AI16" s="124"/>
      <c r="AJ16" s="124"/>
      <c r="AK16" s="124"/>
      <c r="AL16" s="124"/>
    </row>
    <row r="17" spans="1:38" ht="15.75" x14ac:dyDescent="0.25">
      <c r="A17" s="108" t="s">
        <v>4</v>
      </c>
      <c r="B17" s="103" t="s">
        <v>81</v>
      </c>
      <c r="C17" s="34">
        <v>16</v>
      </c>
      <c r="D17" s="34">
        <v>1198106</v>
      </c>
      <c r="E17" s="34">
        <v>22</v>
      </c>
      <c r="F17" s="34">
        <v>1785980</v>
      </c>
      <c r="G17" s="34">
        <v>22</v>
      </c>
      <c r="H17" s="34">
        <v>1612505</v>
      </c>
      <c r="I17" s="34">
        <f t="shared" si="0"/>
        <v>60</v>
      </c>
      <c r="J17" s="34">
        <f t="shared" si="1"/>
        <v>4596591</v>
      </c>
      <c r="K17" s="34">
        <f t="shared" si="2"/>
        <v>76609.850000000006</v>
      </c>
      <c r="L17" s="34" t="e">
        <f>SUMIF(#REF!,поляков!A17,#REF!)</f>
        <v>#REF!</v>
      </c>
      <c r="M17" s="34" t="e">
        <f t="shared" si="3"/>
        <v>#REF!</v>
      </c>
      <c r="N17" s="87">
        <v>0.05</v>
      </c>
      <c r="O17" s="88" t="e">
        <f t="shared" si="4"/>
        <v>#REF!</v>
      </c>
      <c r="P17" s="34">
        <f t="shared" si="5"/>
        <v>1702779</v>
      </c>
      <c r="Q17" s="34">
        <f t="shared" ref="Q17:Q26" si="10">$O$29*1.15</f>
        <v>20930000</v>
      </c>
      <c r="R17" s="95" t="e">
        <f t="shared" si="6"/>
        <v>#REF!</v>
      </c>
      <c r="S17" s="29" t="e">
        <f t="shared" ref="S17:S26" si="11">CEILING(R17*O17,100000)</f>
        <v>#REF!</v>
      </c>
      <c r="T17" s="31" t="e">
        <f t="shared" ref="T17:T26" si="12">S17*0.000001</f>
        <v>#REF!</v>
      </c>
      <c r="U17" s="31" t="e">
        <f>T17/бтт</f>
        <v>#REF!</v>
      </c>
      <c r="W17" s="126" t="s">
        <v>41</v>
      </c>
      <c r="X17" s="125" t="s">
        <v>36</v>
      </c>
      <c r="Y17" s="135" t="s">
        <v>73</v>
      </c>
      <c r="Z17" s="208" t="e">
        <f>SUMIF(#REF!,поляков!W26,#REF!)</f>
        <v>#REF!</v>
      </c>
      <c r="AA17" s="212">
        <f ca="1">SUMIF(график!$A$4:$A$15,W17,график!$AG$4:$AG$15)</f>
        <v>3</v>
      </c>
      <c r="AB17" s="213" t="e">
        <f t="shared" si="7"/>
        <v>#REF!</v>
      </c>
      <c r="AC17" s="217" t="e">
        <f>SUMIF(#REF!,W17,#REF!)</f>
        <v>#REF!</v>
      </c>
      <c r="AD17" s="220" t="e">
        <f t="shared" si="8"/>
        <v>#REF!</v>
      </c>
      <c r="AE17" s="228" t="e">
        <f t="shared" si="9"/>
        <v>#REF!</v>
      </c>
      <c r="AG17" s="91"/>
      <c r="AH17" s="222"/>
      <c r="AI17" s="91"/>
      <c r="AJ17" s="222"/>
      <c r="AK17" s="91"/>
      <c r="AL17" s="222"/>
    </row>
    <row r="18" spans="1:38" ht="15.75" x14ac:dyDescent="0.25">
      <c r="A18" s="108" t="s">
        <v>6</v>
      </c>
      <c r="B18" s="104" t="s">
        <v>82</v>
      </c>
      <c r="C18" s="34">
        <v>20</v>
      </c>
      <c r="D18" s="34">
        <v>1844324</v>
      </c>
      <c r="E18" s="34">
        <v>13</v>
      </c>
      <c r="F18" s="34">
        <v>840398</v>
      </c>
      <c r="G18" s="34">
        <v>22</v>
      </c>
      <c r="H18" s="34">
        <v>1545434</v>
      </c>
      <c r="I18" s="34">
        <f t="shared" si="0"/>
        <v>55</v>
      </c>
      <c r="J18" s="34">
        <f t="shared" si="1"/>
        <v>4230156</v>
      </c>
      <c r="K18" s="34">
        <f t="shared" si="2"/>
        <v>76911.927272727276</v>
      </c>
      <c r="L18" s="34" t="e">
        <f>SUMIF(#REF!,поляков!A18,#REF!)</f>
        <v>#REF!</v>
      </c>
      <c r="M18" s="34" t="e">
        <f t="shared" si="3"/>
        <v>#REF!</v>
      </c>
      <c r="N18" s="87"/>
      <c r="O18" s="88" t="e">
        <f t="shared" si="4"/>
        <v>#REF!</v>
      </c>
      <c r="P18" s="34">
        <f t="shared" si="5"/>
        <v>1702779</v>
      </c>
      <c r="Q18" s="34">
        <f t="shared" si="10"/>
        <v>20930000</v>
      </c>
      <c r="R18" s="95" t="e">
        <f t="shared" si="6"/>
        <v>#REF!</v>
      </c>
      <c r="S18" s="29" t="e">
        <f t="shared" si="11"/>
        <v>#REF!</v>
      </c>
      <c r="T18" s="31" t="e">
        <f t="shared" si="12"/>
        <v>#REF!</v>
      </c>
      <c r="U18" s="31" t="e">
        <f>T18/чтт</f>
        <v>#REF!</v>
      </c>
      <c r="W18" s="127" t="s">
        <v>6</v>
      </c>
      <c r="X18" s="125" t="s">
        <v>37</v>
      </c>
      <c r="Y18" s="135" t="s">
        <v>73</v>
      </c>
      <c r="Z18" s="208" t="e">
        <f>SUMIF(#REF!,поляков!W21,#REF!)</f>
        <v>#REF!</v>
      </c>
      <c r="AA18" s="212">
        <f ca="1">SUMIF(график!$A$4:$A$15,W18,график!$AG$4:$AG$15)</f>
        <v>2</v>
      </c>
      <c r="AB18" s="213" t="e">
        <f t="shared" si="7"/>
        <v>#REF!</v>
      </c>
      <c r="AC18" s="217" t="e">
        <f>SUMIF(#REF!,W18,#REF!)</f>
        <v>#REF!</v>
      </c>
      <c r="AD18" s="220" t="e">
        <f t="shared" si="8"/>
        <v>#REF!</v>
      </c>
      <c r="AE18" s="228" t="e">
        <f t="shared" si="9"/>
        <v>#REF!</v>
      </c>
      <c r="AG18" s="91"/>
      <c r="AH18" s="223"/>
      <c r="AI18" s="91"/>
      <c r="AJ18" s="224"/>
      <c r="AK18" s="91"/>
      <c r="AL18" s="225"/>
    </row>
    <row r="19" spans="1:38" ht="15.75" x14ac:dyDescent="0.25">
      <c r="A19" s="108" t="s">
        <v>7</v>
      </c>
      <c r="B19" s="104" t="s">
        <v>82</v>
      </c>
      <c r="C19" s="34">
        <v>22</v>
      </c>
      <c r="D19" s="34">
        <v>1356271</v>
      </c>
      <c r="E19" s="34">
        <v>24</v>
      </c>
      <c r="F19" s="34">
        <v>1683144</v>
      </c>
      <c r="G19" s="34">
        <v>16</v>
      </c>
      <c r="H19" s="34">
        <v>1281274</v>
      </c>
      <c r="I19" s="34">
        <f t="shared" si="0"/>
        <v>62</v>
      </c>
      <c r="J19" s="34">
        <f t="shared" si="1"/>
        <v>4320689</v>
      </c>
      <c r="K19" s="34">
        <f t="shared" si="2"/>
        <v>69688.532258064515</v>
      </c>
      <c r="L19" s="34" t="e">
        <f>SUMIF(#REF!,поляков!A19,#REF!)</f>
        <v>#REF!</v>
      </c>
      <c r="M19" s="34" t="e">
        <f t="shared" si="3"/>
        <v>#REF!</v>
      </c>
      <c r="N19" s="87"/>
      <c r="O19" s="88" t="e">
        <f t="shared" si="4"/>
        <v>#REF!</v>
      </c>
      <c r="P19" s="34">
        <f t="shared" si="5"/>
        <v>1702779</v>
      </c>
      <c r="Q19" s="34">
        <f t="shared" si="10"/>
        <v>20930000</v>
      </c>
      <c r="R19" s="95" t="e">
        <f t="shared" si="6"/>
        <v>#REF!</v>
      </c>
      <c r="S19" s="29" t="e">
        <f t="shared" si="11"/>
        <v>#REF!</v>
      </c>
      <c r="T19" s="31" t="e">
        <f t="shared" si="12"/>
        <v>#REF!</v>
      </c>
      <c r="U19" s="31" t="e">
        <f>T19/чтт</f>
        <v>#REF!</v>
      </c>
      <c r="W19" s="127" t="s">
        <v>3</v>
      </c>
      <c r="X19" s="125" t="s">
        <v>37</v>
      </c>
      <c r="Y19" s="135" t="s">
        <v>73</v>
      </c>
      <c r="Z19" s="208" t="e">
        <f>SUMIF(#REF!,поляков!W16,#REF!)</f>
        <v>#REF!</v>
      </c>
      <c r="AA19" s="212">
        <f ca="1">SUMIF(график!$A$4:$A$15,W19,график!$AG$4:$AG$15)</f>
        <v>4</v>
      </c>
      <c r="AB19" s="213" t="e">
        <f t="shared" si="7"/>
        <v>#REF!</v>
      </c>
      <c r="AC19" s="217" t="e">
        <f>SUMIF(#REF!,W19,#REF!)</f>
        <v>#REF!</v>
      </c>
      <c r="AD19" s="220" t="e">
        <f t="shared" si="8"/>
        <v>#REF!</v>
      </c>
      <c r="AE19" s="228" t="e">
        <f t="shared" si="9"/>
        <v>#REF!</v>
      </c>
      <c r="AG19" s="91"/>
      <c r="AH19" s="223"/>
      <c r="AI19" s="91"/>
      <c r="AJ19" s="224"/>
      <c r="AK19" s="91"/>
      <c r="AL19" s="225"/>
    </row>
    <row r="20" spans="1:38" ht="15.75" x14ac:dyDescent="0.25">
      <c r="A20" s="108" t="s">
        <v>5</v>
      </c>
      <c r="B20" s="103" t="s">
        <v>81</v>
      </c>
      <c r="C20" s="34">
        <v>22</v>
      </c>
      <c r="D20" s="34">
        <v>1831904</v>
      </c>
      <c r="E20" s="34">
        <v>23</v>
      </c>
      <c r="F20" s="34">
        <v>2715114</v>
      </c>
      <c r="G20" s="34">
        <v>12</v>
      </c>
      <c r="H20" s="34">
        <v>1097809</v>
      </c>
      <c r="I20" s="34">
        <f t="shared" si="0"/>
        <v>57</v>
      </c>
      <c r="J20" s="34">
        <f t="shared" si="1"/>
        <v>5644827</v>
      </c>
      <c r="K20" s="34">
        <f t="shared" si="2"/>
        <v>99032.052631578947</v>
      </c>
      <c r="L20" s="34" t="e">
        <f>SUMIF(#REF!,поляков!A20,#REF!)</f>
        <v>#REF!</v>
      </c>
      <c r="M20" s="34" t="e">
        <f t="shared" si="3"/>
        <v>#REF!</v>
      </c>
      <c r="N20" s="87"/>
      <c r="O20" s="88" t="e">
        <f t="shared" si="4"/>
        <v>#REF!</v>
      </c>
      <c r="P20" s="34">
        <f t="shared" si="5"/>
        <v>1702779</v>
      </c>
      <c r="Q20" s="34">
        <f t="shared" si="10"/>
        <v>20930000</v>
      </c>
      <c r="R20" s="95" t="e">
        <f t="shared" si="6"/>
        <v>#REF!</v>
      </c>
      <c r="S20" s="29" t="e">
        <f t="shared" si="11"/>
        <v>#REF!</v>
      </c>
      <c r="T20" s="31" t="e">
        <f t="shared" si="12"/>
        <v>#REF!</v>
      </c>
      <c r="U20" s="31" t="e">
        <f>T20/бтт</f>
        <v>#REF!</v>
      </c>
      <c r="W20" s="127" t="s">
        <v>5</v>
      </c>
      <c r="X20" s="125" t="s">
        <v>36</v>
      </c>
      <c r="Y20" s="135" t="s">
        <v>73</v>
      </c>
      <c r="Z20" s="208" t="e">
        <f>SUMIF(#REF!,поляков!W23,#REF!)</f>
        <v>#REF!</v>
      </c>
      <c r="AA20" s="212">
        <f ca="1">SUMIF(график!$A$4:$A$15,W20,график!$AG$4:$AG$15)</f>
        <v>4</v>
      </c>
      <c r="AB20" s="213" t="e">
        <f t="shared" si="7"/>
        <v>#REF!</v>
      </c>
      <c r="AC20" s="217" t="e">
        <f>SUMIF(#REF!,W20,#REF!)</f>
        <v>#REF!</v>
      </c>
      <c r="AD20" s="220" t="e">
        <f t="shared" si="8"/>
        <v>#REF!</v>
      </c>
      <c r="AE20" s="228" t="e">
        <f t="shared" si="9"/>
        <v>#REF!</v>
      </c>
      <c r="AG20" s="91"/>
      <c r="AH20" s="223"/>
      <c r="AI20" s="91"/>
      <c r="AJ20" s="224"/>
      <c r="AK20" s="91"/>
      <c r="AL20" s="225"/>
    </row>
    <row r="21" spans="1:38" ht="15.75" x14ac:dyDescent="0.25">
      <c r="A21" s="108" t="s">
        <v>8</v>
      </c>
      <c r="B21" s="104" t="s">
        <v>82</v>
      </c>
      <c r="C21" s="34">
        <v>19</v>
      </c>
      <c r="D21" s="34">
        <v>1560163</v>
      </c>
      <c r="E21" s="34">
        <v>24</v>
      </c>
      <c r="F21" s="34">
        <v>1950967</v>
      </c>
      <c r="G21" s="34">
        <v>14</v>
      </c>
      <c r="H21" s="34">
        <v>1171453</v>
      </c>
      <c r="I21" s="34">
        <f t="shared" si="0"/>
        <v>57</v>
      </c>
      <c r="J21" s="34">
        <f t="shared" si="1"/>
        <v>4682583</v>
      </c>
      <c r="K21" s="34">
        <f t="shared" si="2"/>
        <v>82150.578947368427</v>
      </c>
      <c r="L21" s="34" t="e">
        <f>SUMIF(#REF!,поляков!A21,#REF!)</f>
        <v>#REF!</v>
      </c>
      <c r="M21" s="34" t="e">
        <f t="shared" si="3"/>
        <v>#REF!</v>
      </c>
      <c r="N21" s="87">
        <v>0.1</v>
      </c>
      <c r="O21" s="88" t="e">
        <f t="shared" si="4"/>
        <v>#REF!</v>
      </c>
      <c r="P21" s="34">
        <f t="shared" si="5"/>
        <v>1702779</v>
      </c>
      <c r="Q21" s="34">
        <f t="shared" si="10"/>
        <v>20930000</v>
      </c>
      <c r="R21" s="95" t="e">
        <f t="shared" si="6"/>
        <v>#REF!</v>
      </c>
      <c r="S21" s="29" t="e">
        <f t="shared" si="11"/>
        <v>#REF!</v>
      </c>
      <c r="T21" s="31" t="e">
        <f t="shared" si="12"/>
        <v>#REF!</v>
      </c>
      <c r="U21" s="31" t="e">
        <f>T21/чтт</f>
        <v>#REF!</v>
      </c>
      <c r="W21" s="127" t="s">
        <v>9</v>
      </c>
      <c r="X21" s="125" t="s">
        <v>37</v>
      </c>
      <c r="Y21" s="135" t="s">
        <v>73</v>
      </c>
      <c r="Z21" s="208" t="e">
        <f>SUMIF(#REF!,поляков!W17,#REF!)</f>
        <v>#REF!</v>
      </c>
      <c r="AA21" s="212">
        <f ca="1">SUMIF(график!$A$4:$A$15,W21,график!$AG$4:$AG$15)</f>
        <v>3</v>
      </c>
      <c r="AB21" s="213" t="e">
        <f t="shared" si="7"/>
        <v>#REF!</v>
      </c>
      <c r="AC21" s="217" t="e">
        <f>SUMIF(#REF!,W21,#REF!)</f>
        <v>#REF!</v>
      </c>
      <c r="AD21" s="220" t="e">
        <f t="shared" si="8"/>
        <v>#REF!</v>
      </c>
      <c r="AE21" s="228" t="e">
        <f t="shared" si="9"/>
        <v>#REF!</v>
      </c>
      <c r="AG21" s="91"/>
      <c r="AH21" s="223"/>
      <c r="AI21" s="91"/>
      <c r="AJ21" s="224"/>
      <c r="AK21" s="91"/>
      <c r="AL21" s="225"/>
    </row>
    <row r="22" spans="1:38" ht="15.75" x14ac:dyDescent="0.25">
      <c r="A22" s="108" t="s">
        <v>42</v>
      </c>
      <c r="B22" s="103" t="s">
        <v>81</v>
      </c>
      <c r="C22" s="34">
        <v>18</v>
      </c>
      <c r="D22" s="34">
        <v>542428</v>
      </c>
      <c r="E22" s="34">
        <v>22</v>
      </c>
      <c r="F22" s="34">
        <v>679596</v>
      </c>
      <c r="G22" s="34">
        <v>21</v>
      </c>
      <c r="H22" s="34">
        <v>682653</v>
      </c>
      <c r="I22" s="34">
        <f t="shared" si="0"/>
        <v>61</v>
      </c>
      <c r="J22" s="34">
        <f t="shared" si="1"/>
        <v>1904677</v>
      </c>
      <c r="K22" s="34">
        <f t="shared" si="2"/>
        <v>31224.213114754097</v>
      </c>
      <c r="L22" s="34" t="e">
        <f>SUMIF(#REF!,поляков!A22,#REF!)</f>
        <v>#REF!</v>
      </c>
      <c r="M22" s="34" t="e">
        <f t="shared" si="3"/>
        <v>#REF!</v>
      </c>
      <c r="N22" s="87">
        <v>0.1</v>
      </c>
      <c r="O22" s="88" t="e">
        <f t="shared" si="4"/>
        <v>#REF!</v>
      </c>
      <c r="P22" s="34">
        <f t="shared" si="5"/>
        <v>1702779</v>
      </c>
      <c r="Q22" s="34">
        <f t="shared" si="10"/>
        <v>20930000</v>
      </c>
      <c r="R22" s="95" t="e">
        <f t="shared" si="6"/>
        <v>#REF!</v>
      </c>
      <c r="S22" s="29" t="e">
        <f t="shared" si="11"/>
        <v>#REF!</v>
      </c>
      <c r="T22" s="31" t="e">
        <f t="shared" si="12"/>
        <v>#REF!</v>
      </c>
      <c r="U22" s="31" t="e">
        <f>T22/бтт</f>
        <v>#REF!</v>
      </c>
      <c r="W22" s="127" t="s">
        <v>10</v>
      </c>
      <c r="X22" s="125" t="s">
        <v>37</v>
      </c>
      <c r="Y22" s="135" t="s">
        <v>73</v>
      </c>
      <c r="Z22" s="208" t="e">
        <f>SUMIF(#REF!,поляков!W19,#REF!)</f>
        <v>#REF!</v>
      </c>
      <c r="AA22" s="212">
        <f ca="1">SUMIF(график!$A$4:$A$15,W22,график!$AG$4:$AG$15)</f>
        <v>3</v>
      </c>
      <c r="AB22" s="213" t="e">
        <f t="shared" si="7"/>
        <v>#REF!</v>
      </c>
      <c r="AC22" s="217" t="e">
        <f>SUMIF(#REF!,W22,#REF!)</f>
        <v>#REF!</v>
      </c>
      <c r="AD22" s="220" t="e">
        <f t="shared" si="8"/>
        <v>#REF!</v>
      </c>
      <c r="AE22" s="228" t="e">
        <f t="shared" si="9"/>
        <v>#REF!</v>
      </c>
      <c r="AG22" s="91"/>
      <c r="AH22" s="223"/>
      <c r="AI22" s="91"/>
      <c r="AJ22" s="224"/>
      <c r="AK22" s="91"/>
      <c r="AL22" s="225"/>
    </row>
    <row r="23" spans="1:38" ht="15.75" x14ac:dyDescent="0.25">
      <c r="A23" s="109" t="s">
        <v>47</v>
      </c>
      <c r="B23" s="103" t="s">
        <v>81</v>
      </c>
      <c r="C23" s="34">
        <v>17</v>
      </c>
      <c r="D23" s="34">
        <v>1249699</v>
      </c>
      <c r="E23" s="34">
        <v>24</v>
      </c>
      <c r="F23" s="34">
        <v>1675285</v>
      </c>
      <c r="G23" s="34">
        <v>24</v>
      </c>
      <c r="H23" s="34">
        <v>1598280</v>
      </c>
      <c r="I23" s="34">
        <f t="shared" si="0"/>
        <v>65</v>
      </c>
      <c r="J23" s="34">
        <f t="shared" si="1"/>
        <v>4523264</v>
      </c>
      <c r="K23" s="34">
        <f t="shared" si="2"/>
        <v>69588.676923076928</v>
      </c>
      <c r="L23" s="34" t="e">
        <f>SUMIF(#REF!,поляков!A23,#REF!)</f>
        <v>#REF!</v>
      </c>
      <c r="M23" s="34" t="e">
        <f t="shared" si="3"/>
        <v>#REF!</v>
      </c>
      <c r="N23" s="87">
        <v>0.1</v>
      </c>
      <c r="O23" s="88" t="e">
        <f t="shared" si="4"/>
        <v>#REF!</v>
      </c>
      <c r="P23" s="34">
        <f t="shared" si="5"/>
        <v>1702779</v>
      </c>
      <c r="Q23" s="34">
        <f t="shared" si="10"/>
        <v>20930000</v>
      </c>
      <c r="R23" s="95" t="e">
        <f t="shared" si="6"/>
        <v>#REF!</v>
      </c>
      <c r="S23" s="29" t="e">
        <f t="shared" si="11"/>
        <v>#REF!</v>
      </c>
      <c r="T23" s="31" t="e">
        <f t="shared" si="12"/>
        <v>#REF!</v>
      </c>
      <c r="U23" s="31" t="e">
        <f>T23/бтт</f>
        <v>#REF!</v>
      </c>
      <c r="W23" s="127" t="s">
        <v>4</v>
      </c>
      <c r="X23" s="125" t="s">
        <v>36</v>
      </c>
      <c r="Y23" s="135" t="s">
        <v>73</v>
      </c>
      <c r="Z23" s="208" t="e">
        <f>SUMIF(#REF!,поляков!W20,#REF!)</f>
        <v>#REF!</v>
      </c>
      <c r="AA23" s="212">
        <f ca="1">SUMIF(график!$A$4:$A$15,W23,график!$AG$4:$AG$15)</f>
        <v>2</v>
      </c>
      <c r="AB23" s="213" t="e">
        <f t="shared" si="7"/>
        <v>#REF!</v>
      </c>
      <c r="AC23" s="217" t="e">
        <f>SUMIF(#REF!,W23,#REF!)</f>
        <v>#REF!</v>
      </c>
      <c r="AD23" s="220" t="e">
        <f t="shared" si="8"/>
        <v>#REF!</v>
      </c>
      <c r="AE23" s="228" t="e">
        <f t="shared" si="9"/>
        <v>#REF!</v>
      </c>
      <c r="AG23" s="91"/>
      <c r="AH23" s="223"/>
      <c r="AI23" s="91"/>
      <c r="AJ23" s="224"/>
      <c r="AK23" s="91"/>
      <c r="AL23" s="225"/>
    </row>
    <row r="24" spans="1:38" ht="15" customHeight="1" x14ac:dyDescent="0.25">
      <c r="A24" s="108" t="s">
        <v>9</v>
      </c>
      <c r="B24" s="104" t="s">
        <v>82</v>
      </c>
      <c r="C24" s="34">
        <v>20</v>
      </c>
      <c r="D24" s="34">
        <v>1244152</v>
      </c>
      <c r="E24" s="34">
        <v>22</v>
      </c>
      <c r="F24" s="34">
        <v>1631674</v>
      </c>
      <c r="G24" s="34">
        <v>22</v>
      </c>
      <c r="H24" s="34">
        <v>1630429</v>
      </c>
      <c r="I24" s="34">
        <f t="shared" si="0"/>
        <v>64</v>
      </c>
      <c r="J24" s="34">
        <f t="shared" si="1"/>
        <v>4506255</v>
      </c>
      <c r="K24" s="34">
        <f t="shared" si="2"/>
        <v>70410.234375</v>
      </c>
      <c r="L24" s="34" t="e">
        <f>SUMIF(#REF!,поляков!A24,#REF!)</f>
        <v>#REF!</v>
      </c>
      <c r="M24" s="34" t="e">
        <f t="shared" si="3"/>
        <v>#REF!</v>
      </c>
      <c r="N24" s="87"/>
      <c r="O24" s="88" t="e">
        <f t="shared" si="4"/>
        <v>#REF!</v>
      </c>
      <c r="P24" s="34">
        <f t="shared" si="5"/>
        <v>1702779</v>
      </c>
      <c r="Q24" s="34">
        <f t="shared" si="10"/>
        <v>20930000</v>
      </c>
      <c r="R24" s="95" t="e">
        <f t="shared" si="6"/>
        <v>#REF!</v>
      </c>
      <c r="S24" s="29" t="e">
        <f t="shared" si="11"/>
        <v>#REF!</v>
      </c>
      <c r="T24" s="31" t="e">
        <f t="shared" si="12"/>
        <v>#REF!</v>
      </c>
      <c r="U24" s="31" t="e">
        <f>T24/чтт</f>
        <v>#REF!</v>
      </c>
      <c r="W24" s="127" t="s">
        <v>42</v>
      </c>
      <c r="X24" s="125" t="s">
        <v>36</v>
      </c>
      <c r="Y24" s="135" t="s">
        <v>74</v>
      </c>
      <c r="Z24" s="208" t="e">
        <f>SUMIF(#REF!,поляков!W25,#REF!)</f>
        <v>#REF!</v>
      </c>
      <c r="AA24" s="212">
        <f ca="1">SUMIF(график!$A$4:$A$15,W24,график!$AG$4:$AG$15)</f>
        <v>2</v>
      </c>
      <c r="AB24" s="213" t="e">
        <f t="shared" si="7"/>
        <v>#REF!</v>
      </c>
      <c r="AC24" s="217" t="e">
        <f>SUMIF(#REF!,W24,#REF!)</f>
        <v>#REF!</v>
      </c>
      <c r="AD24" s="220" t="e">
        <f t="shared" si="8"/>
        <v>#REF!</v>
      </c>
      <c r="AE24" s="228" t="e">
        <f t="shared" si="9"/>
        <v>#REF!</v>
      </c>
      <c r="AG24" s="91"/>
      <c r="AH24" s="223"/>
      <c r="AI24" s="91"/>
      <c r="AJ24" s="224"/>
      <c r="AK24" s="91"/>
      <c r="AL24" s="225"/>
    </row>
    <row r="25" spans="1:38" ht="15.75" x14ac:dyDescent="0.25">
      <c r="A25" s="108" t="s">
        <v>10</v>
      </c>
      <c r="B25" s="104" t="s">
        <v>82</v>
      </c>
      <c r="C25" s="34">
        <v>21</v>
      </c>
      <c r="D25" s="34">
        <v>1564100</v>
      </c>
      <c r="E25" s="34">
        <v>21</v>
      </c>
      <c r="F25" s="34">
        <v>1794141</v>
      </c>
      <c r="G25" s="34">
        <v>20</v>
      </c>
      <c r="H25" s="34">
        <v>1603138</v>
      </c>
      <c r="I25" s="34">
        <f t="shared" si="0"/>
        <v>62</v>
      </c>
      <c r="J25" s="34">
        <f t="shared" si="1"/>
        <v>4961379</v>
      </c>
      <c r="K25" s="34">
        <f t="shared" si="2"/>
        <v>80022.241935483864</v>
      </c>
      <c r="L25" s="34" t="e">
        <f>SUMIF(#REF!,поляков!A25,#REF!)</f>
        <v>#REF!</v>
      </c>
      <c r="M25" s="34" t="e">
        <f t="shared" si="3"/>
        <v>#REF!</v>
      </c>
      <c r="N25" s="87"/>
      <c r="O25" s="88" t="e">
        <f t="shared" si="4"/>
        <v>#REF!</v>
      </c>
      <c r="P25" s="34">
        <f t="shared" si="5"/>
        <v>1702779</v>
      </c>
      <c r="Q25" s="34">
        <f t="shared" si="10"/>
        <v>20930000</v>
      </c>
      <c r="R25" s="95" t="e">
        <f t="shared" si="6"/>
        <v>#REF!</v>
      </c>
      <c r="S25" s="29" t="e">
        <f t="shared" si="11"/>
        <v>#REF!</v>
      </c>
      <c r="T25" s="31" t="e">
        <f t="shared" si="12"/>
        <v>#REF!</v>
      </c>
      <c r="U25" s="31" t="e">
        <f>T25/чтт</f>
        <v>#REF!</v>
      </c>
      <c r="W25" s="127" t="s">
        <v>7</v>
      </c>
      <c r="X25" s="125" t="s">
        <v>37</v>
      </c>
      <c r="Y25" s="135" t="s">
        <v>73</v>
      </c>
      <c r="Z25" s="208" t="e">
        <f>SUMIF(#REF!,поляков!W22,#REF!)</f>
        <v>#REF!</v>
      </c>
      <c r="AA25" s="212">
        <f ca="1">SUMIF(график!$A$4:$A$15,W25,график!$AG$4:$AG$15)</f>
        <v>3</v>
      </c>
      <c r="AB25" s="213" t="e">
        <f t="shared" si="7"/>
        <v>#REF!</v>
      </c>
      <c r="AC25" s="217" t="e">
        <f>SUMIF(#REF!,W25,#REF!)</f>
        <v>#REF!</v>
      </c>
      <c r="AD25" s="220" t="e">
        <f t="shared" si="8"/>
        <v>#REF!</v>
      </c>
      <c r="AE25" s="228" t="e">
        <f t="shared" si="9"/>
        <v>#REF!</v>
      </c>
      <c r="AG25" s="91"/>
      <c r="AH25" s="223"/>
      <c r="AI25" s="91"/>
      <c r="AJ25" s="224"/>
      <c r="AK25" s="91"/>
      <c r="AL25" s="225"/>
    </row>
    <row r="26" spans="1:38" ht="16.5" thickBot="1" x14ac:dyDescent="0.3">
      <c r="A26" s="110" t="s">
        <v>3</v>
      </c>
      <c r="B26" s="105" t="s">
        <v>82</v>
      </c>
      <c r="C26" s="92">
        <v>20</v>
      </c>
      <c r="D26" s="92">
        <v>1738444</v>
      </c>
      <c r="E26" s="92">
        <v>19</v>
      </c>
      <c r="F26" s="92">
        <v>1507272</v>
      </c>
      <c r="G26" s="92">
        <v>23</v>
      </c>
      <c r="H26" s="92">
        <v>1697365</v>
      </c>
      <c r="I26" s="92">
        <f t="shared" si="0"/>
        <v>62</v>
      </c>
      <c r="J26" s="92">
        <f t="shared" si="1"/>
        <v>4943081</v>
      </c>
      <c r="K26" s="92">
        <f t="shared" si="2"/>
        <v>79727.112903225803</v>
      </c>
      <c r="L26" s="92" t="e">
        <f>SUMIF(#REF!,поляков!A26,#REF!)</f>
        <v>#REF!</v>
      </c>
      <c r="M26" s="92" t="e">
        <f t="shared" si="3"/>
        <v>#REF!</v>
      </c>
      <c r="N26" s="93">
        <v>0.15</v>
      </c>
      <c r="O26" s="94" t="e">
        <f t="shared" si="4"/>
        <v>#REF!</v>
      </c>
      <c r="P26" s="92">
        <f t="shared" si="5"/>
        <v>1702779</v>
      </c>
      <c r="Q26" s="92">
        <f t="shared" si="10"/>
        <v>20930000</v>
      </c>
      <c r="R26" s="96" t="e">
        <f t="shared" si="6"/>
        <v>#REF!</v>
      </c>
      <c r="S26" s="33" t="e">
        <f t="shared" si="11"/>
        <v>#REF!</v>
      </c>
      <c r="T26" s="31" t="e">
        <f t="shared" si="12"/>
        <v>#REF!</v>
      </c>
      <c r="U26" s="31" t="e">
        <f>T26/чтт</f>
        <v>#REF!</v>
      </c>
      <c r="W26" s="234" t="s">
        <v>8</v>
      </c>
      <c r="X26" s="130" t="s">
        <v>37</v>
      </c>
      <c r="Y26" s="233" t="s">
        <v>73</v>
      </c>
      <c r="Z26" s="209" t="e">
        <f>SUMIF(#REF!,поляков!W24,#REF!)</f>
        <v>#REF!</v>
      </c>
      <c r="AA26" s="214">
        <f ca="1">SUMIF(график!$A$4:$A$15,W26,график!$AG$4:$AG$15)</f>
        <v>0</v>
      </c>
      <c r="AB26" s="215" t="e">
        <f t="shared" si="7"/>
        <v>#REF!</v>
      </c>
      <c r="AC26" s="218" t="e">
        <f>SUMIF(#REF!,W26,#REF!)</f>
        <v>#REF!</v>
      </c>
      <c r="AD26" s="221" t="e">
        <f t="shared" si="8"/>
        <v>#REF!</v>
      </c>
      <c r="AE26" s="229" t="e">
        <f t="shared" si="9"/>
        <v>#REF!</v>
      </c>
      <c r="AG26" s="91"/>
      <c r="AH26" s="223"/>
      <c r="AI26" s="91"/>
      <c r="AJ26" s="224"/>
      <c r="AK26" s="91"/>
      <c r="AL26" s="225"/>
    </row>
    <row r="27" spans="1:38" ht="16.5" thickBot="1" x14ac:dyDescent="0.3">
      <c r="S27" s="28"/>
      <c r="AG27" s="91"/>
      <c r="AH27" s="223"/>
      <c r="AI27" s="91"/>
      <c r="AJ27" s="224"/>
      <c r="AK27" s="91"/>
      <c r="AL27" s="225"/>
    </row>
    <row r="28" spans="1:38" ht="16.5" thickBot="1" x14ac:dyDescent="0.3">
      <c r="C28" s="81" t="s">
        <v>62</v>
      </c>
      <c r="D28" s="82">
        <v>1980855</v>
      </c>
      <c r="E28" s="116"/>
      <c r="F28" s="82">
        <v>1619429</v>
      </c>
      <c r="G28" s="116"/>
      <c r="H28" s="82">
        <v>1508053</v>
      </c>
      <c r="K28" s="131" t="e">
        <f>SUMIF($B$16:$B$26,"Продавец БТ",$T$16:$T$26)</f>
        <v>#REF!</v>
      </c>
      <c r="L28" s="132" t="s">
        <v>36</v>
      </c>
      <c r="N28" s="83" t="s">
        <v>63</v>
      </c>
      <c r="O28" s="84" t="e">
        <f>SUM(O16:O26)</f>
        <v>#REF!</v>
      </c>
      <c r="R28" s="89"/>
      <c r="S28" s="90"/>
      <c r="T28" s="91"/>
      <c r="AG28" s="91"/>
      <c r="AH28" s="223"/>
      <c r="AI28" s="91"/>
      <c r="AJ28" s="224"/>
      <c r="AK28" s="91"/>
      <c r="AL28" s="225"/>
    </row>
    <row r="29" spans="1:38" ht="15.75" thickBot="1" x14ac:dyDescent="0.3">
      <c r="K29" s="66" t="e">
        <f>SUMIF($B$16:$B$26,"Продавец ЧТ",$T$16:$T$26)</f>
        <v>#REF!</v>
      </c>
      <c r="L29" s="132" t="s">
        <v>37</v>
      </c>
      <c r="N29" s="83" t="s">
        <v>64</v>
      </c>
      <c r="O29" s="83">
        <v>18200000</v>
      </c>
      <c r="R29" s="89"/>
      <c r="S29" s="90"/>
      <c r="T29" s="91"/>
      <c r="AG29" s="91"/>
      <c r="AH29" s="91"/>
      <c r="AI29" s="91"/>
      <c r="AJ29" s="91"/>
      <c r="AK29" s="91"/>
      <c r="AL29" s="91"/>
    </row>
    <row r="30" spans="1:38" ht="21.75" thickBot="1" x14ac:dyDescent="0.4">
      <c r="G30" s="85" t="s">
        <v>65</v>
      </c>
      <c r="H30" s="86">
        <f>(H28+F28+D28)/3</f>
        <v>1702779</v>
      </c>
      <c r="J30" s="111"/>
      <c r="R30" s="91"/>
      <c r="S30" s="90"/>
      <c r="T30" s="91"/>
      <c r="W30" s="230" t="s">
        <v>75</v>
      </c>
    </row>
    <row r="31" spans="1:38" ht="15" customHeight="1" x14ac:dyDescent="0.45">
      <c r="A31" s="312" t="s">
        <v>45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119"/>
      <c r="S31" s="119"/>
    </row>
    <row r="32" spans="1:38" ht="15.75" customHeight="1" thickBot="1" x14ac:dyDescent="0.5">
      <c r="A32" s="313"/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120"/>
      <c r="S32" s="120"/>
    </row>
    <row r="33" spans="1:19" ht="75.75" thickBot="1" x14ac:dyDescent="0.3">
      <c r="A33" s="106" t="s">
        <v>0</v>
      </c>
      <c r="B33" s="102" t="s">
        <v>1</v>
      </c>
      <c r="C33" s="99" t="s">
        <v>53</v>
      </c>
      <c r="D33" s="99" t="s">
        <v>49</v>
      </c>
      <c r="E33" s="99" t="s">
        <v>54</v>
      </c>
      <c r="F33" s="99" t="s">
        <v>50</v>
      </c>
      <c r="G33" s="99" t="s">
        <v>55</v>
      </c>
      <c r="H33" s="99" t="s">
        <v>52</v>
      </c>
      <c r="I33" s="99" t="s">
        <v>56</v>
      </c>
      <c r="J33" s="99" t="s">
        <v>39</v>
      </c>
      <c r="K33" s="99" t="s">
        <v>66</v>
      </c>
      <c r="L33" s="99" t="s">
        <v>57</v>
      </c>
      <c r="M33" s="99" t="s">
        <v>67</v>
      </c>
      <c r="N33" s="99" t="s">
        <v>58</v>
      </c>
      <c r="O33" s="99" t="s">
        <v>68</v>
      </c>
      <c r="P33" s="100" t="s">
        <v>61</v>
      </c>
      <c r="Q33" s="101" t="s">
        <v>69</v>
      </c>
      <c r="R33" s="112"/>
      <c r="S33" s="118"/>
    </row>
    <row r="34" spans="1:19" x14ac:dyDescent="0.25">
      <c r="A34" s="107" t="s">
        <v>41</v>
      </c>
      <c r="B34" s="103" t="s">
        <v>81</v>
      </c>
      <c r="C34" s="36">
        <v>20</v>
      </c>
      <c r="D34" s="32">
        <v>233192</v>
      </c>
      <c r="E34" s="36">
        <v>23</v>
      </c>
      <c r="F34" s="32">
        <v>279946</v>
      </c>
      <c r="G34" s="36">
        <v>23</v>
      </c>
      <c r="H34" s="36">
        <v>280695</v>
      </c>
      <c r="I34" s="36">
        <f t="shared" ref="I34:I44" si="13">E34+G34+C34</f>
        <v>66</v>
      </c>
      <c r="J34" s="36">
        <f t="shared" ref="J34:J44" si="14">H34+F34+D34</f>
        <v>793833</v>
      </c>
      <c r="K34" s="36">
        <f t="shared" ref="K34:K44" si="15">J34/I34</f>
        <v>12027.772727272728</v>
      </c>
      <c r="L34" s="36" t="e">
        <f>SUMIF(#REF!,поляков!A34,#REF!)</f>
        <v>#REF!</v>
      </c>
      <c r="M34" s="36" t="e">
        <f t="shared" ref="M34:M44" si="16">L34*K34</f>
        <v>#REF!</v>
      </c>
      <c r="N34" s="97"/>
      <c r="O34" s="98" t="e">
        <f t="shared" ref="O34:O44" si="17">M34+M34*N34</f>
        <v>#REF!</v>
      </c>
      <c r="P34" s="35" t="e">
        <f>$O$47/$O$46</f>
        <v>#REF!</v>
      </c>
      <c r="Q34" s="30" t="e">
        <f>CEILING(P34*O34,1000)</f>
        <v>#REF!</v>
      </c>
      <c r="R34" s="202" t="e">
        <f>Q34*0.000001</f>
        <v>#REF!</v>
      </c>
      <c r="S34" s="203" t="e">
        <f>R34/AKC_BT</f>
        <v>#REF!</v>
      </c>
    </row>
    <row r="35" spans="1:19" x14ac:dyDescent="0.25">
      <c r="A35" s="108" t="s">
        <v>4</v>
      </c>
      <c r="B35" s="103" t="s">
        <v>81</v>
      </c>
      <c r="C35" s="34">
        <v>16</v>
      </c>
      <c r="D35" s="115">
        <v>261372</v>
      </c>
      <c r="E35" s="34">
        <v>22</v>
      </c>
      <c r="F35" s="115">
        <v>217854</v>
      </c>
      <c r="G35" s="34">
        <v>22</v>
      </c>
      <c r="H35" s="34">
        <v>227082</v>
      </c>
      <c r="I35" s="34">
        <f t="shared" si="13"/>
        <v>60</v>
      </c>
      <c r="J35" s="34">
        <f t="shared" si="14"/>
        <v>706308</v>
      </c>
      <c r="K35" s="34">
        <f t="shared" si="15"/>
        <v>11771.8</v>
      </c>
      <c r="L35" s="34" t="e">
        <f>SUMIF(#REF!,поляков!A35,#REF!)</f>
        <v>#REF!</v>
      </c>
      <c r="M35" s="34" t="e">
        <f t="shared" si="16"/>
        <v>#REF!</v>
      </c>
      <c r="N35" s="87"/>
      <c r="O35" s="88" t="e">
        <f t="shared" si="17"/>
        <v>#REF!</v>
      </c>
      <c r="P35" s="35" t="e">
        <f t="shared" ref="P35:P44" si="18">$O$47/$O$46</f>
        <v>#REF!</v>
      </c>
      <c r="Q35" s="30" t="e">
        <f t="shared" ref="Q35:Q44" si="19">CEILING(P35*O35,1000)</f>
        <v>#REF!</v>
      </c>
      <c r="R35" s="202" t="e">
        <f t="shared" ref="R35:R44" si="20">Q35*0.000001</f>
        <v>#REF!</v>
      </c>
      <c r="S35" s="203" t="e">
        <f>R35/AKC_BT</f>
        <v>#REF!</v>
      </c>
    </row>
    <row r="36" spans="1:19" x14ac:dyDescent="0.25">
      <c r="A36" s="108" t="s">
        <v>6</v>
      </c>
      <c r="B36" s="104" t="s">
        <v>82</v>
      </c>
      <c r="C36" s="34">
        <v>20</v>
      </c>
      <c r="D36" s="115">
        <v>183117</v>
      </c>
      <c r="E36" s="34">
        <v>13</v>
      </c>
      <c r="F36" s="115">
        <v>287293</v>
      </c>
      <c r="G36" s="34">
        <v>22</v>
      </c>
      <c r="H36" s="34">
        <v>138784</v>
      </c>
      <c r="I36" s="34">
        <f t="shared" si="13"/>
        <v>55</v>
      </c>
      <c r="J36" s="34">
        <f t="shared" si="14"/>
        <v>609194</v>
      </c>
      <c r="K36" s="34">
        <f t="shared" si="15"/>
        <v>11076.254545454545</v>
      </c>
      <c r="L36" s="34" t="e">
        <f>SUMIF(#REF!,поляков!A36,#REF!)</f>
        <v>#REF!</v>
      </c>
      <c r="M36" s="34" t="e">
        <f t="shared" si="16"/>
        <v>#REF!</v>
      </c>
      <c r="N36" s="87"/>
      <c r="O36" s="88" t="e">
        <f t="shared" si="17"/>
        <v>#REF!</v>
      </c>
      <c r="P36" s="35" t="e">
        <f t="shared" si="18"/>
        <v>#REF!</v>
      </c>
      <c r="Q36" s="30" t="e">
        <f t="shared" si="19"/>
        <v>#REF!</v>
      </c>
      <c r="R36" s="202" t="e">
        <f t="shared" si="20"/>
        <v>#REF!</v>
      </c>
      <c r="S36" s="203" t="e">
        <f>R36/AKC_CHT</f>
        <v>#REF!</v>
      </c>
    </row>
    <row r="37" spans="1:19" x14ac:dyDescent="0.25">
      <c r="A37" s="108" t="s">
        <v>7</v>
      </c>
      <c r="B37" s="104" t="s">
        <v>82</v>
      </c>
      <c r="C37" s="34">
        <v>22</v>
      </c>
      <c r="D37" s="115">
        <v>158829</v>
      </c>
      <c r="E37" s="34">
        <v>24</v>
      </c>
      <c r="F37" s="115">
        <v>233230</v>
      </c>
      <c r="G37" s="34">
        <v>16</v>
      </c>
      <c r="H37" s="34">
        <v>166256</v>
      </c>
      <c r="I37" s="34">
        <f t="shared" si="13"/>
        <v>62</v>
      </c>
      <c r="J37" s="34">
        <f t="shared" si="14"/>
        <v>558315</v>
      </c>
      <c r="K37" s="34">
        <f t="shared" si="15"/>
        <v>9005.0806451612898</v>
      </c>
      <c r="L37" s="34" t="e">
        <f>SUMIF(#REF!,поляков!A37,#REF!)</f>
        <v>#REF!</v>
      </c>
      <c r="M37" s="34" t="e">
        <f t="shared" si="16"/>
        <v>#REF!</v>
      </c>
      <c r="N37" s="87"/>
      <c r="O37" s="88" t="e">
        <f t="shared" si="17"/>
        <v>#REF!</v>
      </c>
      <c r="P37" s="35" t="e">
        <f t="shared" si="18"/>
        <v>#REF!</v>
      </c>
      <c r="Q37" s="30" t="e">
        <f t="shared" si="19"/>
        <v>#REF!</v>
      </c>
      <c r="R37" s="202" t="e">
        <f t="shared" si="20"/>
        <v>#REF!</v>
      </c>
      <c r="S37" s="203" t="e">
        <f>R37/AKC_CHT</f>
        <v>#REF!</v>
      </c>
    </row>
    <row r="38" spans="1:19" x14ac:dyDescent="0.25">
      <c r="A38" s="108" t="s">
        <v>5</v>
      </c>
      <c r="B38" s="103" t="s">
        <v>81</v>
      </c>
      <c r="C38" s="34">
        <v>22</v>
      </c>
      <c r="D38" s="115">
        <v>171799</v>
      </c>
      <c r="E38" s="34">
        <v>23</v>
      </c>
      <c r="F38" s="115">
        <v>156219</v>
      </c>
      <c r="G38" s="34">
        <v>12</v>
      </c>
      <c r="H38" s="34">
        <v>140150</v>
      </c>
      <c r="I38" s="34">
        <f t="shared" si="13"/>
        <v>57</v>
      </c>
      <c r="J38" s="34">
        <f t="shared" si="14"/>
        <v>468168</v>
      </c>
      <c r="K38" s="34">
        <f t="shared" si="15"/>
        <v>8213.4736842105267</v>
      </c>
      <c r="L38" s="34" t="e">
        <f>SUMIF(#REF!,поляков!A38,#REF!)</f>
        <v>#REF!</v>
      </c>
      <c r="M38" s="34" t="e">
        <f t="shared" si="16"/>
        <v>#REF!</v>
      </c>
      <c r="N38" s="87"/>
      <c r="O38" s="88" t="e">
        <f t="shared" si="17"/>
        <v>#REF!</v>
      </c>
      <c r="P38" s="35" t="e">
        <f t="shared" si="18"/>
        <v>#REF!</v>
      </c>
      <c r="Q38" s="30" t="e">
        <f t="shared" si="19"/>
        <v>#REF!</v>
      </c>
      <c r="R38" s="202" t="e">
        <f t="shared" si="20"/>
        <v>#REF!</v>
      </c>
      <c r="S38" s="203" t="e">
        <f>R38/AKC_BT</f>
        <v>#REF!</v>
      </c>
    </row>
    <row r="39" spans="1:19" x14ac:dyDescent="0.25">
      <c r="A39" s="108" t="s">
        <v>8</v>
      </c>
      <c r="B39" s="104" t="s">
        <v>82</v>
      </c>
      <c r="C39" s="34">
        <v>19</v>
      </c>
      <c r="D39" s="115">
        <v>301525</v>
      </c>
      <c r="E39" s="34">
        <v>24</v>
      </c>
      <c r="F39" s="115">
        <v>240584</v>
      </c>
      <c r="G39" s="34">
        <v>14</v>
      </c>
      <c r="H39" s="34">
        <v>147083</v>
      </c>
      <c r="I39" s="34">
        <f t="shared" si="13"/>
        <v>57</v>
      </c>
      <c r="J39" s="34">
        <f t="shared" si="14"/>
        <v>689192</v>
      </c>
      <c r="K39" s="34">
        <f t="shared" si="15"/>
        <v>12091.087719298246</v>
      </c>
      <c r="L39" s="34" t="e">
        <f>SUMIF(#REF!,поляков!A39,#REF!)</f>
        <v>#REF!</v>
      </c>
      <c r="M39" s="34" t="e">
        <f t="shared" si="16"/>
        <v>#REF!</v>
      </c>
      <c r="N39" s="87"/>
      <c r="O39" s="88" t="e">
        <f t="shared" si="17"/>
        <v>#REF!</v>
      </c>
      <c r="P39" s="35" t="e">
        <f t="shared" si="18"/>
        <v>#REF!</v>
      </c>
      <c r="Q39" s="30" t="e">
        <f t="shared" si="19"/>
        <v>#REF!</v>
      </c>
      <c r="R39" s="202" t="e">
        <f t="shared" si="20"/>
        <v>#REF!</v>
      </c>
      <c r="S39" s="203" t="e">
        <f>R39/AKC_CHT</f>
        <v>#REF!</v>
      </c>
    </row>
    <row r="40" spans="1:19" x14ac:dyDescent="0.25">
      <c r="A40" s="108" t="s">
        <v>42</v>
      </c>
      <c r="B40" s="103" t="s">
        <v>81</v>
      </c>
      <c r="C40" s="34">
        <v>18</v>
      </c>
      <c r="D40" s="115">
        <v>50407</v>
      </c>
      <c r="E40" s="34">
        <v>22</v>
      </c>
      <c r="F40" s="115">
        <v>40065</v>
      </c>
      <c r="G40" s="34">
        <v>21</v>
      </c>
      <c r="H40" s="34">
        <v>36789</v>
      </c>
      <c r="I40" s="34">
        <f t="shared" si="13"/>
        <v>61</v>
      </c>
      <c r="J40" s="34">
        <f t="shared" si="14"/>
        <v>127261</v>
      </c>
      <c r="K40" s="34">
        <f t="shared" si="15"/>
        <v>2086.2459016393441</v>
      </c>
      <c r="L40" s="34" t="e">
        <f>SUMIF(#REF!,поляков!A40,#REF!)</f>
        <v>#REF!</v>
      </c>
      <c r="M40" s="34" t="e">
        <f t="shared" si="16"/>
        <v>#REF!</v>
      </c>
      <c r="N40" s="87">
        <v>0.25</v>
      </c>
      <c r="O40" s="88" t="e">
        <f t="shared" si="17"/>
        <v>#REF!</v>
      </c>
      <c r="P40" s="35" t="e">
        <f t="shared" si="18"/>
        <v>#REF!</v>
      </c>
      <c r="Q40" s="30" t="e">
        <f t="shared" si="19"/>
        <v>#REF!</v>
      </c>
      <c r="R40" s="202" t="e">
        <f t="shared" si="20"/>
        <v>#REF!</v>
      </c>
      <c r="S40" s="203" t="e">
        <f>R40/AKC_BT</f>
        <v>#REF!</v>
      </c>
    </row>
    <row r="41" spans="1:19" x14ac:dyDescent="0.25">
      <c r="A41" s="109" t="s">
        <v>47</v>
      </c>
      <c r="B41" s="103" t="s">
        <v>81</v>
      </c>
      <c r="C41" s="34">
        <v>17</v>
      </c>
      <c r="D41" s="115">
        <v>161809</v>
      </c>
      <c r="E41" s="34">
        <v>24</v>
      </c>
      <c r="F41" s="115">
        <v>140185</v>
      </c>
      <c r="G41" s="34">
        <v>24</v>
      </c>
      <c r="H41" s="34">
        <v>131884</v>
      </c>
      <c r="I41" s="34">
        <f t="shared" si="13"/>
        <v>65</v>
      </c>
      <c r="J41" s="34">
        <f t="shared" si="14"/>
        <v>433878</v>
      </c>
      <c r="K41" s="34">
        <f t="shared" si="15"/>
        <v>6675.0461538461541</v>
      </c>
      <c r="L41" s="34" t="e">
        <f>SUMIF(#REF!,поляков!A41,#REF!)</f>
        <v>#REF!</v>
      </c>
      <c r="M41" s="34" t="e">
        <f t="shared" si="16"/>
        <v>#REF!</v>
      </c>
      <c r="N41" s="87"/>
      <c r="O41" s="88" t="e">
        <f t="shared" si="17"/>
        <v>#REF!</v>
      </c>
      <c r="P41" s="35" t="e">
        <f t="shared" si="18"/>
        <v>#REF!</v>
      </c>
      <c r="Q41" s="30" t="e">
        <f t="shared" si="19"/>
        <v>#REF!</v>
      </c>
      <c r="R41" s="202" t="e">
        <f t="shared" si="20"/>
        <v>#REF!</v>
      </c>
      <c r="S41" s="203" t="e">
        <f>R41/AKC_BT</f>
        <v>#REF!</v>
      </c>
    </row>
    <row r="42" spans="1:19" ht="14.25" customHeight="1" x14ac:dyDescent="0.25">
      <c r="A42" s="108" t="s">
        <v>9</v>
      </c>
      <c r="B42" s="104" t="s">
        <v>82</v>
      </c>
      <c r="C42" s="34">
        <v>20</v>
      </c>
      <c r="D42" s="115">
        <v>247189</v>
      </c>
      <c r="E42" s="34">
        <v>22</v>
      </c>
      <c r="F42" s="115">
        <v>228525</v>
      </c>
      <c r="G42" s="34">
        <v>22</v>
      </c>
      <c r="H42" s="34">
        <v>218663</v>
      </c>
      <c r="I42" s="34">
        <f t="shared" si="13"/>
        <v>64</v>
      </c>
      <c r="J42" s="34">
        <f t="shared" si="14"/>
        <v>694377</v>
      </c>
      <c r="K42" s="34">
        <f t="shared" si="15"/>
        <v>10849.640625</v>
      </c>
      <c r="L42" s="34" t="e">
        <f>SUMIF(#REF!,поляков!A42,#REF!)</f>
        <v>#REF!</v>
      </c>
      <c r="M42" s="34" t="e">
        <f t="shared" si="16"/>
        <v>#REF!</v>
      </c>
      <c r="N42" s="87"/>
      <c r="O42" s="88" t="e">
        <f t="shared" si="17"/>
        <v>#REF!</v>
      </c>
      <c r="P42" s="35" t="e">
        <f t="shared" si="18"/>
        <v>#REF!</v>
      </c>
      <c r="Q42" s="30" t="e">
        <f t="shared" si="19"/>
        <v>#REF!</v>
      </c>
      <c r="R42" s="202" t="e">
        <f t="shared" si="20"/>
        <v>#REF!</v>
      </c>
      <c r="S42" s="203" t="e">
        <f>R42/AKC_CHT</f>
        <v>#REF!</v>
      </c>
    </row>
    <row r="43" spans="1:19" x14ac:dyDescent="0.25">
      <c r="A43" s="108" t="s">
        <v>10</v>
      </c>
      <c r="B43" s="104" t="s">
        <v>82</v>
      </c>
      <c r="C43" s="34">
        <v>21</v>
      </c>
      <c r="D43" s="25">
        <v>237362</v>
      </c>
      <c r="E43" s="34">
        <v>21</v>
      </c>
      <c r="F43" s="115">
        <v>221977</v>
      </c>
      <c r="G43" s="34">
        <v>20</v>
      </c>
      <c r="H43" s="34">
        <v>183721</v>
      </c>
      <c r="I43" s="34">
        <f t="shared" si="13"/>
        <v>62</v>
      </c>
      <c r="J43" s="34">
        <f t="shared" si="14"/>
        <v>643060</v>
      </c>
      <c r="K43" s="34">
        <f t="shared" si="15"/>
        <v>10371.935483870968</v>
      </c>
      <c r="L43" s="34" t="e">
        <f>SUMIF(#REF!,поляков!A43,#REF!)</f>
        <v>#REF!</v>
      </c>
      <c r="M43" s="34" t="e">
        <f t="shared" si="16"/>
        <v>#REF!</v>
      </c>
      <c r="N43" s="87"/>
      <c r="O43" s="88" t="e">
        <f t="shared" si="17"/>
        <v>#REF!</v>
      </c>
      <c r="P43" s="35" t="e">
        <f t="shared" si="18"/>
        <v>#REF!</v>
      </c>
      <c r="Q43" s="30" t="e">
        <f t="shared" si="19"/>
        <v>#REF!</v>
      </c>
      <c r="R43" s="202" t="e">
        <f t="shared" si="20"/>
        <v>#REF!</v>
      </c>
      <c r="S43" s="203" t="e">
        <f>R43/AKC_CHT</f>
        <v>#REF!</v>
      </c>
    </row>
    <row r="44" spans="1:19" ht="15.75" thickBot="1" x14ac:dyDescent="0.3">
      <c r="A44" s="110" t="s">
        <v>3</v>
      </c>
      <c r="B44" s="105" t="s">
        <v>82</v>
      </c>
      <c r="C44" s="92">
        <v>20</v>
      </c>
      <c r="D44" s="114">
        <v>79689</v>
      </c>
      <c r="E44" s="92">
        <v>19</v>
      </c>
      <c r="F44" s="114">
        <v>159643</v>
      </c>
      <c r="G44" s="92">
        <v>23</v>
      </c>
      <c r="H44" s="92">
        <v>150279</v>
      </c>
      <c r="I44" s="92">
        <f t="shared" si="13"/>
        <v>62</v>
      </c>
      <c r="J44" s="92">
        <f t="shared" si="14"/>
        <v>389611</v>
      </c>
      <c r="K44" s="92">
        <f t="shared" si="15"/>
        <v>6284.0483870967746</v>
      </c>
      <c r="L44" s="92" t="e">
        <f>SUMIF(#REF!,поляков!A44,#REF!)</f>
        <v>#REF!</v>
      </c>
      <c r="M44" s="92" t="e">
        <f t="shared" si="16"/>
        <v>#REF!</v>
      </c>
      <c r="N44" s="93">
        <v>0.25</v>
      </c>
      <c r="O44" s="94" t="e">
        <f t="shared" si="17"/>
        <v>#REF!</v>
      </c>
      <c r="P44" s="96" t="e">
        <f t="shared" si="18"/>
        <v>#REF!</v>
      </c>
      <c r="Q44" s="33" t="e">
        <f t="shared" si="19"/>
        <v>#REF!</v>
      </c>
      <c r="R44" s="202" t="e">
        <f t="shared" si="20"/>
        <v>#REF!</v>
      </c>
      <c r="S44" s="203" t="e">
        <f>R44/AKC_CHT</f>
        <v>#REF!</v>
      </c>
    </row>
    <row r="45" spans="1:19" x14ac:dyDescent="0.25">
      <c r="S45" s="28"/>
    </row>
    <row r="46" spans="1:19" x14ac:dyDescent="0.25">
      <c r="C46" s="91"/>
      <c r="D46" s="113"/>
      <c r="E46" s="91"/>
      <c r="F46" s="113"/>
      <c r="G46" s="91"/>
      <c r="H46" s="113"/>
      <c r="K46" s="204" t="e">
        <f>SUMIF($B$34:$B$44,"Продавец БТ",$R$34:$R$44)</f>
        <v>#REF!</v>
      </c>
      <c r="L46" s="132" t="s">
        <v>36</v>
      </c>
      <c r="N46" s="83" t="s">
        <v>63</v>
      </c>
      <c r="O46" s="84" t="e">
        <f>SUM(O34:O44)</f>
        <v>#REF!</v>
      </c>
      <c r="R46" s="89"/>
      <c r="S46" s="90"/>
    </row>
    <row r="47" spans="1:19" x14ac:dyDescent="0.25">
      <c r="C47" s="91"/>
      <c r="D47" s="91"/>
      <c r="E47" s="91"/>
      <c r="F47" s="91"/>
      <c r="G47" s="91"/>
      <c r="H47" s="91"/>
      <c r="K47" s="205" t="e">
        <f>SUMIF($B$34:$B$44,"Продавец ЧТ",$R$34:$R$44)</f>
        <v>#REF!</v>
      </c>
      <c r="L47" s="132" t="s">
        <v>37</v>
      </c>
      <c r="N47" s="83" t="s">
        <v>64</v>
      </c>
      <c r="O47" s="83">
        <v>2600000</v>
      </c>
      <c r="R47" s="89"/>
      <c r="S47" s="90"/>
    </row>
    <row r="48" spans="1:19" ht="20.25" customHeight="1" x14ac:dyDescent="0.3">
      <c r="C48" s="91"/>
      <c r="D48" s="91"/>
      <c r="E48" s="91"/>
      <c r="F48" s="91"/>
      <c r="G48" s="91"/>
      <c r="H48" s="90"/>
      <c r="J48" s="111"/>
      <c r="R48" s="91"/>
      <c r="S48" s="90"/>
    </row>
    <row r="49" spans="1:19" ht="15" customHeight="1" x14ac:dyDescent="0.45">
      <c r="A49" s="312" t="s">
        <v>70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119"/>
      <c r="S49" s="119"/>
    </row>
    <row r="50" spans="1:19" ht="15.75" customHeight="1" thickBot="1" x14ac:dyDescent="0.5">
      <c r="A50" s="313"/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120"/>
      <c r="S50" s="120"/>
    </row>
    <row r="51" spans="1:19" ht="75.75" thickBot="1" x14ac:dyDescent="0.3">
      <c r="A51" s="106" t="s">
        <v>0</v>
      </c>
      <c r="B51" s="102" t="s">
        <v>1</v>
      </c>
      <c r="C51" s="99" t="s">
        <v>53</v>
      </c>
      <c r="D51" s="99" t="s">
        <v>49</v>
      </c>
      <c r="E51" s="99" t="s">
        <v>54</v>
      </c>
      <c r="F51" s="99" t="s">
        <v>50</v>
      </c>
      <c r="G51" s="99" t="s">
        <v>55</v>
      </c>
      <c r="H51" s="99" t="s">
        <v>52</v>
      </c>
      <c r="I51" s="99" t="s">
        <v>56</v>
      </c>
      <c r="J51" s="99" t="s">
        <v>39</v>
      </c>
      <c r="K51" s="99" t="s">
        <v>66</v>
      </c>
      <c r="L51" s="99" t="s">
        <v>57</v>
      </c>
      <c r="M51" s="99" t="s">
        <v>67</v>
      </c>
      <c r="N51" s="99" t="s">
        <v>58</v>
      </c>
      <c r="O51" s="99" t="s">
        <v>68</v>
      </c>
      <c r="P51" s="100" t="s">
        <v>61</v>
      </c>
      <c r="Q51" s="101" t="s">
        <v>69</v>
      </c>
      <c r="R51" s="112"/>
      <c r="S51" s="118"/>
    </row>
    <row r="52" spans="1:19" x14ac:dyDescent="0.25">
      <c r="A52" s="107" t="s">
        <v>41</v>
      </c>
      <c r="B52" s="103" t="s">
        <v>81</v>
      </c>
      <c r="C52" s="36">
        <v>20</v>
      </c>
      <c r="D52" s="25">
        <v>25322</v>
      </c>
      <c r="E52" s="36">
        <v>23</v>
      </c>
      <c r="F52" s="25">
        <v>42713</v>
      </c>
      <c r="G52" s="36">
        <v>23</v>
      </c>
      <c r="H52" s="36">
        <v>101603</v>
      </c>
      <c r="I52" s="36">
        <f t="shared" ref="I52:I62" si="21">E52+G52+C52</f>
        <v>66</v>
      </c>
      <c r="J52" s="36">
        <f t="shared" ref="J52:J62" si="22">H52+F52+D52</f>
        <v>169638</v>
      </c>
      <c r="K52" s="36">
        <f t="shared" ref="K52:K62" si="23">J52/I52</f>
        <v>2570.2727272727275</v>
      </c>
      <c r="L52" s="36" t="e">
        <f>SUMIF(#REF!,поляков!A52,#REF!)</f>
        <v>#REF!</v>
      </c>
      <c r="M52" s="36" t="e">
        <f t="shared" ref="M52:M62" si="24">L52*K52</f>
        <v>#REF!</v>
      </c>
      <c r="N52" s="97"/>
      <c r="O52" s="98" t="e">
        <f t="shared" ref="O52:O62" si="25">M52+M52*N52</f>
        <v>#REF!</v>
      </c>
      <c r="P52" s="35" t="e">
        <f>$O$65/$O$64</f>
        <v>#REF!</v>
      </c>
      <c r="Q52" s="30" t="e">
        <f>CEILING(P52*O52,1000)</f>
        <v>#REF!</v>
      </c>
      <c r="R52" s="202" t="e">
        <f>Q52*0.000001</f>
        <v>#REF!</v>
      </c>
      <c r="S52" s="235" t="e">
        <f>R52/БТ_КО_ХТ</f>
        <v>#REF!</v>
      </c>
    </row>
    <row r="53" spans="1:19" x14ac:dyDescent="0.25">
      <c r="A53" s="108" t="s">
        <v>4</v>
      </c>
      <c r="B53" s="103" t="s">
        <v>81</v>
      </c>
      <c r="C53" s="34">
        <v>16</v>
      </c>
      <c r="D53" s="115">
        <v>28284</v>
      </c>
      <c r="E53" s="34">
        <v>22</v>
      </c>
      <c r="F53" s="115">
        <v>18741</v>
      </c>
      <c r="G53" s="34">
        <v>22</v>
      </c>
      <c r="H53" s="34">
        <v>66073</v>
      </c>
      <c r="I53" s="34">
        <f t="shared" si="21"/>
        <v>60</v>
      </c>
      <c r="J53" s="34">
        <f t="shared" si="22"/>
        <v>113098</v>
      </c>
      <c r="K53" s="34">
        <f t="shared" si="23"/>
        <v>1884.9666666666667</v>
      </c>
      <c r="L53" s="34" t="e">
        <f>SUMIF(#REF!,поляков!A53,#REF!)</f>
        <v>#REF!</v>
      </c>
      <c r="M53" s="34" t="e">
        <f t="shared" si="24"/>
        <v>#REF!</v>
      </c>
      <c r="N53" s="87"/>
      <c r="O53" s="88" t="e">
        <f t="shared" si="25"/>
        <v>#REF!</v>
      </c>
      <c r="P53" s="35" t="e">
        <f t="shared" ref="P53:P62" si="26">$O$65/$O$64</f>
        <v>#REF!</v>
      </c>
      <c r="Q53" s="30" t="e">
        <f t="shared" ref="Q53:Q62" si="27">CEILING(P53*O53,1000)</f>
        <v>#REF!</v>
      </c>
      <c r="R53" s="202" t="e">
        <f t="shared" ref="R53:R62" si="28">Q53*0.000001</f>
        <v>#REF!</v>
      </c>
      <c r="S53" s="235" t="e">
        <f>R53/БТ_КО_ХТ</f>
        <v>#REF!</v>
      </c>
    </row>
    <row r="54" spans="1:19" x14ac:dyDescent="0.25">
      <c r="A54" s="108" t="s">
        <v>6</v>
      </c>
      <c r="B54" s="104" t="s">
        <v>82</v>
      </c>
      <c r="C54" s="34">
        <v>20</v>
      </c>
      <c r="D54" s="115">
        <v>15495</v>
      </c>
      <c r="E54" s="34">
        <v>13</v>
      </c>
      <c r="F54" s="115">
        <v>20399</v>
      </c>
      <c r="G54" s="34">
        <v>22</v>
      </c>
      <c r="H54" s="34">
        <v>17754</v>
      </c>
      <c r="I54" s="34">
        <f t="shared" si="21"/>
        <v>55</v>
      </c>
      <c r="J54" s="34">
        <f t="shared" si="22"/>
        <v>53648</v>
      </c>
      <c r="K54" s="34">
        <f t="shared" si="23"/>
        <v>975.41818181818178</v>
      </c>
      <c r="L54" s="34" t="e">
        <f>SUMIF(#REF!,поляков!A54,#REF!)</f>
        <v>#REF!</v>
      </c>
      <c r="M54" s="34" t="e">
        <f t="shared" si="24"/>
        <v>#REF!</v>
      </c>
      <c r="N54" s="87"/>
      <c r="O54" s="88" t="e">
        <f t="shared" si="25"/>
        <v>#REF!</v>
      </c>
      <c r="P54" s="35" t="e">
        <f t="shared" si="26"/>
        <v>#REF!</v>
      </c>
      <c r="Q54" s="30" t="e">
        <f t="shared" si="27"/>
        <v>#REF!</v>
      </c>
      <c r="R54" s="202" t="e">
        <f t="shared" si="28"/>
        <v>#REF!</v>
      </c>
      <c r="S54" s="235" t="e">
        <f>R54/ЧТ_КО_ХТ</f>
        <v>#REF!</v>
      </c>
    </row>
    <row r="55" spans="1:19" x14ac:dyDescent="0.25">
      <c r="A55" s="108" t="s">
        <v>7</v>
      </c>
      <c r="B55" s="104" t="s">
        <v>82</v>
      </c>
      <c r="C55" s="34">
        <v>22</v>
      </c>
      <c r="D55" s="117">
        <v>32382</v>
      </c>
      <c r="E55" s="34">
        <v>24</v>
      </c>
      <c r="F55" s="117">
        <v>43268</v>
      </c>
      <c r="G55" s="34">
        <v>16</v>
      </c>
      <c r="H55" s="34">
        <v>34637</v>
      </c>
      <c r="I55" s="34">
        <f t="shared" si="21"/>
        <v>62</v>
      </c>
      <c r="J55" s="34">
        <f t="shared" si="22"/>
        <v>110287</v>
      </c>
      <c r="K55" s="34">
        <f t="shared" si="23"/>
        <v>1778.8225806451612</v>
      </c>
      <c r="L55" s="34" t="e">
        <f>SUMIF(#REF!,поляков!A55,#REF!)</f>
        <v>#REF!</v>
      </c>
      <c r="M55" s="34" t="e">
        <f t="shared" si="24"/>
        <v>#REF!</v>
      </c>
      <c r="N55" s="87"/>
      <c r="O55" s="88" t="e">
        <f t="shared" si="25"/>
        <v>#REF!</v>
      </c>
      <c r="P55" s="35" t="e">
        <f t="shared" si="26"/>
        <v>#REF!</v>
      </c>
      <c r="Q55" s="30" t="e">
        <f t="shared" si="27"/>
        <v>#REF!</v>
      </c>
      <c r="R55" s="202" t="e">
        <f t="shared" si="28"/>
        <v>#REF!</v>
      </c>
      <c r="S55" s="235" t="e">
        <f>R55/ЧТ_КО_ХТ</f>
        <v>#REF!</v>
      </c>
    </row>
    <row r="56" spans="1:19" x14ac:dyDescent="0.25">
      <c r="A56" s="108" t="s">
        <v>5</v>
      </c>
      <c r="B56" s="103" t="s">
        <v>81</v>
      </c>
      <c r="C56" s="34">
        <v>22</v>
      </c>
      <c r="D56" s="115">
        <v>70624</v>
      </c>
      <c r="E56" s="34">
        <v>23</v>
      </c>
      <c r="F56" s="115">
        <v>71078</v>
      </c>
      <c r="G56" s="34">
        <v>12</v>
      </c>
      <c r="H56" s="34">
        <v>55152</v>
      </c>
      <c r="I56" s="34">
        <f t="shared" si="21"/>
        <v>57</v>
      </c>
      <c r="J56" s="34">
        <f t="shared" si="22"/>
        <v>196854</v>
      </c>
      <c r="K56" s="34">
        <f t="shared" si="23"/>
        <v>3453.5789473684213</v>
      </c>
      <c r="L56" s="34" t="e">
        <f>SUMIF(#REF!,поляков!A56,#REF!)</f>
        <v>#REF!</v>
      </c>
      <c r="M56" s="34" t="e">
        <f t="shared" si="24"/>
        <v>#REF!</v>
      </c>
      <c r="N56" s="87"/>
      <c r="O56" s="88" t="e">
        <f t="shared" si="25"/>
        <v>#REF!</v>
      </c>
      <c r="P56" s="35" t="e">
        <f t="shared" si="26"/>
        <v>#REF!</v>
      </c>
      <c r="Q56" s="30" t="e">
        <f t="shared" si="27"/>
        <v>#REF!</v>
      </c>
      <c r="R56" s="202" t="e">
        <f t="shared" si="28"/>
        <v>#REF!</v>
      </c>
      <c r="S56" s="235" t="e">
        <f>R56/БТ_КО_ХТ</f>
        <v>#REF!</v>
      </c>
    </row>
    <row r="57" spans="1:19" x14ac:dyDescent="0.25">
      <c r="A57" s="108" t="s">
        <v>8</v>
      </c>
      <c r="B57" s="104" t="s">
        <v>82</v>
      </c>
      <c r="C57" s="34">
        <v>19</v>
      </c>
      <c r="D57" s="115">
        <v>94174</v>
      </c>
      <c r="E57" s="34">
        <v>24</v>
      </c>
      <c r="F57" s="115">
        <v>70748</v>
      </c>
      <c r="G57" s="34">
        <v>14</v>
      </c>
      <c r="H57" s="34">
        <v>52714</v>
      </c>
      <c r="I57" s="34">
        <f t="shared" si="21"/>
        <v>57</v>
      </c>
      <c r="J57" s="34">
        <f t="shared" si="22"/>
        <v>217636</v>
      </c>
      <c r="K57" s="34">
        <f t="shared" si="23"/>
        <v>3818.1754385964914</v>
      </c>
      <c r="L57" s="34" t="e">
        <f>SUMIF(#REF!,поляков!A57,#REF!)</f>
        <v>#REF!</v>
      </c>
      <c r="M57" s="34" t="e">
        <f t="shared" si="24"/>
        <v>#REF!</v>
      </c>
      <c r="N57" s="87"/>
      <c r="O57" s="88" t="e">
        <f t="shared" si="25"/>
        <v>#REF!</v>
      </c>
      <c r="P57" s="35" t="e">
        <f t="shared" si="26"/>
        <v>#REF!</v>
      </c>
      <c r="Q57" s="30" t="e">
        <f t="shared" si="27"/>
        <v>#REF!</v>
      </c>
      <c r="R57" s="202" t="e">
        <f t="shared" si="28"/>
        <v>#REF!</v>
      </c>
      <c r="S57" s="235" t="e">
        <f>R57/ЧТ_КО_ХТ</f>
        <v>#REF!</v>
      </c>
    </row>
    <row r="58" spans="1:19" x14ac:dyDescent="0.25">
      <c r="A58" s="108" t="s">
        <v>42</v>
      </c>
      <c r="B58" s="103" t="s">
        <v>81</v>
      </c>
      <c r="C58" s="34">
        <v>18</v>
      </c>
      <c r="D58" s="115">
        <v>1330</v>
      </c>
      <c r="E58" s="34">
        <v>22</v>
      </c>
      <c r="F58" s="115">
        <v>0</v>
      </c>
      <c r="G58" s="34">
        <v>21</v>
      </c>
      <c r="H58" s="34">
        <v>1399</v>
      </c>
      <c r="I58" s="34">
        <f t="shared" si="21"/>
        <v>61</v>
      </c>
      <c r="J58" s="34">
        <f t="shared" si="22"/>
        <v>2729</v>
      </c>
      <c r="K58" s="34">
        <f t="shared" si="23"/>
        <v>44.73770491803279</v>
      </c>
      <c r="L58" s="34" t="e">
        <f>SUMIF(#REF!,поляков!A58,#REF!)</f>
        <v>#REF!</v>
      </c>
      <c r="M58" s="34" t="e">
        <f t="shared" si="24"/>
        <v>#REF!</v>
      </c>
      <c r="N58" s="121">
        <v>8</v>
      </c>
      <c r="O58" s="88" t="e">
        <f t="shared" si="25"/>
        <v>#REF!</v>
      </c>
      <c r="P58" s="35" t="e">
        <f t="shared" si="26"/>
        <v>#REF!</v>
      </c>
      <c r="Q58" s="30" t="e">
        <f t="shared" si="27"/>
        <v>#REF!</v>
      </c>
      <c r="R58" s="202" t="e">
        <f t="shared" si="28"/>
        <v>#REF!</v>
      </c>
      <c r="S58" s="235" t="e">
        <f>R58/БТ_КО_ХТ</f>
        <v>#REF!</v>
      </c>
    </row>
    <row r="59" spans="1:19" x14ac:dyDescent="0.25">
      <c r="A59" s="109" t="s">
        <v>47</v>
      </c>
      <c r="B59" s="103" t="s">
        <v>81</v>
      </c>
      <c r="C59" s="34">
        <v>17</v>
      </c>
      <c r="D59" s="115">
        <v>14147</v>
      </c>
      <c r="E59" s="34">
        <v>24</v>
      </c>
      <c r="F59" s="115">
        <v>8009</v>
      </c>
      <c r="G59" s="34">
        <v>24</v>
      </c>
      <c r="H59" s="34">
        <v>19951</v>
      </c>
      <c r="I59" s="34">
        <f t="shared" si="21"/>
        <v>65</v>
      </c>
      <c r="J59" s="34">
        <f t="shared" si="22"/>
        <v>42107</v>
      </c>
      <c r="K59" s="34">
        <f t="shared" si="23"/>
        <v>647.79999999999995</v>
      </c>
      <c r="L59" s="34" t="e">
        <f>SUMIF(#REF!,поляков!A59,#REF!)</f>
        <v>#REF!</v>
      </c>
      <c r="M59" s="34" t="e">
        <f t="shared" si="24"/>
        <v>#REF!</v>
      </c>
      <c r="N59" s="87"/>
      <c r="O59" s="88" t="e">
        <f t="shared" si="25"/>
        <v>#REF!</v>
      </c>
      <c r="P59" s="35" t="e">
        <f t="shared" si="26"/>
        <v>#REF!</v>
      </c>
      <c r="Q59" s="30" t="e">
        <f t="shared" si="27"/>
        <v>#REF!</v>
      </c>
      <c r="R59" s="202" t="e">
        <f t="shared" si="28"/>
        <v>#REF!</v>
      </c>
      <c r="S59" s="235" t="e">
        <f>R59/БТ_КО_ХТ</f>
        <v>#REF!</v>
      </c>
    </row>
    <row r="60" spans="1:19" ht="15.75" customHeight="1" x14ac:dyDescent="0.25">
      <c r="A60" s="108" t="s">
        <v>9</v>
      </c>
      <c r="B60" s="104" t="s">
        <v>82</v>
      </c>
      <c r="C60" s="34">
        <v>20</v>
      </c>
      <c r="D60" s="115">
        <v>67188</v>
      </c>
      <c r="E60" s="34">
        <v>22</v>
      </c>
      <c r="F60" s="115">
        <v>44244</v>
      </c>
      <c r="G60" s="34">
        <v>22</v>
      </c>
      <c r="H60" s="34">
        <v>39674</v>
      </c>
      <c r="I60" s="34">
        <f t="shared" si="21"/>
        <v>64</v>
      </c>
      <c r="J60" s="34">
        <f t="shared" si="22"/>
        <v>151106</v>
      </c>
      <c r="K60" s="34">
        <f t="shared" si="23"/>
        <v>2361.03125</v>
      </c>
      <c r="L60" s="34" t="e">
        <f>SUMIF(#REF!,поляков!A60,#REF!)</f>
        <v>#REF!</v>
      </c>
      <c r="M60" s="34" t="e">
        <f t="shared" si="24"/>
        <v>#REF!</v>
      </c>
      <c r="N60" s="87"/>
      <c r="O60" s="88" t="e">
        <f t="shared" si="25"/>
        <v>#REF!</v>
      </c>
      <c r="P60" s="35" t="e">
        <f t="shared" si="26"/>
        <v>#REF!</v>
      </c>
      <c r="Q60" s="30" t="e">
        <f t="shared" si="27"/>
        <v>#REF!</v>
      </c>
      <c r="R60" s="202" t="e">
        <f t="shared" si="28"/>
        <v>#REF!</v>
      </c>
      <c r="S60" s="235" t="e">
        <f>R60/ЧТ_КО_ХТ</f>
        <v>#REF!</v>
      </c>
    </row>
    <row r="61" spans="1:19" x14ac:dyDescent="0.25">
      <c r="A61" s="108" t="s">
        <v>10</v>
      </c>
      <c r="B61" s="104" t="s">
        <v>82</v>
      </c>
      <c r="C61" s="34">
        <v>21</v>
      </c>
      <c r="D61" s="115">
        <v>29538</v>
      </c>
      <c r="E61" s="34">
        <v>21</v>
      </c>
      <c r="F61" s="115">
        <v>18270</v>
      </c>
      <c r="G61" s="34">
        <v>20</v>
      </c>
      <c r="H61" s="34">
        <v>25509</v>
      </c>
      <c r="I61" s="34">
        <f t="shared" si="21"/>
        <v>62</v>
      </c>
      <c r="J61" s="34">
        <f t="shared" si="22"/>
        <v>73317</v>
      </c>
      <c r="K61" s="34">
        <f t="shared" si="23"/>
        <v>1182.5322580645161</v>
      </c>
      <c r="L61" s="34" t="e">
        <f>SUMIF(#REF!,поляков!A61,#REF!)</f>
        <v>#REF!</v>
      </c>
      <c r="M61" s="34" t="e">
        <f t="shared" si="24"/>
        <v>#REF!</v>
      </c>
      <c r="N61" s="87"/>
      <c r="O61" s="88" t="e">
        <f t="shared" si="25"/>
        <v>#REF!</v>
      </c>
      <c r="P61" s="35" t="e">
        <f t="shared" si="26"/>
        <v>#REF!</v>
      </c>
      <c r="Q61" s="30" t="e">
        <f t="shared" si="27"/>
        <v>#REF!</v>
      </c>
      <c r="R61" s="202" t="e">
        <f t="shared" si="28"/>
        <v>#REF!</v>
      </c>
      <c r="S61" s="235" t="e">
        <f>R61/ЧТ_КО_ХТ</f>
        <v>#REF!</v>
      </c>
    </row>
    <row r="62" spans="1:19" ht="15.75" thickBot="1" x14ac:dyDescent="0.3">
      <c r="A62" s="110" t="s">
        <v>3</v>
      </c>
      <c r="B62" s="105" t="s">
        <v>82</v>
      </c>
      <c r="C62" s="92">
        <v>20</v>
      </c>
      <c r="D62" s="114">
        <v>27556</v>
      </c>
      <c r="E62" s="92">
        <v>19</v>
      </c>
      <c r="F62" s="114">
        <v>43579</v>
      </c>
      <c r="G62" s="92">
        <v>23</v>
      </c>
      <c r="H62" s="92">
        <v>49028</v>
      </c>
      <c r="I62" s="92">
        <f t="shared" si="21"/>
        <v>62</v>
      </c>
      <c r="J62" s="92">
        <f t="shared" si="22"/>
        <v>120163</v>
      </c>
      <c r="K62" s="92">
        <f t="shared" si="23"/>
        <v>1938.1129032258063</v>
      </c>
      <c r="L62" s="92" t="e">
        <f>SUMIF(#REF!,поляков!A62,#REF!)</f>
        <v>#REF!</v>
      </c>
      <c r="M62" s="92" t="e">
        <f t="shared" si="24"/>
        <v>#REF!</v>
      </c>
      <c r="N62" s="93"/>
      <c r="O62" s="94" t="e">
        <f t="shared" si="25"/>
        <v>#REF!</v>
      </c>
      <c r="P62" s="96" t="e">
        <f t="shared" si="26"/>
        <v>#REF!</v>
      </c>
      <c r="Q62" s="33" t="e">
        <f t="shared" si="27"/>
        <v>#REF!</v>
      </c>
      <c r="R62" s="202" t="e">
        <f t="shared" si="28"/>
        <v>#REF!</v>
      </c>
      <c r="S62" s="235" t="e">
        <f>R62/ЧТ_КО_ХТ</f>
        <v>#REF!</v>
      </c>
    </row>
    <row r="63" spans="1:19" x14ac:dyDescent="0.25">
      <c r="S63" s="28"/>
    </row>
    <row r="64" spans="1:19" x14ac:dyDescent="0.25">
      <c r="C64" s="91"/>
      <c r="D64" s="113"/>
      <c r="E64" s="91"/>
      <c r="F64" s="113"/>
      <c r="G64" s="91"/>
      <c r="H64" s="113"/>
      <c r="K64" s="204" t="e">
        <f>SUMIF($B$52:$B$62,"Продавец БТ",$R$52:$R$62)</f>
        <v>#REF!</v>
      </c>
      <c r="L64" s="132" t="s">
        <v>36</v>
      </c>
      <c r="N64" s="83" t="s">
        <v>63</v>
      </c>
      <c r="O64" s="84" t="e">
        <f>SUM(O52:O62)</f>
        <v>#REF!</v>
      </c>
      <c r="R64" s="89"/>
      <c r="S64" s="90"/>
    </row>
    <row r="65" spans="1:19" x14ac:dyDescent="0.25">
      <c r="C65" s="91"/>
      <c r="D65" s="91"/>
      <c r="E65" s="91"/>
      <c r="F65" s="91"/>
      <c r="G65" s="91"/>
      <c r="H65" s="91"/>
      <c r="K65" s="205" t="e">
        <f>SUMIF($B$52:$B$62,"Продавец ЧТ",$R$52:$R$62)</f>
        <v>#REF!</v>
      </c>
      <c r="L65" s="132" t="s">
        <v>37</v>
      </c>
      <c r="N65" s="83" t="s">
        <v>64</v>
      </c>
      <c r="O65" s="83">
        <v>430000</v>
      </c>
      <c r="R65" s="89"/>
      <c r="S65" s="90"/>
    </row>
    <row r="67" spans="1:19" x14ac:dyDescent="0.25">
      <c r="A67" s="312" t="s">
        <v>18</v>
      </c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</row>
    <row r="68" spans="1:19" ht="15.75" thickBot="1" x14ac:dyDescent="0.3">
      <c r="A68" s="313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</row>
    <row r="69" spans="1:19" ht="75.75" thickBot="1" x14ac:dyDescent="0.3">
      <c r="A69" s="106" t="s">
        <v>0</v>
      </c>
      <c r="B69" s="102" t="s">
        <v>1</v>
      </c>
      <c r="C69" s="99" t="s">
        <v>53</v>
      </c>
      <c r="D69" s="99" t="s">
        <v>49</v>
      </c>
      <c r="E69" s="99" t="s">
        <v>54</v>
      </c>
      <c r="F69" s="99" t="s">
        <v>50</v>
      </c>
      <c r="G69" s="99" t="s">
        <v>55</v>
      </c>
      <c r="H69" s="99" t="s">
        <v>52</v>
      </c>
      <c r="I69" s="99" t="s">
        <v>56</v>
      </c>
      <c r="J69" s="99" t="s">
        <v>39</v>
      </c>
      <c r="K69" s="99" t="s">
        <v>66</v>
      </c>
      <c r="L69" s="99" t="s">
        <v>57</v>
      </c>
      <c r="M69" s="99" t="s">
        <v>67</v>
      </c>
      <c r="N69" s="99" t="s">
        <v>58</v>
      </c>
      <c r="O69" s="99" t="s">
        <v>68</v>
      </c>
      <c r="P69" s="100" t="s">
        <v>61</v>
      </c>
      <c r="Q69" s="101" t="s">
        <v>69</v>
      </c>
    </row>
    <row r="70" spans="1:19" x14ac:dyDescent="0.25">
      <c r="A70" s="107" t="s">
        <v>41</v>
      </c>
      <c r="B70" s="103" t="s">
        <v>81</v>
      </c>
      <c r="C70" s="36">
        <v>20</v>
      </c>
      <c r="D70" s="25">
        <v>79421</v>
      </c>
      <c r="E70" s="36">
        <v>23</v>
      </c>
      <c r="F70" s="25">
        <v>37259</v>
      </c>
      <c r="G70" s="36">
        <v>23</v>
      </c>
      <c r="H70" s="122">
        <v>58238</v>
      </c>
      <c r="I70" s="36">
        <f t="shared" ref="I70:I80" si="29">E70+G70+C70</f>
        <v>66</v>
      </c>
      <c r="J70" s="36">
        <f t="shared" ref="J70:J80" si="30">H70+F70+D70</f>
        <v>174918</v>
      </c>
      <c r="K70" s="36">
        <f t="shared" ref="K70:K80" si="31">J70/I70</f>
        <v>2650.2727272727275</v>
      </c>
      <c r="L70" s="36" t="e">
        <f>SUMIF(#REF!,поляков!A70,#REF!)</f>
        <v>#REF!</v>
      </c>
      <c r="M70" s="36" t="e">
        <f t="shared" ref="M70:M80" si="32">L70*K70</f>
        <v>#REF!</v>
      </c>
      <c r="N70" s="97"/>
      <c r="O70" s="98" t="e">
        <f t="shared" ref="O70:O80" si="33">M70+M70*N70</f>
        <v>#REF!</v>
      </c>
      <c r="P70" s="35" t="e">
        <f>$O$83/$O$82</f>
        <v>#REF!</v>
      </c>
      <c r="Q70" s="30" t="e">
        <f>CEILING(P70*O70,100)</f>
        <v>#REF!</v>
      </c>
      <c r="R70" s="31" t="e">
        <f>Q70*0.000001</f>
        <v>#REF!</v>
      </c>
      <c r="S70" s="31" t="e">
        <f>R70/БТ_КО_ПДС</f>
        <v>#REF!</v>
      </c>
    </row>
    <row r="71" spans="1:19" x14ac:dyDescent="0.25">
      <c r="A71" s="108" t="s">
        <v>4</v>
      </c>
      <c r="B71" s="103" t="s">
        <v>81</v>
      </c>
      <c r="C71" s="34">
        <v>16</v>
      </c>
      <c r="D71" s="115">
        <v>22280</v>
      </c>
      <c r="E71" s="34">
        <v>22</v>
      </c>
      <c r="F71" s="115">
        <v>25091</v>
      </c>
      <c r="G71" s="34">
        <v>22</v>
      </c>
      <c r="H71" s="115">
        <v>6574</v>
      </c>
      <c r="I71" s="34">
        <f t="shared" si="29"/>
        <v>60</v>
      </c>
      <c r="J71" s="34">
        <f t="shared" si="30"/>
        <v>53945</v>
      </c>
      <c r="K71" s="34">
        <f t="shared" si="31"/>
        <v>899.08333333333337</v>
      </c>
      <c r="L71" s="34" t="e">
        <f>SUMIF(#REF!,поляков!A71,#REF!)</f>
        <v>#REF!</v>
      </c>
      <c r="M71" s="34" t="e">
        <f t="shared" si="32"/>
        <v>#REF!</v>
      </c>
      <c r="N71" s="87"/>
      <c r="O71" s="88" t="e">
        <f t="shared" si="33"/>
        <v>#REF!</v>
      </c>
      <c r="P71" s="35" t="e">
        <f t="shared" ref="P71:P80" si="34">$O$83/$O$82</f>
        <v>#REF!</v>
      </c>
      <c r="Q71" s="30" t="e">
        <f t="shared" ref="Q71:Q80" si="35">CEILING(P71*O71,100)</f>
        <v>#REF!</v>
      </c>
      <c r="R71" s="31" t="e">
        <f t="shared" ref="R71:R80" si="36">Q71*0.000001</f>
        <v>#REF!</v>
      </c>
      <c r="S71" s="31" t="e">
        <f>R71/БТ_КО_ПДС</f>
        <v>#REF!</v>
      </c>
    </row>
    <row r="72" spans="1:19" x14ac:dyDescent="0.25">
      <c r="A72" s="108" t="s">
        <v>6</v>
      </c>
      <c r="B72" s="104" t="s">
        <v>82</v>
      </c>
      <c r="C72" s="34">
        <v>20</v>
      </c>
      <c r="D72" s="115">
        <v>31576</v>
      </c>
      <c r="E72" s="34">
        <v>13</v>
      </c>
      <c r="F72" s="115">
        <v>12125</v>
      </c>
      <c r="G72" s="34">
        <v>22</v>
      </c>
      <c r="H72" s="115">
        <v>3615</v>
      </c>
      <c r="I72" s="34">
        <f t="shared" si="29"/>
        <v>55</v>
      </c>
      <c r="J72" s="34">
        <f t="shared" si="30"/>
        <v>47316</v>
      </c>
      <c r="K72" s="34">
        <f t="shared" si="31"/>
        <v>860.29090909090905</v>
      </c>
      <c r="L72" s="34" t="e">
        <f>SUMIF(#REF!,поляков!A72,#REF!)</f>
        <v>#REF!</v>
      </c>
      <c r="M72" s="34" t="e">
        <f t="shared" si="32"/>
        <v>#REF!</v>
      </c>
      <c r="N72" s="87"/>
      <c r="O72" s="88" t="e">
        <f t="shared" si="33"/>
        <v>#REF!</v>
      </c>
      <c r="P72" s="35" t="e">
        <f t="shared" si="34"/>
        <v>#REF!</v>
      </c>
      <c r="Q72" s="30" t="e">
        <f t="shared" si="35"/>
        <v>#REF!</v>
      </c>
      <c r="R72" s="31" t="e">
        <f t="shared" si="36"/>
        <v>#REF!</v>
      </c>
      <c r="S72" s="31" t="e">
        <f>R72/ЧТ_КО_ПДС</f>
        <v>#REF!</v>
      </c>
    </row>
    <row r="73" spans="1:19" x14ac:dyDescent="0.25">
      <c r="A73" s="108" t="s">
        <v>7</v>
      </c>
      <c r="B73" s="104" t="s">
        <v>82</v>
      </c>
      <c r="C73" s="34">
        <v>22</v>
      </c>
      <c r="D73" s="115">
        <v>7983</v>
      </c>
      <c r="E73" s="34">
        <v>24</v>
      </c>
      <c r="F73" s="115">
        <v>7464</v>
      </c>
      <c r="G73" s="34">
        <v>16</v>
      </c>
      <c r="H73" s="115">
        <v>7713</v>
      </c>
      <c r="I73" s="34">
        <f t="shared" si="29"/>
        <v>62</v>
      </c>
      <c r="J73" s="34">
        <f t="shared" si="30"/>
        <v>23160</v>
      </c>
      <c r="K73" s="34">
        <f t="shared" si="31"/>
        <v>373.54838709677421</v>
      </c>
      <c r="L73" s="34" t="e">
        <f>SUMIF(#REF!,поляков!A73,#REF!)</f>
        <v>#REF!</v>
      </c>
      <c r="M73" s="34" t="e">
        <f t="shared" si="32"/>
        <v>#REF!</v>
      </c>
      <c r="N73" s="87">
        <v>0.75</v>
      </c>
      <c r="O73" s="88" t="e">
        <f t="shared" si="33"/>
        <v>#REF!</v>
      </c>
      <c r="P73" s="35" t="e">
        <f t="shared" si="34"/>
        <v>#REF!</v>
      </c>
      <c r="Q73" s="30" t="e">
        <f t="shared" si="35"/>
        <v>#REF!</v>
      </c>
      <c r="R73" s="31" t="e">
        <f t="shared" si="36"/>
        <v>#REF!</v>
      </c>
      <c r="S73" s="31" t="e">
        <f>R73/ЧТ_КО_ПДС</f>
        <v>#REF!</v>
      </c>
    </row>
    <row r="74" spans="1:19" x14ac:dyDescent="0.25">
      <c r="A74" s="108" t="s">
        <v>5</v>
      </c>
      <c r="B74" s="103" t="s">
        <v>81</v>
      </c>
      <c r="C74" s="34">
        <v>22</v>
      </c>
      <c r="D74" s="117">
        <v>50591</v>
      </c>
      <c r="E74" s="34">
        <v>23</v>
      </c>
      <c r="F74" s="117">
        <v>23731</v>
      </c>
      <c r="G74" s="34">
        <v>12</v>
      </c>
      <c r="H74" s="115">
        <v>17278</v>
      </c>
      <c r="I74" s="34">
        <f t="shared" si="29"/>
        <v>57</v>
      </c>
      <c r="J74" s="34">
        <f t="shared" si="30"/>
        <v>91600</v>
      </c>
      <c r="K74" s="34">
        <f t="shared" si="31"/>
        <v>1607.0175438596491</v>
      </c>
      <c r="L74" s="34" t="e">
        <f>SUMIF(#REF!,поляков!A74,#REF!)</f>
        <v>#REF!</v>
      </c>
      <c r="M74" s="34" t="e">
        <f t="shared" si="32"/>
        <v>#REF!</v>
      </c>
      <c r="N74" s="87"/>
      <c r="O74" s="88" t="e">
        <f t="shared" si="33"/>
        <v>#REF!</v>
      </c>
      <c r="P74" s="35" t="e">
        <f t="shared" si="34"/>
        <v>#REF!</v>
      </c>
      <c r="Q74" s="30" t="e">
        <f t="shared" si="35"/>
        <v>#REF!</v>
      </c>
      <c r="R74" s="31" t="e">
        <f t="shared" si="36"/>
        <v>#REF!</v>
      </c>
      <c r="S74" s="31" t="e">
        <f>R74/БТ_КО_ПДС</f>
        <v>#REF!</v>
      </c>
    </row>
    <row r="75" spans="1:19" x14ac:dyDescent="0.25">
      <c r="A75" s="108" t="s">
        <v>8</v>
      </c>
      <c r="B75" s="104" t="s">
        <v>82</v>
      </c>
      <c r="C75" s="34">
        <v>19</v>
      </c>
      <c r="D75" s="115">
        <v>39445</v>
      </c>
      <c r="E75" s="34">
        <v>24</v>
      </c>
      <c r="F75" s="115">
        <v>20287</v>
      </c>
      <c r="G75" s="34">
        <v>14</v>
      </c>
      <c r="H75" s="115">
        <v>16997</v>
      </c>
      <c r="I75" s="34">
        <f t="shared" si="29"/>
        <v>57</v>
      </c>
      <c r="J75" s="34">
        <f t="shared" si="30"/>
        <v>76729</v>
      </c>
      <c r="K75" s="34">
        <f t="shared" si="31"/>
        <v>1346.1228070175439</v>
      </c>
      <c r="L75" s="34" t="e">
        <f>SUMIF(#REF!,поляков!A75,#REF!)</f>
        <v>#REF!</v>
      </c>
      <c r="M75" s="34" t="e">
        <f t="shared" si="32"/>
        <v>#REF!</v>
      </c>
      <c r="N75" s="87"/>
      <c r="O75" s="88" t="e">
        <f t="shared" si="33"/>
        <v>#REF!</v>
      </c>
      <c r="P75" s="35" t="e">
        <f t="shared" si="34"/>
        <v>#REF!</v>
      </c>
      <c r="Q75" s="30" t="e">
        <f t="shared" si="35"/>
        <v>#REF!</v>
      </c>
      <c r="R75" s="31" t="e">
        <f t="shared" si="36"/>
        <v>#REF!</v>
      </c>
      <c r="S75" s="31" t="e">
        <f>R75/ЧТ_КО_ПДС</f>
        <v>#REF!</v>
      </c>
    </row>
    <row r="76" spans="1:19" x14ac:dyDescent="0.25">
      <c r="A76" s="108" t="s">
        <v>42</v>
      </c>
      <c r="B76" s="103" t="s">
        <v>81</v>
      </c>
      <c r="C76" s="34">
        <v>18</v>
      </c>
      <c r="D76" s="115">
        <v>2636</v>
      </c>
      <c r="E76" s="34">
        <v>22</v>
      </c>
      <c r="F76" s="115">
        <v>4896</v>
      </c>
      <c r="G76" s="34">
        <v>21</v>
      </c>
      <c r="H76" s="115">
        <v>5355</v>
      </c>
      <c r="I76" s="34">
        <f t="shared" si="29"/>
        <v>61</v>
      </c>
      <c r="J76" s="34">
        <f t="shared" si="30"/>
        <v>12887</v>
      </c>
      <c r="K76" s="34">
        <f t="shared" si="31"/>
        <v>211.26229508196721</v>
      </c>
      <c r="L76" s="34" t="e">
        <f>SUMIF(#REF!,поляков!A76,#REF!)</f>
        <v>#REF!</v>
      </c>
      <c r="M76" s="34" t="e">
        <f t="shared" si="32"/>
        <v>#REF!</v>
      </c>
      <c r="N76" s="121">
        <v>0.8</v>
      </c>
      <c r="O76" s="88" t="e">
        <f t="shared" si="33"/>
        <v>#REF!</v>
      </c>
      <c r="P76" s="35" t="e">
        <f t="shared" si="34"/>
        <v>#REF!</v>
      </c>
      <c r="Q76" s="30" t="e">
        <f t="shared" si="35"/>
        <v>#REF!</v>
      </c>
      <c r="R76" s="31" t="e">
        <f t="shared" si="36"/>
        <v>#REF!</v>
      </c>
      <c r="S76" s="31" t="e">
        <f>R76/БТ_КО_ПДС</f>
        <v>#REF!</v>
      </c>
    </row>
    <row r="77" spans="1:19" x14ac:dyDescent="0.25">
      <c r="A77" s="109" t="s">
        <v>47</v>
      </c>
      <c r="B77" s="103" t="s">
        <v>81</v>
      </c>
      <c r="C77" s="34">
        <v>17</v>
      </c>
      <c r="D77" s="115">
        <v>26183</v>
      </c>
      <c r="E77" s="34">
        <v>24</v>
      </c>
      <c r="F77" s="115">
        <v>16447</v>
      </c>
      <c r="G77" s="34">
        <v>24</v>
      </c>
      <c r="H77" s="115">
        <v>20651</v>
      </c>
      <c r="I77" s="34">
        <f t="shared" si="29"/>
        <v>65</v>
      </c>
      <c r="J77" s="34">
        <f t="shared" si="30"/>
        <v>63281</v>
      </c>
      <c r="K77" s="34">
        <f t="shared" si="31"/>
        <v>973.55384615384617</v>
      </c>
      <c r="L77" s="34" t="e">
        <f>SUMIF(#REF!,поляков!A77,#REF!)</f>
        <v>#REF!</v>
      </c>
      <c r="M77" s="34" t="e">
        <f t="shared" si="32"/>
        <v>#REF!</v>
      </c>
      <c r="N77" s="87"/>
      <c r="O77" s="88" t="e">
        <f t="shared" si="33"/>
        <v>#REF!</v>
      </c>
      <c r="P77" s="35" t="e">
        <f t="shared" si="34"/>
        <v>#REF!</v>
      </c>
      <c r="Q77" s="30" t="e">
        <f t="shared" si="35"/>
        <v>#REF!</v>
      </c>
      <c r="R77" s="31" t="e">
        <f t="shared" si="36"/>
        <v>#REF!</v>
      </c>
      <c r="S77" s="31" t="e">
        <f>R77/БТ_КО_ПДС</f>
        <v>#REF!</v>
      </c>
    </row>
    <row r="78" spans="1:19" ht="14.25" customHeight="1" x14ac:dyDescent="0.25">
      <c r="A78" s="108" t="s">
        <v>9</v>
      </c>
      <c r="B78" s="104" t="s">
        <v>82</v>
      </c>
      <c r="C78" s="34">
        <v>20</v>
      </c>
      <c r="D78" s="115">
        <v>19000</v>
      </c>
      <c r="E78" s="34">
        <v>22</v>
      </c>
      <c r="F78" s="115">
        <v>16322</v>
      </c>
      <c r="G78" s="34">
        <v>22</v>
      </c>
      <c r="H78" s="115">
        <v>17268</v>
      </c>
      <c r="I78" s="34">
        <f t="shared" si="29"/>
        <v>64</v>
      </c>
      <c r="J78" s="34">
        <f t="shared" si="30"/>
        <v>52590</v>
      </c>
      <c r="K78" s="34">
        <f t="shared" si="31"/>
        <v>821.71875</v>
      </c>
      <c r="L78" s="34" t="e">
        <f>SUMIF(#REF!,поляков!A78,#REF!)</f>
        <v>#REF!</v>
      </c>
      <c r="M78" s="34" t="e">
        <f t="shared" si="32"/>
        <v>#REF!</v>
      </c>
      <c r="N78" s="87"/>
      <c r="O78" s="88" t="e">
        <f t="shared" si="33"/>
        <v>#REF!</v>
      </c>
      <c r="P78" s="35" t="e">
        <f t="shared" si="34"/>
        <v>#REF!</v>
      </c>
      <c r="Q78" s="30" t="e">
        <f t="shared" si="35"/>
        <v>#REF!</v>
      </c>
      <c r="R78" s="31" t="e">
        <f t="shared" si="36"/>
        <v>#REF!</v>
      </c>
      <c r="S78" s="31" t="e">
        <f>R78/ЧТ_КО_ПДС</f>
        <v>#REF!</v>
      </c>
    </row>
    <row r="79" spans="1:19" x14ac:dyDescent="0.25">
      <c r="A79" s="108" t="s">
        <v>10</v>
      </c>
      <c r="B79" s="104" t="s">
        <v>82</v>
      </c>
      <c r="C79" s="34">
        <v>21</v>
      </c>
      <c r="D79" s="115">
        <v>30858</v>
      </c>
      <c r="E79" s="34">
        <v>21</v>
      </c>
      <c r="F79" s="115">
        <v>17575</v>
      </c>
      <c r="G79" s="34">
        <v>20</v>
      </c>
      <c r="H79" s="115">
        <v>12010</v>
      </c>
      <c r="I79" s="34">
        <f t="shared" si="29"/>
        <v>62</v>
      </c>
      <c r="J79" s="34">
        <f t="shared" si="30"/>
        <v>60443</v>
      </c>
      <c r="K79" s="34">
        <f t="shared" si="31"/>
        <v>974.88709677419354</v>
      </c>
      <c r="L79" s="34" t="e">
        <f>SUMIF(#REF!,поляков!A79,#REF!)</f>
        <v>#REF!</v>
      </c>
      <c r="M79" s="34" t="e">
        <f t="shared" si="32"/>
        <v>#REF!</v>
      </c>
      <c r="N79" s="87"/>
      <c r="O79" s="88" t="e">
        <f t="shared" si="33"/>
        <v>#REF!</v>
      </c>
      <c r="P79" s="35" t="e">
        <f t="shared" si="34"/>
        <v>#REF!</v>
      </c>
      <c r="Q79" s="30" t="e">
        <f t="shared" si="35"/>
        <v>#REF!</v>
      </c>
      <c r="R79" s="31" t="e">
        <f t="shared" si="36"/>
        <v>#REF!</v>
      </c>
      <c r="S79" s="31" t="e">
        <f>R79/ЧТ_КО_ПДС</f>
        <v>#REF!</v>
      </c>
    </row>
    <row r="80" spans="1:19" ht="15.75" thickBot="1" x14ac:dyDescent="0.3">
      <c r="A80" s="110" t="s">
        <v>3</v>
      </c>
      <c r="B80" s="105" t="s">
        <v>82</v>
      </c>
      <c r="C80" s="92">
        <v>20</v>
      </c>
      <c r="D80" s="114">
        <v>33460</v>
      </c>
      <c r="E80" s="92">
        <v>19</v>
      </c>
      <c r="F80" s="114">
        <v>28235</v>
      </c>
      <c r="G80" s="92">
        <v>23</v>
      </c>
      <c r="H80" s="114">
        <v>26637</v>
      </c>
      <c r="I80" s="92">
        <f t="shared" si="29"/>
        <v>62</v>
      </c>
      <c r="J80" s="92">
        <f t="shared" si="30"/>
        <v>88332</v>
      </c>
      <c r="K80" s="92">
        <f t="shared" si="31"/>
        <v>1424.7096774193549</v>
      </c>
      <c r="L80" s="92" t="e">
        <f>SUMIF(#REF!,поляков!A80,#REF!)</f>
        <v>#REF!</v>
      </c>
      <c r="M80" s="92" t="e">
        <f t="shared" si="32"/>
        <v>#REF!</v>
      </c>
      <c r="N80" s="93"/>
      <c r="O80" s="94" t="e">
        <f t="shared" si="33"/>
        <v>#REF!</v>
      </c>
      <c r="P80" s="123" t="e">
        <f t="shared" si="34"/>
        <v>#REF!</v>
      </c>
      <c r="Q80" s="33" t="e">
        <f t="shared" si="35"/>
        <v>#REF!</v>
      </c>
      <c r="R80" s="31" t="e">
        <f t="shared" si="36"/>
        <v>#REF!</v>
      </c>
      <c r="S80" s="31" t="e">
        <f>R80/ЧТ_КО_ПДС</f>
        <v>#REF!</v>
      </c>
    </row>
    <row r="82" spans="3:15" x14ac:dyDescent="0.25">
      <c r="C82" s="91"/>
      <c r="D82" s="113"/>
      <c r="E82" s="91"/>
      <c r="F82" s="113"/>
      <c r="G82" s="91"/>
      <c r="H82" s="113"/>
      <c r="K82" s="204" t="e">
        <f>SUMIF($B$70:$B$80,"Продавец БТ",$R$70:$R$80)</f>
        <v>#REF!</v>
      </c>
      <c r="L82" s="132" t="s">
        <v>36</v>
      </c>
      <c r="N82" s="83" t="s">
        <v>63</v>
      </c>
      <c r="O82" s="84" t="e">
        <f>SUM(O70:O80)</f>
        <v>#REF!</v>
      </c>
    </row>
    <row r="83" spans="3:15" x14ac:dyDescent="0.25">
      <c r="C83" s="91"/>
      <c r="D83" s="91"/>
      <c r="E83" s="91"/>
      <c r="F83" s="91"/>
      <c r="G83" s="91"/>
      <c r="H83" s="91"/>
      <c r="K83" s="205" t="e">
        <f>SUMIF($B$70:$B$80,"Продавец ЧТ",$R$70:$R$80)</f>
        <v>#REF!</v>
      </c>
      <c r="L83" s="132" t="s">
        <v>37</v>
      </c>
      <c r="N83" s="83" t="s">
        <v>64</v>
      </c>
      <c r="O83" s="83">
        <v>220000</v>
      </c>
    </row>
  </sheetData>
  <sortState ref="W16:AE26">
    <sortCondition descending="1" ref="AE26"/>
  </sortState>
  <mergeCells count="5">
    <mergeCell ref="W1:AE2"/>
    <mergeCell ref="A1:S2"/>
    <mergeCell ref="A49:Q50"/>
    <mergeCell ref="A31:Q32"/>
    <mergeCell ref="A67:Q68"/>
  </mergeCells>
  <conditionalFormatting sqref="AD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5">
    <cfRule type="colorScale" priority="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6:AE26">
    <cfRule type="colorScale" priority="4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N18"/>
  <sheetViews>
    <sheetView zoomScale="90" zoomScaleNormal="90" workbookViewId="0">
      <selection activeCell="D2" sqref="D2"/>
    </sheetView>
  </sheetViews>
  <sheetFormatPr defaultRowHeight="15" outlineLevelCol="1" x14ac:dyDescent="0.25"/>
  <cols>
    <col min="3" max="3" width="36.42578125" customWidth="1"/>
    <col min="4" max="5" width="4.85546875" customWidth="1" outlineLevel="1"/>
    <col min="6" max="7" width="5.85546875" customWidth="1" outlineLevel="1"/>
    <col min="8" max="8" width="35.85546875" customWidth="1"/>
    <col min="9" max="9" width="5.7109375" hidden="1" customWidth="1" outlineLevel="1"/>
    <col min="10" max="10" width="4.5703125" hidden="1" customWidth="1" outlineLevel="1"/>
    <col min="11" max="11" width="5.7109375" hidden="1" customWidth="1" outlineLevel="1"/>
    <col min="12" max="12" width="4.7109375" hidden="1" customWidth="1" outlineLevel="1"/>
    <col min="13" max="13" width="9.140625" collapsed="1"/>
  </cols>
  <sheetData>
    <row r="1" spans="1:14" x14ac:dyDescent="0.25">
      <c r="A1" s="39"/>
      <c r="B1" s="40"/>
      <c r="C1" s="77" t="s">
        <v>36</v>
      </c>
      <c r="D1" s="42" t="s">
        <v>44</v>
      </c>
      <c r="E1" s="42" t="s">
        <v>48</v>
      </c>
      <c r="F1" s="42" t="s">
        <v>18</v>
      </c>
      <c r="G1" s="42" t="s">
        <v>45</v>
      </c>
      <c r="H1" s="77" t="s">
        <v>37</v>
      </c>
      <c r="I1" s="42" t="s">
        <v>44</v>
      </c>
      <c r="J1" s="42" t="s">
        <v>48</v>
      </c>
      <c r="K1" s="42" t="s">
        <v>18</v>
      </c>
      <c r="L1" s="42" t="s">
        <v>45</v>
      </c>
      <c r="M1" s="43"/>
    </row>
    <row r="2" spans="1:14" x14ac:dyDescent="0.25">
      <c r="A2" s="44"/>
      <c r="B2" s="45"/>
      <c r="C2" s="24" t="s">
        <v>5</v>
      </c>
      <c r="D2" s="78" t="e">
        <f>SUMIF(поляков!$A$16:$A$26,C$2:C$14,поляков!$U$16:$U$26)</f>
        <v>#REF!</v>
      </c>
      <c r="E2" s="79" t="e">
        <f>SUMIF(поляков!$A$52:$A$62,$C$2:$C$14,поляков!$S$52:$S$62)</f>
        <v>#REF!</v>
      </c>
      <c r="F2" s="80" t="e">
        <f>SUMIF(#REF!,$C$2:$C$14,#REF!)</f>
        <v>#REF!</v>
      </c>
      <c r="G2" s="80" t="e">
        <f>SUMIF(поляков!$A$34:$A$44,$C$2:$C$14,поляков!$S$34:$S$44)</f>
        <v>#REF!</v>
      </c>
      <c r="H2" s="24" t="s">
        <v>6</v>
      </c>
      <c r="I2" s="80" t="e">
        <f>SUMIF(поляков!$A$16:$A$26,H$2:H$14,поляков!$U$16:$U$26)</f>
        <v>#REF!</v>
      </c>
      <c r="J2" s="236" t="e">
        <f>SUMIF(поляков!$A$52:$A$62,$H$2:$H$14,поляков!$S$52:$S$62)</f>
        <v>#REF!</v>
      </c>
      <c r="K2" s="80" t="e">
        <f>SUMIF(#REF!,$H$2:$H$14,#REF!)</f>
        <v>#REF!</v>
      </c>
      <c r="L2" s="236" t="e">
        <f>SUMIF(поляков!$A$34:$A$44,$H$2:$H$14,поляков!$S$34:$S$44)</f>
        <v>#REF!</v>
      </c>
      <c r="M2" s="43"/>
    </row>
    <row r="3" spans="1:14" ht="15.75" customHeight="1" x14ac:dyDescent="0.25">
      <c r="A3" s="44"/>
      <c r="B3" s="45"/>
      <c r="C3" s="24" t="s">
        <v>4</v>
      </c>
      <c r="D3" s="78" t="e">
        <f>SUMIF(поляков!$A$16:$A$26,C$2:C$14,поляков!$U$16:$U$26)</f>
        <v>#REF!</v>
      </c>
      <c r="E3" s="79" t="e">
        <f>SUMIF(поляков!$A$52:$A$62,$C$2:$C$14,поляков!$S$52:$S$62)</f>
        <v>#REF!</v>
      </c>
      <c r="F3" s="80" t="e">
        <f>SUMIF(#REF!,$C$2:$C$14,#REF!)</f>
        <v>#REF!</v>
      </c>
      <c r="G3" s="80" t="e">
        <f>SUMIF(поляков!$A$34:$A$44,$C$2:$C$14,поляков!$S$34:$S$44)</f>
        <v>#REF!</v>
      </c>
      <c r="H3" s="24" t="s">
        <v>9</v>
      </c>
      <c r="I3" s="80" t="e">
        <f>SUMIF(поляков!$A$16:$A$26,H$2:H$14,поляков!$U$16:$U$26)</f>
        <v>#REF!</v>
      </c>
      <c r="J3" s="236" t="e">
        <f>SUMIF(поляков!$A$52:$A$62,$H$2:$H$14,поляков!$S$52:$S$62)</f>
        <v>#REF!</v>
      </c>
      <c r="K3" s="80" t="e">
        <f>SUMIF(#REF!,$H$2:$H$14,#REF!)</f>
        <v>#REF!</v>
      </c>
      <c r="L3" s="236" t="e">
        <f>SUMIF(поляков!$A$34:$A$44,$H$2:$H$14,поляков!$S$34:$S$44)</f>
        <v>#REF!</v>
      </c>
      <c r="M3" s="43"/>
    </row>
    <row r="4" spans="1:14" ht="14.25" customHeight="1" x14ac:dyDescent="0.25">
      <c r="A4" s="44"/>
      <c r="B4" s="45"/>
      <c r="C4" s="24" t="s">
        <v>42</v>
      </c>
      <c r="D4" s="78" t="e">
        <f>SUMIF(поляков!$A$16:$A$26,C$2:C$14,поляков!$U$16:$U$26)</f>
        <v>#REF!</v>
      </c>
      <c r="E4" s="79" t="e">
        <f>SUMIF(поляков!$A$52:$A$62,$C$2:$C$14,поляков!$S$52:$S$62)</f>
        <v>#REF!</v>
      </c>
      <c r="F4" s="80" t="e">
        <f>SUMIF(#REF!,$C$2:$C$14,#REF!)</f>
        <v>#REF!</v>
      </c>
      <c r="G4" s="80" t="e">
        <f>SUMIF(поляков!$A$34:$A$44,$C$2:$C$14,поляков!$S$34:$S$44)</f>
        <v>#REF!</v>
      </c>
      <c r="H4" s="24" t="s">
        <v>10</v>
      </c>
      <c r="I4" s="80" t="e">
        <f>SUMIF(поляков!$A$16:$A$26,H$2:H$14,поляков!$U$16:$U$26)</f>
        <v>#REF!</v>
      </c>
      <c r="J4" s="236" t="e">
        <f>SUMIF(поляков!$A$52:$A$62,$H$2:$H$14,поляков!$S$52:$S$62)</f>
        <v>#REF!</v>
      </c>
      <c r="K4" s="80" t="e">
        <f>SUMIF(#REF!,$H$2:$H$14,#REF!)</f>
        <v>#REF!</v>
      </c>
      <c r="L4" s="236" t="e">
        <f>SUMIF(поляков!$A$34:$A$44,$H$2:$H$14,поляков!$S$34:$S$44)</f>
        <v>#REF!</v>
      </c>
      <c r="M4" s="43"/>
    </row>
    <row r="5" spans="1:14" x14ac:dyDescent="0.25">
      <c r="A5" s="44"/>
      <c r="B5" s="45"/>
      <c r="C5" s="27" t="s">
        <v>41</v>
      </c>
      <c r="D5" s="78" t="e">
        <f>SUMIF(поляков!$A$16:$A$26,C$2:C$14,поляков!$U$16:$U$26)</f>
        <v>#REF!</v>
      </c>
      <c r="E5" s="79" t="e">
        <f>SUMIF(поляков!$A$52:$A$62,$C$2:$C$14,поляков!$S$52:$S$62)</f>
        <v>#REF!</v>
      </c>
      <c r="F5" s="80" t="e">
        <f>SUMIF(#REF!,$C$2:$C$14,#REF!)</f>
        <v>#REF!</v>
      </c>
      <c r="G5" s="80" t="e">
        <f>SUMIF(поляков!$A$34:$A$44,$C$2:$C$14,поляков!$S$34:$S$44)</f>
        <v>#REF!</v>
      </c>
      <c r="H5" s="24" t="s">
        <v>7</v>
      </c>
      <c r="I5" s="80" t="e">
        <f>SUMIF(поляков!$A$16:$A$26,H$2:H$14,поляков!$U$16:$U$26)</f>
        <v>#REF!</v>
      </c>
      <c r="J5" s="236" t="e">
        <f>SUMIF(поляков!$A$52:$A$62,$H$2:$H$14,поляков!$S$52:$S$62)</f>
        <v>#REF!</v>
      </c>
      <c r="K5" s="80" t="e">
        <f>SUMIF(#REF!,$H$2:$H$14,#REF!)</f>
        <v>#REF!</v>
      </c>
      <c r="L5" s="236" t="e">
        <f>SUMIF(поляков!$A$34:$A$44,$H$2:$H$14,поляков!$S$34:$S$44)</f>
        <v>#REF!</v>
      </c>
      <c r="M5" s="43"/>
    </row>
    <row r="6" spans="1:14" x14ac:dyDescent="0.25">
      <c r="A6" s="44"/>
      <c r="B6" s="45"/>
      <c r="C6" s="27"/>
      <c r="D6" s="78">
        <f>SUMIF(поляков!$A$16:$A$26,C$2:C$14,поляков!$U$16:$U$26)</f>
        <v>0</v>
      </c>
      <c r="E6" s="79">
        <f>SUMIF(поляков!$A$52:$A$62,$C$2:$C$14,поляков!$S$52:$S$62)</f>
        <v>0</v>
      </c>
      <c r="F6" s="80" t="e">
        <f>SUMIF(#REF!,$C$2:$C$14,#REF!)</f>
        <v>#REF!</v>
      </c>
      <c r="G6" s="80">
        <f>SUMIF(поляков!$A$34:$A$44,$C$2:$C$14,поляков!$S$34:$S$44)</f>
        <v>0</v>
      </c>
      <c r="H6" s="26" t="s">
        <v>3</v>
      </c>
      <c r="I6" s="80" t="e">
        <f>SUMIF(поляков!$A$16:$A$26,H$2:H$14,поляков!$U$16:$U$26)</f>
        <v>#REF!</v>
      </c>
      <c r="J6" s="236" t="e">
        <f>SUMIF(поляков!$A$52:$A$62,$H$2:$H$14,поляков!$S$52:$S$62)</f>
        <v>#REF!</v>
      </c>
      <c r="K6" s="80" t="e">
        <f>SUMIF(#REF!,$H$2:$H$14,#REF!)</f>
        <v>#REF!</v>
      </c>
      <c r="L6" s="236" t="e">
        <f>SUMIF(поляков!$A$34:$A$44,$H$2:$H$14,поляков!$S$34:$S$44)</f>
        <v>#REF!</v>
      </c>
      <c r="M6" s="43"/>
    </row>
    <row r="7" spans="1:14" x14ac:dyDescent="0.25">
      <c r="A7" s="44"/>
      <c r="B7" s="45"/>
      <c r="C7" s="24"/>
      <c r="D7" s="78">
        <f>SUMIF(поляков!$A$16:$A$26,C$2:C$14,поляков!$U$16:$U$26)</f>
        <v>0</v>
      </c>
      <c r="E7" s="79">
        <f>SUMIF(поляков!$A$52:$A$62,$C$2:$C$14,поляков!$S$52:$S$62)</f>
        <v>0</v>
      </c>
      <c r="F7" s="80" t="e">
        <f>SUMIF(#REF!,$C$2:$C$14,#REF!)</f>
        <v>#REF!</v>
      </c>
      <c r="G7" s="80">
        <f>SUMIF(поляков!$A$34:$A$44,$C$2:$C$14,поляков!$S$34:$S$44)</f>
        <v>0</v>
      </c>
      <c r="H7" s="24"/>
      <c r="I7" s="80">
        <f>SUMIF(поляков!$A$16:$A$26,H$2:H$14,поляков!$U$16:$U$26)</f>
        <v>0</v>
      </c>
      <c r="J7" s="236">
        <f>SUMIF(поляков!$A$52:$A$62,$H$2:$H$14,поляков!$S$52:$S$62)</f>
        <v>0</v>
      </c>
      <c r="K7" s="80" t="e">
        <f>SUMIF(#REF!,$H$2:$H$14,#REF!)</f>
        <v>#REF!</v>
      </c>
      <c r="L7" s="236">
        <f>SUMIF(поляков!$A$34:$A$44,$H$2:$H$14,поляков!$S$34:$S$44)</f>
        <v>0</v>
      </c>
      <c r="M7" s="43"/>
    </row>
    <row r="8" spans="1:14" x14ac:dyDescent="0.25">
      <c r="A8" s="44"/>
      <c r="B8" s="45"/>
      <c r="C8" s="27"/>
      <c r="D8" s="78">
        <f>SUMIF(поляков!$A$16:$A$26,C$2:C$14,поляков!$U$16:$U$26)</f>
        <v>0</v>
      </c>
      <c r="E8" s="79">
        <f>SUMIF(поляков!$A$52:$A$62,$C$2:$C$14,поляков!$S$52:$S$62)</f>
        <v>0</v>
      </c>
      <c r="F8" s="80" t="e">
        <f>SUMIF(#REF!,$C$2:$C$14,#REF!)</f>
        <v>#REF!</v>
      </c>
      <c r="G8" s="80">
        <f>SUMIF(поляков!$A$34:$A$44,$C$2:$C$14,поляков!$S$34:$S$44)</f>
        <v>0</v>
      </c>
      <c r="H8" s="24"/>
      <c r="I8" s="80">
        <f>SUMIF(поляков!$A$16:$A$26,H$2:H$14,поляков!$U$16:$U$26)</f>
        <v>0</v>
      </c>
      <c r="J8" s="236">
        <f>SUMIF(поляков!$A$52:$A$62,$H$2:$H$14,поляков!$S$52:$S$62)</f>
        <v>0</v>
      </c>
      <c r="K8" s="80" t="e">
        <f>SUMIF(#REF!,$H$2:$H$14,#REF!)</f>
        <v>#REF!</v>
      </c>
      <c r="L8" s="236">
        <f>SUMIF(поляков!$A$34:$A$44,$H$2:$H$14,поляков!$S$34:$S$44)</f>
        <v>0</v>
      </c>
      <c r="M8" s="43"/>
    </row>
    <row r="9" spans="1:14" x14ac:dyDescent="0.25">
      <c r="A9" s="44"/>
      <c r="B9" s="45"/>
      <c r="C9" s="24"/>
      <c r="D9" s="78">
        <f>SUMIF(поляков!$A$16:$A$26,C$2:C$14,поляков!$U$16:$U$26)</f>
        <v>0</v>
      </c>
      <c r="E9" s="79">
        <f>SUMIF(поляков!$A$52:$A$62,$C$2:$C$14,поляков!$S$52:$S$62)</f>
        <v>0</v>
      </c>
      <c r="F9" s="80" t="e">
        <f>SUMIF(#REF!,$C$2:$C$14,#REF!)</f>
        <v>#REF!</v>
      </c>
      <c r="G9" s="80">
        <f>SUMIF(поляков!$A$34:$A$44,$C$2:$C$14,поляков!$S$34:$S$44)</f>
        <v>0</v>
      </c>
      <c r="H9" s="24"/>
      <c r="I9" s="80">
        <f>SUMIF(поляков!$A$16:$A$26,H$2:H$14,поляков!$U$16:$U$26)</f>
        <v>0</v>
      </c>
      <c r="J9" s="236">
        <f>SUMIF(поляков!$A$52:$A$62,$H$2:$H$14,поляков!$S$52:$S$62)</f>
        <v>0</v>
      </c>
      <c r="K9" s="80" t="e">
        <f>SUMIF(#REF!,$H$2:$H$14,#REF!)</f>
        <v>#REF!</v>
      </c>
      <c r="L9" s="236">
        <f>SUMIF(поляков!$A$34:$A$44,$H$2:$H$14,поляков!$S$34:$S$44)</f>
        <v>0</v>
      </c>
      <c r="M9" s="43"/>
    </row>
    <row r="10" spans="1:14" x14ac:dyDescent="0.25">
      <c r="A10" s="44"/>
      <c r="B10" s="45"/>
      <c r="C10" s="24"/>
      <c r="D10" s="78">
        <f>SUMIF(поляков!$A$16:$A$26,C$2:C$14,поляков!$U$16:$U$26)</f>
        <v>0</v>
      </c>
      <c r="E10" s="79">
        <f>SUMIF(поляков!$A$52:$A$62,$C$2:$C$14,поляков!$S$52:$S$62)</f>
        <v>0</v>
      </c>
      <c r="F10" s="80" t="e">
        <f>SUMIF(#REF!,$C$2:$C$14,#REF!)</f>
        <v>#REF!</v>
      </c>
      <c r="G10" s="80">
        <f>SUMIF(поляков!$A$34:$A$44,$C$2:$C$14,поляков!$S$34:$S$44)</f>
        <v>0</v>
      </c>
      <c r="H10" s="24"/>
      <c r="I10" s="80">
        <f>SUMIF(поляков!$A$16:$A$26,H$2:H$14,поляков!$U$16:$U$26)</f>
        <v>0</v>
      </c>
      <c r="J10" s="236">
        <f>SUMIF(поляков!$A$52:$A$62,$H$2:$H$14,поляков!$S$52:$S$62)</f>
        <v>0</v>
      </c>
      <c r="K10" s="80" t="e">
        <f>SUMIF(#REF!,$H$2:$H$14,#REF!)</f>
        <v>#REF!</v>
      </c>
      <c r="L10" s="236">
        <f>SUMIF(поляков!$A$34:$A$44,$H$2:$H$14,поляков!$S$34:$S$44)</f>
        <v>0</v>
      </c>
      <c r="M10" s="43"/>
    </row>
    <row r="11" spans="1:14" x14ac:dyDescent="0.25">
      <c r="A11" s="44"/>
      <c r="B11" s="45"/>
      <c r="C11" s="27"/>
      <c r="D11" s="78">
        <f>SUMIF(поляков!$A$16:$A$26,C$2:C$14,поляков!$U$16:$U$26)</f>
        <v>0</v>
      </c>
      <c r="E11" s="79">
        <f>SUMIF(поляков!$A$52:$A$62,$C$2:$C$14,поляков!$S$52:$S$62)</f>
        <v>0</v>
      </c>
      <c r="F11" s="80" t="e">
        <f>SUMIF(#REF!,$C$2:$C$14,#REF!)</f>
        <v>#REF!</v>
      </c>
      <c r="G11" s="80">
        <f>SUMIF(поляков!$A$34:$A$44,$C$2:$C$14,поляков!$S$34:$S$44)</f>
        <v>0</v>
      </c>
      <c r="H11" s="46"/>
      <c r="I11" s="80">
        <f>SUMIF(поляков!$A$16:$A$26,H$2:H$14,поляков!$U$16:$U$26)</f>
        <v>0</v>
      </c>
      <c r="J11" s="236">
        <f>SUMIF(поляков!$A$52:$A$62,$H$2:$H$14,поляков!$S$52:$S$62)</f>
        <v>0</v>
      </c>
      <c r="K11" s="80" t="e">
        <f>SUMIF(#REF!,$H$2:$H$14,#REF!)</f>
        <v>#REF!</v>
      </c>
      <c r="L11" s="236">
        <f>SUMIF(поляков!$A$34:$A$44,$H$2:$H$14,поляков!$S$34:$S$44)</f>
        <v>0</v>
      </c>
      <c r="M11" s="43"/>
    </row>
    <row r="12" spans="1:14" x14ac:dyDescent="0.25">
      <c r="A12" s="47"/>
      <c r="B12" s="45"/>
      <c r="C12" s="27"/>
      <c r="D12" s="78">
        <f>SUMIF(поляков!$A$16:$A$26,C$2:C$14,поляков!$U$16:$U$26)</f>
        <v>0</v>
      </c>
      <c r="E12" s="79">
        <f>SUMIF(поляков!$A$52:$A$62,$C$2:$C$14,поляков!$S$52:$S$62)</f>
        <v>0</v>
      </c>
      <c r="F12" s="80" t="e">
        <f>SUMIF(#REF!,$C$2:$C$14,#REF!)</f>
        <v>#REF!</v>
      </c>
      <c r="G12" s="80">
        <f>SUMIF(поляков!$A$34:$A$44,$C$2:$C$14,поляков!$S$34:$S$44)</f>
        <v>0</v>
      </c>
      <c r="H12" s="37"/>
      <c r="I12" s="80">
        <f>SUMIF(поляков!$A$16:$A$26,H$2:H$14,поляков!$U$16:$U$26)</f>
        <v>0</v>
      </c>
      <c r="J12" s="236">
        <f>SUMIF(поляков!$A$52:$A$62,$H$2:$H$14,поляков!$S$52:$S$62)</f>
        <v>0</v>
      </c>
      <c r="K12" s="80" t="e">
        <f>SUMIF(#REF!,$H$2:$H$14,#REF!)</f>
        <v>#REF!</v>
      </c>
      <c r="L12" s="236">
        <f>SUMIF(поляков!$A$34:$A$44,$H$2:$H$14,поляков!$S$34:$S$44)</f>
        <v>0</v>
      </c>
      <c r="M12" s="43"/>
    </row>
    <row r="13" spans="1:14" x14ac:dyDescent="0.25">
      <c r="A13" s="48"/>
      <c r="B13" s="45"/>
      <c r="C13" s="24"/>
      <c r="D13" s="78">
        <f>SUMIF(поляков!$A$16:$A$26,C$2:C$14,поляков!$U$16:$U$26)</f>
        <v>0</v>
      </c>
      <c r="E13" s="79">
        <f>SUMIF(поляков!$A$52:$A$62,$C$2:$C$14,поляков!$S$52:$S$62)</f>
        <v>0</v>
      </c>
      <c r="F13" s="80" t="e">
        <f>SUMIF(#REF!,$C$2:$C$14,#REF!)</f>
        <v>#REF!</v>
      </c>
      <c r="G13" s="80">
        <f>SUMIF(поляков!$A$34:$A$44,$C$2:$C$14,поляков!$S$34:$S$44)</f>
        <v>0</v>
      </c>
      <c r="H13" s="37"/>
      <c r="I13" s="80">
        <f>SUMIF(поляков!$A$16:$A$26,H$2:H$14,поляков!$U$16:$U$26)</f>
        <v>0</v>
      </c>
      <c r="J13" s="236">
        <f>SUMIF(поляков!$A$52:$A$62,$H$2:$H$14,поляков!$S$52:$S$62)</f>
        <v>0</v>
      </c>
      <c r="K13" s="80" t="e">
        <f>SUMIF(#REF!,$H$2:$H$14,#REF!)</f>
        <v>#REF!</v>
      </c>
      <c r="L13" s="236">
        <f>SUMIF(поляков!$A$34:$A$44,$H$2:$H$14,поляков!$S$34:$S$44)</f>
        <v>0</v>
      </c>
      <c r="M13" s="43"/>
    </row>
    <row r="14" spans="1:14" x14ac:dyDescent="0.25">
      <c r="A14" s="48"/>
      <c r="B14" s="45"/>
      <c r="C14" s="24"/>
      <c r="D14" s="78">
        <f>SUMIF(поляков!$A$16:$A$26,C$2:C$14,поляков!$U$16:$U$26)</f>
        <v>0</v>
      </c>
      <c r="E14" s="79">
        <f>SUMIF(поляков!$A$52:$A$62,$C$2:$C$14,поляков!$S$52:$S$62)</f>
        <v>0</v>
      </c>
      <c r="F14" s="80" t="e">
        <f>SUMIF(#REF!,$C$2:$C$14,#REF!)</f>
        <v>#REF!</v>
      </c>
      <c r="G14" s="80">
        <f>SUMIF(поляков!$A$34:$A$44,$C$2:$C$14,поляков!$S$34:$S$44)</f>
        <v>0</v>
      </c>
      <c r="H14" s="38"/>
      <c r="I14" s="80">
        <f>SUMIF(поляков!$A$16:$A$26,H$2:H$14,поляков!$U$16:$U$26)</f>
        <v>0</v>
      </c>
      <c r="J14" s="236">
        <f>SUMIF(поляков!$A$52:$A$62,$H$2:$H$14,поляков!$S$52:$S$62)</f>
        <v>0</v>
      </c>
      <c r="K14" s="80" t="e">
        <f>SUMIF(#REF!,$H$2:$H$14,#REF!)</f>
        <v>#REF!</v>
      </c>
      <c r="L14" s="236">
        <f>SUMIF(поляков!$A$34:$A$44,$H$2:$H$14,поляков!$S$34:$S$44)</f>
        <v>0</v>
      </c>
      <c r="M14" s="43"/>
    </row>
    <row r="15" spans="1:14" x14ac:dyDescent="0.25">
      <c r="A15" s="49"/>
      <c r="B15" s="49"/>
      <c r="C15" s="50">
        <f>COUNTA(C2:C14)</f>
        <v>4</v>
      </c>
      <c r="D15" s="55" t="e">
        <f>SUM(D2:D14)</f>
        <v>#REF!</v>
      </c>
      <c r="E15" s="55" t="e">
        <f t="shared" ref="E15:F15" si="0">SUM(E2:E14)</f>
        <v>#REF!</v>
      </c>
      <c r="F15" s="55" t="e">
        <f t="shared" si="0"/>
        <v>#REF!</v>
      </c>
      <c r="G15" s="55" t="e">
        <f>SUM(G2:G14)</f>
        <v>#REF!</v>
      </c>
      <c r="H15" s="51">
        <f>COUNTA(H2:H14)</f>
        <v>5</v>
      </c>
      <c r="I15" s="55" t="e">
        <f>SUM(I2:I14)</f>
        <v>#REF!</v>
      </c>
      <c r="J15" s="55" t="e">
        <f t="shared" ref="J15:L15" si="1">SUM(J2:J14)</f>
        <v>#REF!</v>
      </c>
      <c r="K15" s="55" t="e">
        <f t="shared" si="1"/>
        <v>#REF!</v>
      </c>
      <c r="L15" s="55" t="e">
        <f t="shared" si="1"/>
        <v>#REF!</v>
      </c>
      <c r="M15" s="52"/>
      <c r="N15" s="28"/>
    </row>
    <row r="16" spans="1:14" x14ac:dyDescent="0.25">
      <c r="A16" s="49"/>
      <c r="B16" s="49"/>
      <c r="C16" s="50"/>
      <c r="D16" s="55"/>
      <c r="E16" s="55"/>
      <c r="F16" s="55"/>
      <c r="G16" s="55"/>
      <c r="H16" s="51"/>
      <c r="I16" s="56" t="e">
        <f>D15+I15</f>
        <v>#REF!</v>
      </c>
      <c r="J16" s="56"/>
      <c r="K16" s="56"/>
      <c r="L16" s="56"/>
      <c r="M16" s="52"/>
      <c r="N16" s="28"/>
    </row>
    <row r="17" spans="1:14" x14ac:dyDescent="0.25">
      <c r="A17" s="53"/>
      <c r="B17" s="53"/>
      <c r="C17" s="43"/>
      <c r="D17" s="54"/>
      <c r="E17" s="54"/>
      <c r="F17" s="54"/>
      <c r="G17" s="54"/>
      <c r="H17" s="54"/>
      <c r="I17" s="52"/>
      <c r="J17" s="52"/>
      <c r="K17" s="52"/>
      <c r="L17" s="52"/>
      <c r="M17" s="52"/>
      <c r="N17" s="28"/>
    </row>
    <row r="18" spans="1:14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</sheetData>
  <pageMargins left="0.7" right="0.7" top="0.75" bottom="0.75" header="0.3" footer="0.3"/>
  <pageSetup paperSize="9" orientation="portrait" verticalDpi="300" r:id="rId1"/>
  <ignoredErrors>
    <ignoredError sqref="D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F12" sqref="F1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6"/>
  <sheetViews>
    <sheetView workbookViewId="0">
      <selection activeCell="A15" sqref="A15:AE15"/>
    </sheetView>
  </sheetViews>
  <sheetFormatPr defaultRowHeight="15" x14ac:dyDescent="0.25"/>
  <cols>
    <col min="33" max="33" width="10.28515625" bestFit="1" customWidth="1"/>
  </cols>
  <sheetData>
    <row r="2" spans="1:33" ht="15.75" thickBot="1" x14ac:dyDescent="0.3">
      <c r="A2" s="66" t="s">
        <v>48</v>
      </c>
    </row>
    <row r="3" spans="1:33" s="238" customFormat="1" ht="15.75" thickBot="1" x14ac:dyDescent="0.3">
      <c r="A3" s="237">
        <v>41395</v>
      </c>
      <c r="B3" s="237">
        <v>41396</v>
      </c>
      <c r="C3" s="237">
        <v>41397</v>
      </c>
      <c r="D3" s="237">
        <v>41398</v>
      </c>
      <c r="E3" s="237">
        <v>41399</v>
      </c>
      <c r="F3" s="237">
        <v>41400</v>
      </c>
      <c r="G3" s="237">
        <v>41401</v>
      </c>
      <c r="H3" s="237">
        <v>41402</v>
      </c>
      <c r="I3" s="237">
        <v>41403</v>
      </c>
      <c r="J3" s="237">
        <v>41404</v>
      </c>
      <c r="K3" s="237">
        <v>41405</v>
      </c>
      <c r="L3" s="237">
        <v>41406</v>
      </c>
      <c r="M3" s="237">
        <v>41407</v>
      </c>
      <c r="N3" s="237">
        <v>41408</v>
      </c>
      <c r="O3" s="237">
        <v>41409</v>
      </c>
      <c r="P3" s="237">
        <v>41410</v>
      </c>
      <c r="Q3" s="237">
        <v>41411</v>
      </c>
      <c r="R3" s="237">
        <v>41412</v>
      </c>
      <c r="S3" s="237">
        <v>41413</v>
      </c>
      <c r="T3" s="237">
        <v>41414</v>
      </c>
      <c r="U3" s="237">
        <v>41415</v>
      </c>
      <c r="V3" s="237">
        <v>41416</v>
      </c>
      <c r="W3" s="237">
        <v>41417</v>
      </c>
      <c r="X3" s="237">
        <v>41418</v>
      </c>
      <c r="Y3" s="237">
        <v>41419</v>
      </c>
      <c r="Z3" s="237">
        <v>41420</v>
      </c>
      <c r="AA3" s="237">
        <v>41421</v>
      </c>
      <c r="AB3" s="237">
        <v>41422</v>
      </c>
      <c r="AC3" s="237">
        <v>41423</v>
      </c>
      <c r="AD3" s="237">
        <v>41424</v>
      </c>
      <c r="AE3" s="237">
        <v>41425</v>
      </c>
      <c r="AF3" s="237"/>
    </row>
    <row r="4" spans="1:33" ht="15.75" thickBot="1" x14ac:dyDescent="0.3">
      <c r="A4" s="57">
        <v>14709.98</v>
      </c>
      <c r="B4" s="57">
        <v>13325.53</v>
      </c>
      <c r="C4" s="57">
        <v>15185.89</v>
      </c>
      <c r="D4" s="57">
        <v>15791.6</v>
      </c>
      <c r="E4" s="57">
        <v>8566.42</v>
      </c>
      <c r="F4" s="57">
        <v>11421.89</v>
      </c>
      <c r="G4" s="57">
        <v>11551.65</v>
      </c>
      <c r="H4" s="57">
        <v>13325.51</v>
      </c>
      <c r="I4" s="57">
        <v>10340.27</v>
      </c>
      <c r="J4" s="57">
        <v>15185.87</v>
      </c>
      <c r="K4" s="57">
        <v>15921.41</v>
      </c>
      <c r="L4" s="57">
        <v>15272.44</v>
      </c>
      <c r="M4" s="57">
        <v>12936.12</v>
      </c>
      <c r="N4" s="57">
        <v>13109.21</v>
      </c>
      <c r="O4" s="57">
        <v>13931.23</v>
      </c>
      <c r="P4" s="57">
        <v>14104.28</v>
      </c>
      <c r="Q4" s="57">
        <v>14883.06</v>
      </c>
      <c r="R4" s="57">
        <v>19771.939999999999</v>
      </c>
      <c r="S4" s="57">
        <v>17305.84</v>
      </c>
      <c r="T4" s="57">
        <v>12546.78</v>
      </c>
      <c r="U4" s="57">
        <v>12676.54</v>
      </c>
      <c r="V4" s="57">
        <v>13498.58</v>
      </c>
      <c r="W4" s="57">
        <v>13671.64</v>
      </c>
      <c r="X4" s="57">
        <v>14493.68</v>
      </c>
      <c r="Y4" s="57">
        <v>19382.580000000002</v>
      </c>
      <c r="Z4" s="57">
        <v>16873.21</v>
      </c>
      <c r="AA4" s="57">
        <v>11724.73</v>
      </c>
      <c r="AB4" s="57">
        <v>11854.51</v>
      </c>
      <c r="AC4" s="57">
        <v>12676.54</v>
      </c>
      <c r="AD4" s="57">
        <v>12849.63</v>
      </c>
      <c r="AE4" s="57">
        <v>13671.62</v>
      </c>
      <c r="AF4" s="57"/>
      <c r="AG4" s="76">
        <f>SUM(A4:AE4)</f>
        <v>432560.18000000005</v>
      </c>
    </row>
    <row r="5" spans="1:33" x14ac:dyDescent="0.25">
      <c r="AG5" s="76"/>
    </row>
    <row r="6" spans="1:33" ht="15.75" thickBot="1" x14ac:dyDescent="0.3">
      <c r="A6" s="66" t="s">
        <v>18</v>
      </c>
      <c r="AG6" s="76"/>
    </row>
    <row r="7" spans="1:33" s="238" customFormat="1" ht="15.75" thickBot="1" x14ac:dyDescent="0.3">
      <c r="A7" s="237">
        <v>41395</v>
      </c>
      <c r="B7" s="237">
        <v>41396</v>
      </c>
      <c r="C7" s="237">
        <v>41397</v>
      </c>
      <c r="D7" s="237">
        <v>41398</v>
      </c>
      <c r="E7" s="237">
        <v>41399</v>
      </c>
      <c r="F7" s="237">
        <v>41400</v>
      </c>
      <c r="G7" s="237">
        <v>41401</v>
      </c>
      <c r="H7" s="237">
        <v>41402</v>
      </c>
      <c r="I7" s="237">
        <v>41403</v>
      </c>
      <c r="J7" s="237">
        <v>41404</v>
      </c>
      <c r="K7" s="237">
        <v>41405</v>
      </c>
      <c r="L7" s="237">
        <v>41406</v>
      </c>
      <c r="M7" s="237">
        <v>41407</v>
      </c>
      <c r="N7" s="237">
        <v>41408</v>
      </c>
      <c r="O7" s="237">
        <v>41409</v>
      </c>
      <c r="P7" s="237">
        <v>41410</v>
      </c>
      <c r="Q7" s="237">
        <v>41411</v>
      </c>
      <c r="R7" s="237">
        <v>41412</v>
      </c>
      <c r="S7" s="237">
        <v>41413</v>
      </c>
      <c r="T7" s="237">
        <v>41414</v>
      </c>
      <c r="U7" s="237">
        <v>41415</v>
      </c>
      <c r="V7" s="237">
        <v>41416</v>
      </c>
      <c r="W7" s="237">
        <v>41417</v>
      </c>
      <c r="X7" s="237">
        <v>41418</v>
      </c>
      <c r="Y7" s="237">
        <v>41419</v>
      </c>
      <c r="Z7" s="237">
        <v>41420</v>
      </c>
      <c r="AA7" s="237">
        <v>41421</v>
      </c>
      <c r="AB7" s="237">
        <v>41422</v>
      </c>
      <c r="AC7" s="237">
        <v>41423</v>
      </c>
      <c r="AD7" s="237">
        <v>41424</v>
      </c>
      <c r="AE7" s="237">
        <v>41425</v>
      </c>
      <c r="AF7" s="237"/>
    </row>
    <row r="8" spans="1:33" ht="15.75" thickBot="1" x14ac:dyDescent="0.3">
      <c r="A8" s="57">
        <f>A16*0.012</f>
        <v>7440</v>
      </c>
      <c r="B8" s="57">
        <f t="shared" ref="B8:AE8" si="0">B16*0.012</f>
        <v>6600</v>
      </c>
      <c r="C8" s="57">
        <f t="shared" si="0"/>
        <v>7320</v>
      </c>
      <c r="D8" s="57">
        <f t="shared" si="0"/>
        <v>7800</v>
      </c>
      <c r="E8" s="57">
        <f t="shared" si="0"/>
        <v>5520</v>
      </c>
      <c r="F8" s="57">
        <f t="shared" si="0"/>
        <v>6960</v>
      </c>
      <c r="G8" s="57">
        <f t="shared" si="0"/>
        <v>6660</v>
      </c>
      <c r="H8" s="57">
        <f t="shared" si="0"/>
        <v>7200</v>
      </c>
      <c r="I8" s="57">
        <f t="shared" si="0"/>
        <v>5160</v>
      </c>
      <c r="J8" s="57">
        <f t="shared" si="0"/>
        <v>7200</v>
      </c>
      <c r="K8" s="57">
        <f t="shared" si="0"/>
        <v>7440</v>
      </c>
      <c r="L8" s="57">
        <f t="shared" si="0"/>
        <v>7440</v>
      </c>
      <c r="M8" s="57">
        <f t="shared" si="0"/>
        <v>7440</v>
      </c>
      <c r="N8" s="57">
        <f t="shared" si="0"/>
        <v>6360</v>
      </c>
      <c r="O8" s="57">
        <f t="shared" si="0"/>
        <v>6720</v>
      </c>
      <c r="P8" s="57">
        <f t="shared" si="0"/>
        <v>6840</v>
      </c>
      <c r="Q8" s="57">
        <f t="shared" si="0"/>
        <v>7200</v>
      </c>
      <c r="R8" s="57">
        <f t="shared" si="0"/>
        <v>9000</v>
      </c>
      <c r="S8" s="57">
        <f t="shared" si="0"/>
        <v>9120</v>
      </c>
      <c r="T8" s="57">
        <f t="shared" si="0"/>
        <v>6960</v>
      </c>
      <c r="U8" s="57">
        <f t="shared" si="0"/>
        <v>6120</v>
      </c>
      <c r="V8" s="57">
        <f t="shared" si="0"/>
        <v>6480</v>
      </c>
      <c r="W8" s="57">
        <f t="shared" si="0"/>
        <v>6600</v>
      </c>
      <c r="X8" s="57">
        <f t="shared" si="0"/>
        <v>7080</v>
      </c>
      <c r="Y8" s="57">
        <f t="shared" si="0"/>
        <v>8760</v>
      </c>
      <c r="Z8" s="57">
        <f t="shared" si="0"/>
        <v>8880</v>
      </c>
      <c r="AA8" s="57">
        <f t="shared" si="0"/>
        <v>6720</v>
      </c>
      <c r="AB8" s="57">
        <f t="shared" si="0"/>
        <v>5760</v>
      </c>
      <c r="AC8" s="57">
        <f t="shared" si="0"/>
        <v>6240</v>
      </c>
      <c r="AD8" s="57">
        <f t="shared" si="0"/>
        <v>6360</v>
      </c>
      <c r="AE8" s="57">
        <f t="shared" si="0"/>
        <v>6720</v>
      </c>
      <c r="AF8" s="57"/>
      <c r="AG8" s="76">
        <f t="shared" ref="AG8:AG12" si="1">SUM(A8:AE8)</f>
        <v>218100</v>
      </c>
    </row>
    <row r="9" spans="1:33" x14ac:dyDescent="0.25">
      <c r="AG9" s="76"/>
    </row>
    <row r="10" spans="1:33" ht="15.75" thickBot="1" x14ac:dyDescent="0.3">
      <c r="A10" s="66" t="s">
        <v>45</v>
      </c>
      <c r="AG10" s="76"/>
    </row>
    <row r="11" spans="1:33" s="238" customFormat="1" ht="15.75" thickBot="1" x14ac:dyDescent="0.3">
      <c r="A11" s="237">
        <v>41395</v>
      </c>
      <c r="B11" s="237">
        <v>41396</v>
      </c>
      <c r="C11" s="237">
        <v>41397</v>
      </c>
      <c r="D11" s="237">
        <v>41398</v>
      </c>
      <c r="E11" s="237">
        <v>41399</v>
      </c>
      <c r="F11" s="237">
        <v>41400</v>
      </c>
      <c r="G11" s="237">
        <v>41401</v>
      </c>
      <c r="H11" s="237">
        <v>41402</v>
      </c>
      <c r="I11" s="237">
        <v>41403</v>
      </c>
      <c r="J11" s="237">
        <v>41404</v>
      </c>
      <c r="K11" s="237">
        <v>41405</v>
      </c>
      <c r="L11" s="237">
        <v>41406</v>
      </c>
      <c r="M11" s="237">
        <v>41407</v>
      </c>
      <c r="N11" s="237">
        <v>41408</v>
      </c>
      <c r="O11" s="237">
        <v>41409</v>
      </c>
      <c r="P11" s="237">
        <v>41410</v>
      </c>
      <c r="Q11" s="237">
        <v>41411</v>
      </c>
      <c r="R11" s="237">
        <v>41412</v>
      </c>
      <c r="S11" s="237">
        <v>41413</v>
      </c>
      <c r="T11" s="237">
        <v>41414</v>
      </c>
      <c r="U11" s="237">
        <v>41415</v>
      </c>
      <c r="V11" s="237">
        <v>41416</v>
      </c>
      <c r="W11" s="237">
        <v>41417</v>
      </c>
      <c r="X11" s="237">
        <v>41418</v>
      </c>
      <c r="Y11" s="237">
        <v>41419</v>
      </c>
      <c r="Z11" s="237">
        <v>41420</v>
      </c>
      <c r="AA11" s="237">
        <v>41421</v>
      </c>
      <c r="AB11" s="237">
        <v>41422</v>
      </c>
      <c r="AC11" s="237">
        <v>41423</v>
      </c>
      <c r="AD11" s="237">
        <v>41424</v>
      </c>
      <c r="AE11" s="237">
        <v>41425</v>
      </c>
      <c r="AF11" s="237"/>
    </row>
    <row r="12" spans="1:33" ht="15.75" thickBot="1" x14ac:dyDescent="0.3">
      <c r="A12" s="57">
        <f>A16*0.136</f>
        <v>84320</v>
      </c>
      <c r="B12" s="57">
        <f t="shared" ref="B12:AE12" si="2">B16*0.136</f>
        <v>74800</v>
      </c>
      <c r="C12" s="57">
        <f t="shared" si="2"/>
        <v>82960</v>
      </c>
      <c r="D12" s="57">
        <f t="shared" si="2"/>
        <v>88400</v>
      </c>
      <c r="E12" s="57">
        <f>E16*0.22</f>
        <v>101200</v>
      </c>
      <c r="F12" s="57">
        <f>F16*0.22</f>
        <v>127600</v>
      </c>
      <c r="G12" s="57">
        <f>G16*0.22</f>
        <v>122100</v>
      </c>
      <c r="H12" s="57">
        <f t="shared" si="2"/>
        <v>81600</v>
      </c>
      <c r="I12" s="57">
        <f t="shared" si="2"/>
        <v>58480.000000000007</v>
      </c>
      <c r="J12" s="57">
        <f t="shared" si="2"/>
        <v>81600</v>
      </c>
      <c r="K12" s="57">
        <f t="shared" si="2"/>
        <v>84320</v>
      </c>
      <c r="L12" s="57">
        <f t="shared" si="2"/>
        <v>84320</v>
      </c>
      <c r="M12" s="57">
        <f t="shared" si="2"/>
        <v>84320</v>
      </c>
      <c r="N12" s="57">
        <f t="shared" si="2"/>
        <v>72080</v>
      </c>
      <c r="O12" s="57">
        <f t="shared" si="2"/>
        <v>76160</v>
      </c>
      <c r="P12" s="57">
        <f t="shared" si="2"/>
        <v>77520</v>
      </c>
      <c r="Q12" s="57">
        <f t="shared" si="2"/>
        <v>81600</v>
      </c>
      <c r="R12" s="57">
        <f t="shared" si="2"/>
        <v>102000.00000000001</v>
      </c>
      <c r="S12" s="57">
        <f t="shared" si="2"/>
        <v>103360.00000000001</v>
      </c>
      <c r="T12" s="57">
        <f t="shared" si="2"/>
        <v>78880</v>
      </c>
      <c r="U12" s="57">
        <f t="shared" si="2"/>
        <v>69360</v>
      </c>
      <c r="V12" s="57">
        <f t="shared" si="2"/>
        <v>73440</v>
      </c>
      <c r="W12" s="57">
        <f t="shared" si="2"/>
        <v>74800</v>
      </c>
      <c r="X12" s="57">
        <f t="shared" si="2"/>
        <v>80240</v>
      </c>
      <c r="Y12" s="57">
        <f t="shared" si="2"/>
        <v>99280</v>
      </c>
      <c r="Z12" s="57">
        <f t="shared" si="2"/>
        <v>100640</v>
      </c>
      <c r="AA12" s="57">
        <f t="shared" si="2"/>
        <v>76160</v>
      </c>
      <c r="AB12" s="57">
        <f t="shared" si="2"/>
        <v>65280.000000000007</v>
      </c>
      <c r="AC12" s="57">
        <f t="shared" si="2"/>
        <v>70720</v>
      </c>
      <c r="AD12" s="57">
        <f t="shared" si="2"/>
        <v>72080</v>
      </c>
      <c r="AE12" s="57">
        <f t="shared" si="2"/>
        <v>76160</v>
      </c>
      <c r="AF12" s="57"/>
      <c r="AG12" s="76">
        <f t="shared" si="1"/>
        <v>2605780</v>
      </c>
    </row>
    <row r="13" spans="1:33" x14ac:dyDescent="0.25">
      <c r="AG13" s="76"/>
    </row>
    <row r="14" spans="1:33" ht="15.75" thickBot="1" x14ac:dyDescent="0.3">
      <c r="A14" s="66" t="s">
        <v>44</v>
      </c>
      <c r="AG14" s="76"/>
    </row>
    <row r="15" spans="1:33" s="238" customFormat="1" ht="15.75" thickBot="1" x14ac:dyDescent="0.3">
      <c r="A15" s="237">
        <v>41395</v>
      </c>
      <c r="B15" s="237">
        <v>41396</v>
      </c>
      <c r="C15" s="237">
        <v>41397</v>
      </c>
      <c r="D15" s="237">
        <v>41398</v>
      </c>
      <c r="E15" s="237">
        <v>41399</v>
      </c>
      <c r="F15" s="237">
        <v>41400</v>
      </c>
      <c r="G15" s="237">
        <v>41401</v>
      </c>
      <c r="H15" s="237">
        <v>41402</v>
      </c>
      <c r="I15" s="237">
        <v>41403</v>
      </c>
      <c r="J15" s="237">
        <v>41404</v>
      </c>
      <c r="K15" s="237">
        <v>41405</v>
      </c>
      <c r="L15" s="237">
        <v>41406</v>
      </c>
      <c r="M15" s="237">
        <v>41407</v>
      </c>
      <c r="N15" s="237">
        <v>41408</v>
      </c>
      <c r="O15" s="237">
        <v>41409</v>
      </c>
      <c r="P15" s="237">
        <v>41410</v>
      </c>
      <c r="Q15" s="237">
        <v>41411</v>
      </c>
      <c r="R15" s="237">
        <v>41412</v>
      </c>
      <c r="S15" s="237">
        <v>41413</v>
      </c>
      <c r="T15" s="237">
        <v>41414</v>
      </c>
      <c r="U15" s="237">
        <v>41415</v>
      </c>
      <c r="V15" s="237">
        <v>41416</v>
      </c>
      <c r="W15" s="237">
        <v>41417</v>
      </c>
      <c r="X15" s="237">
        <v>41418</v>
      </c>
      <c r="Y15" s="237">
        <v>41419</v>
      </c>
      <c r="Z15" s="237">
        <v>41420</v>
      </c>
      <c r="AA15" s="237">
        <v>41421</v>
      </c>
      <c r="AB15" s="237">
        <v>41422</v>
      </c>
      <c r="AC15" s="237">
        <v>41423</v>
      </c>
      <c r="AD15" s="237">
        <v>41424</v>
      </c>
      <c r="AE15" s="237">
        <v>41425</v>
      </c>
      <c r="AF15" s="237"/>
    </row>
    <row r="16" spans="1:33" ht="15.75" thickBot="1" x14ac:dyDescent="0.3">
      <c r="A16" s="57">
        <v>620000</v>
      </c>
      <c r="B16" s="57">
        <v>550000</v>
      </c>
      <c r="C16" s="57">
        <v>610000</v>
      </c>
      <c r="D16" s="57">
        <v>650000</v>
      </c>
      <c r="E16" s="57">
        <v>460000</v>
      </c>
      <c r="F16" s="57">
        <v>580000</v>
      </c>
      <c r="G16" s="57">
        <v>555000</v>
      </c>
      <c r="H16" s="57">
        <v>600000</v>
      </c>
      <c r="I16" s="57">
        <v>430000</v>
      </c>
      <c r="J16" s="57">
        <v>600000</v>
      </c>
      <c r="K16" s="57">
        <v>620000</v>
      </c>
      <c r="L16" s="57">
        <v>620000</v>
      </c>
      <c r="M16" s="57">
        <v>620000</v>
      </c>
      <c r="N16" s="57">
        <v>530000</v>
      </c>
      <c r="O16" s="57">
        <v>560000</v>
      </c>
      <c r="P16" s="57">
        <v>570000</v>
      </c>
      <c r="Q16" s="57">
        <v>600000</v>
      </c>
      <c r="R16" s="57">
        <v>750000</v>
      </c>
      <c r="S16" s="57">
        <v>760000</v>
      </c>
      <c r="T16" s="57">
        <v>580000</v>
      </c>
      <c r="U16" s="57">
        <v>510000</v>
      </c>
      <c r="V16" s="57">
        <v>540000</v>
      </c>
      <c r="W16" s="57">
        <v>550000</v>
      </c>
      <c r="X16" s="57">
        <v>590000</v>
      </c>
      <c r="Y16" s="57">
        <v>730000</v>
      </c>
      <c r="Z16" s="57">
        <v>740000</v>
      </c>
      <c r="AA16" s="57">
        <v>560000</v>
      </c>
      <c r="AB16" s="57">
        <v>480000</v>
      </c>
      <c r="AC16" s="57">
        <v>520000</v>
      </c>
      <c r="AD16" s="57">
        <v>530000</v>
      </c>
      <c r="AE16" s="57">
        <v>560000</v>
      </c>
      <c r="AF16" s="57"/>
      <c r="AG16" s="7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график</vt:lpstr>
      <vt:lpstr>цели</vt:lpstr>
      <vt:lpstr>поляков</vt:lpstr>
      <vt:lpstr>сотрудники по граф</vt:lpstr>
      <vt:lpstr>Лист1</vt:lpstr>
      <vt:lpstr>таргеты</vt:lpstr>
      <vt:lpstr>AKC_BT</vt:lpstr>
      <vt:lpstr>AKC_CHT</vt:lpstr>
      <vt:lpstr>БТ_КО_ПДС</vt:lpstr>
      <vt:lpstr>БТ_КО_ХТ</vt:lpstr>
      <vt:lpstr>бтт</vt:lpstr>
      <vt:lpstr>поляков!Область_печати</vt:lpstr>
      <vt:lpstr>ЧТ_КО_ПДС</vt:lpstr>
      <vt:lpstr>ЧТ_КО_ХТ</vt:lpstr>
      <vt:lpstr>чтт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a296_muralevdi</dc:creator>
  <cp:lastModifiedBy>Useq</cp:lastModifiedBy>
  <cp:lastPrinted>2013-05-04T14:53:46Z</cp:lastPrinted>
  <dcterms:created xsi:type="dcterms:W3CDTF">2012-04-10T08:36:24Z</dcterms:created>
  <dcterms:modified xsi:type="dcterms:W3CDTF">2013-05-04T16:06:57Z</dcterms:modified>
</cp:coreProperties>
</file>