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workbookProtection workbookPassword="CCE7" lockStructure="1"/>
  <bookViews>
    <workbookView xWindow="480" yWindow="360" windowWidth="19440" windowHeight="14130" tabRatio="613" firstSheet="1" activeTab="1"/>
  </bookViews>
  <sheets>
    <sheet name="ИКП" sheetId="1" state="hidden" r:id="rId1"/>
    <sheet name="ИКП (2)" sheetId="4" r:id="rId2"/>
    <sheet name="шкала" sheetId="2" state="hidden" r:id="rId3"/>
    <sheet name="релокация" sheetId="3" state="hidden" r:id="rId4"/>
  </sheets>
  <definedNames>
    <definedName name="_xlnm.Print_Area" localSheetId="0">ИКП!$A$2:$H$60</definedName>
    <definedName name="_xlnm.Print_Area" localSheetId="1">'ИКП (2)'!$A$2:$F$48</definedName>
  </definedNames>
  <calcPr calcId="145621"/>
</workbook>
</file>

<file path=xl/calcChain.xml><?xml version="1.0" encoding="utf-8"?>
<calcChain xmlns="http://schemas.openxmlformats.org/spreadsheetml/2006/main">
  <c r="K15" i="1" l="1"/>
  <c r="F36" i="1"/>
  <c r="F35" i="1"/>
  <c r="F31" i="1"/>
  <c r="H14" i="1"/>
  <c r="F17" i="1"/>
  <c r="F16" i="1"/>
  <c r="F15" i="1"/>
  <c r="E15" i="1" l="1"/>
  <c r="E41" i="1"/>
  <c r="E42" i="1" s="1"/>
  <c r="E18" i="1"/>
  <c r="D6" i="1"/>
  <c r="D7" i="1"/>
  <c r="E31" i="1" l="1"/>
  <c r="E36" i="1" s="1"/>
  <c r="H58" i="1"/>
  <c r="G58" i="1"/>
  <c r="E35" i="1" l="1"/>
  <c r="E43" i="1" s="1"/>
  <c r="E44" i="1"/>
  <c r="H33" i="1"/>
  <c r="G33" i="1"/>
  <c r="D18" i="1"/>
  <c r="F18" i="1"/>
  <c r="D42" i="1"/>
  <c r="F41" i="1"/>
  <c r="F42" i="1" s="1"/>
  <c r="H10" i="1"/>
  <c r="H54" i="1" s="1"/>
  <c r="G10" i="1"/>
  <c r="G54" i="1" s="1"/>
  <c r="C10" i="1"/>
  <c r="H7" i="1"/>
  <c r="G7" i="1"/>
  <c r="H6" i="1"/>
  <c r="G6" i="1"/>
  <c r="H41" i="1" l="1"/>
  <c r="H42" i="1" s="1"/>
  <c r="G41" i="1"/>
  <c r="G42" i="1" s="1"/>
  <c r="H37" i="1"/>
  <c r="D31" i="1"/>
  <c r="D36" i="1" s="1"/>
  <c r="D35" i="1" s="1"/>
  <c r="D43" i="1" s="1"/>
  <c r="G37" i="1"/>
  <c r="F43" i="1" l="1"/>
  <c r="F44" i="1"/>
  <c r="D44" i="1"/>
  <c r="H56" i="1"/>
  <c r="G56" i="1"/>
  <c r="H55" i="1"/>
  <c r="G55" i="1"/>
  <c r="B30" i="1"/>
  <c r="C15" i="1"/>
  <c r="B15" i="1"/>
  <c r="H18" i="1"/>
  <c r="G18" i="1"/>
  <c r="C30" i="1" l="1"/>
  <c r="H30" i="1" s="1"/>
  <c r="H31" i="1" s="1"/>
  <c r="H36" i="1" s="1"/>
  <c r="H44" i="1" s="1"/>
  <c r="G30" i="1"/>
  <c r="G31" i="1" s="1"/>
  <c r="G36" i="1" s="1"/>
  <c r="G14" i="1"/>
  <c r="B31" i="1"/>
  <c r="B36" i="1" s="1"/>
  <c r="B35" i="1" s="1"/>
  <c r="G44" i="1" l="1"/>
  <c r="G46" i="1" s="1"/>
  <c r="G40" i="1"/>
  <c r="H46" i="1"/>
  <c r="H45" i="1"/>
  <c r="C31" i="1"/>
  <c r="C36" i="1" s="1"/>
  <c r="C35" i="1" s="1"/>
  <c r="G35" i="1"/>
  <c r="G43" i="1" s="1"/>
  <c r="G38" i="1"/>
  <c r="H38" i="1"/>
  <c r="H35" i="1"/>
  <c r="H43" i="1" s="1"/>
  <c r="H40" i="1"/>
  <c r="G45" i="1" l="1"/>
</calcChain>
</file>

<file path=xl/sharedStrings.xml><?xml version="1.0" encoding="utf-8"?>
<sst xmlns="http://schemas.openxmlformats.org/spreadsheetml/2006/main" count="180" uniqueCount="94">
  <si>
    <t>Форма пересмотра компенсационного пакета</t>
  </si>
  <si>
    <t>Параметры КП</t>
  </si>
  <si>
    <t>СКП</t>
  </si>
  <si>
    <t>ИКП_текущий</t>
  </si>
  <si>
    <t>ФИО</t>
  </si>
  <si>
    <t>вакансия</t>
  </si>
  <si>
    <t>Должность</t>
  </si>
  <si>
    <t>Структурное подразделение</t>
  </si>
  <si>
    <t>Бэнд</t>
  </si>
  <si>
    <t>Грейд</t>
  </si>
  <si>
    <t>Статус</t>
  </si>
  <si>
    <t>Категория мобильности</t>
  </si>
  <si>
    <t>Шкала, номер</t>
  </si>
  <si>
    <t>СПб</t>
  </si>
  <si>
    <t/>
  </si>
  <si>
    <t>Позиция в грейде, персентиль</t>
  </si>
  <si>
    <t>-</t>
  </si>
  <si>
    <t>РК, руб.</t>
  </si>
  <si>
    <t>СН, руб.</t>
  </si>
  <si>
    <t>Надбавки другие, руб.</t>
  </si>
  <si>
    <t>Доплата за замещение</t>
  </si>
  <si>
    <t>Доплата за совмещение</t>
  </si>
  <si>
    <t xml:space="preserve">Персональная надбавка    </t>
  </si>
  <si>
    <t>Надбавка за условия труда</t>
  </si>
  <si>
    <t>Надбавка за проф. мастерство</t>
  </si>
  <si>
    <t xml:space="preserve">Надбавка за профессионализм </t>
  </si>
  <si>
    <t>Надбавка за секретность</t>
  </si>
  <si>
    <t>Надбавка за руководство бригадой</t>
  </si>
  <si>
    <t>Надбавка за особо важные задания</t>
  </si>
  <si>
    <t>Ежемесячная премия, руб.</t>
  </si>
  <si>
    <t>Квартальная премия, руб.</t>
  </si>
  <si>
    <t>Годовая премия, %</t>
  </si>
  <si>
    <t>Годовая премия, руб.</t>
  </si>
  <si>
    <t>Страновой коэффициент</t>
  </si>
  <si>
    <t>Страновая надбавка, руб.</t>
  </si>
  <si>
    <t>включать страновую надбавку в бонус</t>
  </si>
  <si>
    <t>Итого среднемесячный доход, руб.</t>
  </si>
  <si>
    <t>Итого годовой доход, руб.</t>
  </si>
  <si>
    <t>Изменение должностного оклада, %</t>
  </si>
  <si>
    <t>Размер изменения годового дохода, %</t>
  </si>
  <si>
    <t>Дата последнего изменения</t>
  </si>
  <si>
    <t>Размер изменения годового дохода, руб.</t>
  </si>
  <si>
    <t>ПДМ в месяц</t>
  </si>
  <si>
    <t>ПДМ в год</t>
  </si>
  <si>
    <t>Итого среднемесячный доход, руб. (включая ПДМ)</t>
  </si>
  <si>
    <t>Итого годовой доход, руб. (включая ПДМ)</t>
  </si>
  <si>
    <t>Размер изменения годового дохода, % (включая ПДМ)</t>
  </si>
  <si>
    <t>Размер изменения годового дохода, руб. (включая ПДМ)</t>
  </si>
  <si>
    <t>Релокационный пакет (нормативы "Межрегиональный найм")</t>
  </si>
  <si>
    <t>Компенсация расходов на временное проживание сотрудника в гостинице на период поиска арендуемой квартиры, календ. дни. (Компенсация предоставляется в соответствие с установленными лимитами.)</t>
  </si>
  <si>
    <t>не более 21</t>
  </si>
  <si>
    <t>Аренда квартиры для сотрудника и 1 члена семьи (12 месяцев за вычетом дней временного проживания в гостинице), руб в месяц</t>
  </si>
  <si>
    <t>Компенсация поиска жилья, руб.</t>
  </si>
  <si>
    <t>Возмещение стоимости проезда для сотрудника и каждого совместно-переезжающего члена семьи в С-Пб, руб.</t>
  </si>
  <si>
    <t>Возмещение стоимости перевоза имущества, руб.</t>
  </si>
  <si>
    <t>до 250 кг</t>
  </si>
  <si>
    <t>Единовременная компенсация расходов по обустройству на новом месте жительства при переезде (подъемные), из расчета 1 оклад для сотрудника и 0,5 оклада на каждого члена семьи, руб.</t>
  </si>
  <si>
    <t>Отпуск на обустройство в течение 1 года в количестве, раб.дни</t>
  </si>
  <si>
    <t>Количество переезжающих, включая сотрудника</t>
  </si>
  <si>
    <t>ИКП_ предлагаемый 1</t>
  </si>
  <si>
    <t>Комментарии</t>
  </si>
  <si>
    <t>ИКП предыдущий работник</t>
  </si>
  <si>
    <t>Шкала, руб.</t>
  </si>
  <si>
    <t>Годовой бонус,
%</t>
  </si>
  <si>
    <t>Москва</t>
  </si>
  <si>
    <t>Омск</t>
  </si>
  <si>
    <t>min</t>
  </si>
  <si>
    <t>Середина</t>
  </si>
  <si>
    <t>max</t>
  </si>
  <si>
    <t>Класс квартиры, исходя из состава семьи Работника</t>
  </si>
  <si>
    <t>Грейд должности работника</t>
  </si>
  <si>
    <t>10 – 14</t>
  </si>
  <si>
    <t>15 – 17</t>
  </si>
  <si>
    <t>18 – 20</t>
  </si>
  <si>
    <t>21-24</t>
  </si>
  <si>
    <t>СПб, КЦ</t>
  </si>
  <si>
    <t xml:space="preserve">Работник, Работник + 1 или 2 члена семьи </t>
  </si>
  <si>
    <t>1+2</t>
  </si>
  <si>
    <t>Работник, Работник + 3 и более члена семьи</t>
  </si>
  <si>
    <t>1+3</t>
  </si>
  <si>
    <t xml:space="preserve">Работник, </t>
  </si>
  <si>
    <t>Суюндуков Р.А.</t>
  </si>
  <si>
    <t>не включен в ПДМ в связи с временным назначением</t>
  </si>
  <si>
    <t>ООО "ЛУКОЙЛ-Нижегороднефтеоргсинтез"</t>
  </si>
  <si>
    <t>1й зам ГД</t>
  </si>
  <si>
    <t>доход со слов кандидата</t>
  </si>
  <si>
    <t>ИКП минимум вилки, реальный рост к доходу без учета РК составляет 71% (3 542 400 руб.)</t>
  </si>
  <si>
    <t xml:space="preserve">ИКП_ предлагаемый </t>
  </si>
  <si>
    <t>Начальник отдела</t>
  </si>
  <si>
    <t>Отдел по промышленной, экологической безопасности, охране труда и гражданской защите</t>
  </si>
  <si>
    <t>Гайдовский Андрей Петрович</t>
  </si>
  <si>
    <t>Начальник управления</t>
  </si>
  <si>
    <t>Управление промышленной безопасности и охраны труда</t>
  </si>
  <si>
    <t>Должностной оклад, руб., в т.ч.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</si>
</sst>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_р_."/>
  </numFmts>
  <fonts count="42" x14ac:knownFonts="1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color indexed="12"/>
      <name val="Arial"/>
      <family val="2"/>
      <charset val="204"/>
    </font>
    <font>
      <b/>
      <sz val="12"/>
      <color indexed="12"/>
      <name val="Arial"/>
      <family val="2"/>
      <charset val="204"/>
    </font>
    <font>
      <i/>
      <sz val="8"/>
      <name val="Arial"/>
      <family val="2"/>
      <charset val="204"/>
    </font>
    <font>
      <i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 Cyr"/>
      <charset val="204"/>
    </font>
    <font>
      <b/>
      <sz val="8"/>
      <color rgb="FF0000FF"/>
      <name val="Arial"/>
      <family val="2"/>
      <charset val="204"/>
    </font>
    <font>
      <sz val="10"/>
      <color theme="0"/>
      <name val="Arial"/>
      <family val="2"/>
      <charset val="204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rgb="FFFF000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0"/>
      <color rgb="FFFF0000"/>
      <name val="Arial Cyr"/>
      <charset val="204"/>
    </font>
    <font>
      <sz val="10"/>
      <color rgb="FFFF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color rgb="FFFF0000"/>
      <name val="Arial"/>
      <family val="2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0" fontId="2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7" borderId="1" applyNumberFormat="0" applyAlignment="0" applyProtection="0"/>
    <xf numFmtId="0" fontId="14" fillId="20" borderId="2" applyNumberFormat="0" applyAlignment="0" applyProtection="0"/>
    <xf numFmtId="0" fontId="15" fillId="20" borderId="1" applyNumberFormat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21" borderId="7" applyNumberFormat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3" fillId="0" borderId="0"/>
    <xf numFmtId="0" fontId="2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9" fontId="2" fillId="0" borderId="0" applyFont="0" applyFill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27" fillId="4" borderId="0" applyNumberFormat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40" fillId="0" borderId="0" applyFont="0" applyFill="0" applyBorder="0" applyAlignment="0" applyProtection="0"/>
  </cellStyleXfs>
  <cellXfs count="277">
    <xf numFmtId="0" fontId="0" fillId="0" borderId="0" xfId="0"/>
    <xf numFmtId="0" fontId="2" fillId="0" borderId="0" xfId="1"/>
    <xf numFmtId="165" fontId="3" fillId="24" borderId="0" xfId="1" applyNumberFormat="1" applyFont="1" applyFill="1" applyBorder="1" applyAlignment="1">
      <alignment horizontal="center" wrapText="1"/>
    </xf>
    <xf numFmtId="3" fontId="3" fillId="0" borderId="10" xfId="1" quotePrefix="1" applyNumberFormat="1" applyFont="1" applyFill="1" applyBorder="1" applyAlignment="1">
      <alignment horizontal="center" vertical="center" wrapText="1"/>
    </xf>
    <xf numFmtId="3" fontId="2" fillId="24" borderId="14" xfId="1" applyNumberFormat="1" applyFont="1" applyFill="1" applyBorder="1" applyAlignment="1">
      <alignment horizontal="center" vertical="top" wrapText="1"/>
    </xf>
    <xf numFmtId="3" fontId="3" fillId="24" borderId="15" xfId="1" applyNumberFormat="1" applyFont="1" applyFill="1" applyBorder="1" applyAlignment="1">
      <alignment horizontal="center" vertical="top" wrapText="1"/>
    </xf>
    <xf numFmtId="3" fontId="2" fillId="24" borderId="15" xfId="1" applyNumberFormat="1" applyFont="1" applyFill="1" applyBorder="1" applyAlignment="1">
      <alignment horizontal="center" vertical="top" wrapText="1"/>
    </xf>
    <xf numFmtId="0" fontId="2" fillId="24" borderId="16" xfId="1" applyFill="1" applyBorder="1"/>
    <xf numFmtId="0" fontId="2" fillId="24" borderId="17" xfId="1" applyFill="1" applyBorder="1"/>
    <xf numFmtId="0" fontId="2" fillId="24" borderId="17" xfId="1" applyFill="1" applyBorder="1" applyAlignment="1">
      <alignment horizontal="center"/>
    </xf>
    <xf numFmtId="0" fontId="31" fillId="24" borderId="19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/>
    </xf>
    <xf numFmtId="0" fontId="3" fillId="24" borderId="21" xfId="1" applyFont="1" applyFill="1" applyBorder="1" applyAlignment="1">
      <alignment horizontal="center"/>
    </xf>
    <xf numFmtId="0" fontId="3" fillId="24" borderId="18" xfId="1" applyFont="1" applyFill="1" applyBorder="1" applyAlignment="1">
      <alignment horizontal="center"/>
    </xf>
    <xf numFmtId="0" fontId="2" fillId="24" borderId="22" xfId="1" applyFill="1" applyBorder="1" applyAlignment="1">
      <alignment horizontal="center" vertical="justify" wrapText="1"/>
    </xf>
    <xf numFmtId="0" fontId="2" fillId="24" borderId="19" xfId="1" applyFill="1" applyBorder="1" applyAlignment="1">
      <alignment horizontal="center" vertical="justify" wrapText="1"/>
    </xf>
    <xf numFmtId="0" fontId="3" fillId="24" borderId="11" xfId="37" applyFont="1" applyFill="1" applyBorder="1" applyAlignment="1">
      <alignment vertical="center" wrapText="1"/>
    </xf>
    <xf numFmtId="0" fontId="2" fillId="24" borderId="15" xfId="1" applyFill="1" applyBorder="1" applyAlignment="1">
      <alignment horizontal="center" vertical="justify" wrapText="1"/>
    </xf>
    <xf numFmtId="0" fontId="2" fillId="24" borderId="23" xfId="1" applyFill="1" applyBorder="1"/>
    <xf numFmtId="0" fontId="2" fillId="24" borderId="24" xfId="1" applyFill="1" applyBorder="1"/>
    <xf numFmtId="0" fontId="6" fillId="24" borderId="0" xfId="1" applyFont="1" applyFill="1" applyBorder="1" applyAlignment="1">
      <alignment horizontal="center" wrapText="1"/>
    </xf>
    <xf numFmtId="0" fontId="6" fillId="24" borderId="17" xfId="1" applyFont="1" applyFill="1" applyBorder="1" applyAlignment="1">
      <alignment horizontal="center" wrapText="1"/>
    </xf>
    <xf numFmtId="0" fontId="29" fillId="24" borderId="29" xfId="37" applyFont="1" applyFill="1" applyBorder="1" applyAlignment="1"/>
    <xf numFmtId="0" fontId="4" fillId="24" borderId="21" xfId="37" applyFont="1" applyFill="1" applyBorder="1" applyAlignment="1">
      <alignment horizontal="left" vertical="center" wrapText="1"/>
    </xf>
    <xf numFmtId="0" fontId="2" fillId="0" borderId="27" xfId="1" applyBorder="1"/>
    <xf numFmtId="0" fontId="2" fillId="24" borderId="36" xfId="1" applyFill="1" applyBorder="1"/>
    <xf numFmtId="0" fontId="3" fillId="26" borderId="28" xfId="1" applyFont="1" applyFill="1" applyBorder="1" applyAlignment="1" applyProtection="1">
      <alignment horizontal="center" vertical="center" wrapText="1"/>
      <protection locked="0"/>
    </xf>
    <xf numFmtId="0" fontId="35" fillId="0" borderId="0" xfId="0" applyFont="1"/>
    <xf numFmtId="0" fontId="3" fillId="24" borderId="40" xfId="1" applyFont="1" applyFill="1" applyBorder="1" applyAlignment="1">
      <alignment horizontal="center"/>
    </xf>
    <xf numFmtId="0" fontId="3" fillId="24" borderId="41" xfId="1" applyFont="1" applyFill="1" applyBorder="1" applyAlignment="1">
      <alignment horizontal="center"/>
    </xf>
    <xf numFmtId="3" fontId="3" fillId="0" borderId="25" xfId="1" quotePrefix="1" applyNumberFormat="1" applyFont="1" applyFill="1" applyBorder="1" applyAlignment="1">
      <alignment horizontal="center" vertical="center" wrapText="1"/>
    </xf>
    <xf numFmtId="2" fontId="3" fillId="0" borderId="25" xfId="1" quotePrefix="1" applyNumberFormat="1" applyFont="1" applyFill="1" applyBorder="1" applyAlignment="1">
      <alignment horizontal="center" vertical="center" wrapText="1"/>
    </xf>
    <xf numFmtId="0" fontId="2" fillId="24" borderId="24" xfId="1" applyFill="1" applyBorder="1" applyAlignment="1">
      <alignment horizontal="center" vertical="justify" wrapText="1"/>
    </xf>
    <xf numFmtId="0" fontId="2" fillId="0" borderId="35" xfId="1" applyBorder="1"/>
    <xf numFmtId="0" fontId="5" fillId="24" borderId="0" xfId="1" applyFont="1" applyFill="1" applyBorder="1" applyAlignment="1"/>
    <xf numFmtId="0" fontId="3" fillId="24" borderId="25" xfId="1" applyFont="1" applyFill="1" applyBorder="1" applyAlignment="1">
      <alignment vertical="center"/>
    </xf>
    <xf numFmtId="0" fontId="3" fillId="24" borderId="25" xfId="1" applyFont="1" applyFill="1" applyBorder="1"/>
    <xf numFmtId="0" fontId="7" fillId="24" borderId="25" xfId="1" applyFont="1" applyFill="1" applyBorder="1"/>
    <xf numFmtId="0" fontId="9" fillId="24" borderId="25" xfId="1" applyFont="1" applyFill="1" applyBorder="1"/>
    <xf numFmtId="0" fontId="4" fillId="24" borderId="25" xfId="1" applyFont="1" applyFill="1" applyBorder="1"/>
    <xf numFmtId="0" fontId="4" fillId="0" borderId="25" xfId="1" applyFont="1" applyFill="1" applyBorder="1"/>
    <xf numFmtId="0" fontId="28" fillId="0" borderId="25" xfId="1" applyFont="1" applyFill="1" applyBorder="1" applyAlignment="1">
      <alignment horizontal="left" wrapText="1" shrinkToFit="1"/>
    </xf>
    <xf numFmtId="0" fontId="6" fillId="24" borderId="25" xfId="1" applyFont="1" applyFill="1" applyBorder="1"/>
    <xf numFmtId="0" fontId="4" fillId="0" borderId="25" xfId="1" applyFont="1" applyFill="1" applyBorder="1" applyAlignment="1">
      <alignment horizontal="left" wrapText="1" shrinkToFit="1"/>
    </xf>
    <xf numFmtId="0" fontId="9" fillId="0" borderId="25" xfId="1" applyFont="1" applyFill="1" applyBorder="1" applyAlignment="1">
      <alignment horizontal="left" wrapText="1" shrinkToFit="1"/>
    </xf>
    <xf numFmtId="0" fontId="3" fillId="24" borderId="28" xfId="1" applyFont="1" applyFill="1" applyBorder="1"/>
    <xf numFmtId="0" fontId="2" fillId="24" borderId="43" xfId="1" applyFill="1" applyBorder="1"/>
    <xf numFmtId="0" fontId="4" fillId="24" borderId="38" xfId="1" applyFont="1" applyFill="1" applyBorder="1" applyAlignment="1">
      <alignment horizontal="left" vertical="justify" wrapText="1"/>
    </xf>
    <xf numFmtId="0" fontId="36" fillId="0" borderId="0" xfId="37" applyFont="1" applyBorder="1" applyAlignment="1">
      <alignment horizontal="center" vertical="center"/>
    </xf>
    <xf numFmtId="3" fontId="4" fillId="24" borderId="25" xfId="1" applyNumberFormat="1" applyFont="1" applyFill="1" applyBorder="1" applyAlignment="1">
      <alignment horizontal="center" wrapText="1"/>
    </xf>
    <xf numFmtId="9" fontId="3" fillId="24" borderId="25" xfId="1" applyNumberFormat="1" applyFont="1" applyFill="1" applyBorder="1" applyAlignment="1">
      <alignment horizontal="center" wrapText="1"/>
    </xf>
    <xf numFmtId="3" fontId="3" fillId="24" borderId="28" xfId="1" applyNumberFormat="1" applyFont="1" applyFill="1" applyBorder="1" applyAlignment="1">
      <alignment horizontal="center" wrapText="1"/>
    </xf>
    <xf numFmtId="0" fontId="2" fillId="24" borderId="43" xfId="1" applyFill="1" applyBorder="1" applyAlignment="1">
      <alignment horizontal="center"/>
    </xf>
    <xf numFmtId="0" fontId="31" fillId="24" borderId="38" xfId="1" applyFont="1" applyFill="1" applyBorder="1" applyAlignment="1">
      <alignment horizontal="center" vertical="center" wrapText="1"/>
    </xf>
    <xf numFmtId="0" fontId="6" fillId="24" borderId="43" xfId="1" applyFont="1" applyFill="1" applyBorder="1" applyAlignment="1">
      <alignment horizontal="center" wrapText="1"/>
    </xf>
    <xf numFmtId="0" fontId="3" fillId="0" borderId="15" xfId="37" applyBorder="1"/>
    <xf numFmtId="0" fontId="3" fillId="0" borderId="0" xfId="37"/>
    <xf numFmtId="0" fontId="3" fillId="25" borderId="0" xfId="37" applyFont="1" applyFill="1" applyAlignment="1">
      <alignment horizontal="left" vertical="top"/>
    </xf>
    <xf numFmtId="3" fontId="3" fillId="24" borderId="25" xfId="37" applyNumberFormat="1" applyFont="1" applyFill="1" applyBorder="1" applyAlignment="1">
      <alignment horizontal="center" vertical="center" wrapText="1"/>
    </xf>
    <xf numFmtId="3" fontId="3" fillId="0" borderId="20" xfId="1" applyNumberFormat="1" applyFont="1" applyFill="1" applyBorder="1" applyAlignment="1">
      <alignment horizontal="center"/>
    </xf>
    <xf numFmtId="9" fontId="3" fillId="0" borderId="31" xfId="1" applyNumberFormat="1" applyFont="1" applyFill="1" applyBorder="1" applyAlignment="1">
      <alignment horizontal="center" vertical="center"/>
    </xf>
    <xf numFmtId="0" fontId="2" fillId="0" borderId="16" xfId="1" applyFill="1" applyBorder="1"/>
    <xf numFmtId="0" fontId="2" fillId="24" borderId="37" xfId="1" applyFill="1" applyBorder="1"/>
    <xf numFmtId="0" fontId="2" fillId="24" borderId="34" xfId="1" applyFill="1" applyBorder="1"/>
    <xf numFmtId="0" fontId="28" fillId="24" borderId="34" xfId="1" applyFont="1" applyFill="1" applyBorder="1" applyAlignment="1">
      <alignment vertical="top" wrapText="1"/>
    </xf>
    <xf numFmtId="0" fontId="2" fillId="24" borderId="45" xfId="1" applyFill="1" applyBorder="1"/>
    <xf numFmtId="0" fontId="2" fillId="24" borderId="25" xfId="1" applyFill="1" applyBorder="1"/>
    <xf numFmtId="0" fontId="28" fillId="24" borderId="25" xfId="1" applyFont="1" applyFill="1" applyBorder="1" applyAlignment="1">
      <alignment vertical="top" wrapText="1"/>
    </xf>
    <xf numFmtId="0" fontId="2" fillId="24" borderId="28" xfId="1" applyFill="1" applyBorder="1"/>
    <xf numFmtId="0" fontId="32" fillId="25" borderId="0" xfId="37" applyFont="1" applyFill="1" applyAlignment="1">
      <alignment horizontal="left" vertical="top"/>
    </xf>
    <xf numFmtId="0" fontId="1" fillId="0" borderId="0" xfId="0" applyFont="1"/>
    <xf numFmtId="3" fontId="3" fillId="0" borderId="25" xfId="1" applyNumberFormat="1" applyFont="1" applyFill="1" applyBorder="1" applyAlignment="1">
      <alignment horizontal="center"/>
    </xf>
    <xf numFmtId="0" fontId="3" fillId="24" borderId="46" xfId="1" applyFont="1" applyFill="1" applyBorder="1" applyAlignment="1">
      <alignment vertical="center"/>
    </xf>
    <xf numFmtId="0" fontId="3" fillId="24" borderId="38" xfId="1" applyFont="1" applyFill="1" applyBorder="1"/>
    <xf numFmtId="0" fontId="38" fillId="0" borderId="0" xfId="37" applyFont="1" applyBorder="1" applyAlignment="1">
      <alignment horizontal="center" vertical="center"/>
    </xf>
    <xf numFmtId="3" fontId="36" fillId="0" borderId="0" xfId="49" applyNumberFormat="1" applyFont="1" applyFill="1" applyBorder="1" applyAlignment="1">
      <alignment horizontal="center" vertical="center" wrapText="1"/>
    </xf>
    <xf numFmtId="3" fontId="36" fillId="0" borderId="0" xfId="37" applyNumberFormat="1" applyFont="1" applyBorder="1" applyAlignment="1">
      <alignment horizontal="center" vertical="center"/>
    </xf>
    <xf numFmtId="0" fontId="37" fillId="0" borderId="0" xfId="0" applyFont="1"/>
    <xf numFmtId="9" fontId="36" fillId="0" borderId="0" xfId="48" applyFont="1" applyBorder="1" applyAlignment="1">
      <alignment horizontal="center" vertical="center"/>
    </xf>
    <xf numFmtId="0" fontId="36" fillId="0" borderId="15" xfId="37" applyFont="1" applyBorder="1" applyAlignment="1">
      <alignment wrapText="1"/>
    </xf>
    <xf numFmtId="0" fontId="39" fillId="25" borderId="15" xfId="37" applyFont="1" applyFill="1" applyBorder="1" applyAlignment="1">
      <alignment horizontal="left" vertical="top" wrapText="1"/>
    </xf>
    <xf numFmtId="0" fontId="36" fillId="0" borderId="15" xfId="37" applyFont="1" applyBorder="1"/>
    <xf numFmtId="0" fontId="0" fillId="25" borderId="0" xfId="0" applyFont="1" applyFill="1" applyAlignment="1">
      <alignment horizontal="left" vertical="top"/>
    </xf>
    <xf numFmtId="0" fontId="30" fillId="25" borderId="15" xfId="0" applyFont="1" applyFill="1" applyBorder="1" applyAlignment="1">
      <alignment horizontal="left" vertical="top" wrapText="1"/>
    </xf>
    <xf numFmtId="0" fontId="0" fillId="25" borderId="15" xfId="0" applyFont="1" applyFill="1" applyBorder="1" applyAlignment="1">
      <alignment horizontal="left" vertical="top" wrapText="1"/>
    </xf>
    <xf numFmtId="0" fontId="33" fillId="25" borderId="15" xfId="0" applyFont="1" applyFill="1" applyBorder="1" applyAlignment="1">
      <alignment horizontal="left" vertical="top" wrapText="1"/>
    </xf>
    <xf numFmtId="3" fontId="36" fillId="0" borderId="15" xfId="37" applyNumberFormat="1" applyFont="1" applyBorder="1"/>
    <xf numFmtId="3" fontId="3" fillId="0" borderId="49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34" xfId="1" applyFont="1" applyFill="1" applyBorder="1" applyAlignment="1" applyProtection="1">
      <alignment horizontal="center" vertical="center" wrapText="1"/>
      <protection locked="0"/>
    </xf>
    <xf numFmtId="0" fontId="3" fillId="0" borderId="34" xfId="1" applyFont="1" applyFill="1" applyBorder="1" applyAlignment="1">
      <alignment horizontal="center" wrapText="1"/>
    </xf>
    <xf numFmtId="0" fontId="8" fillId="0" borderId="34" xfId="1" applyFont="1" applyFill="1" applyBorder="1" applyAlignment="1">
      <alignment horizontal="center" wrapText="1"/>
    </xf>
    <xf numFmtId="0" fontId="7" fillId="0" borderId="34" xfId="1" applyFont="1" applyFill="1" applyBorder="1" applyAlignment="1">
      <alignment horizontal="center"/>
    </xf>
    <xf numFmtId="0" fontId="7" fillId="0" borderId="34" xfId="1" applyFont="1" applyFill="1" applyBorder="1" applyAlignment="1">
      <alignment horizontal="center" wrapText="1" shrinkToFit="1"/>
    </xf>
    <xf numFmtId="37" fontId="9" fillId="0" borderId="34" xfId="1" applyNumberFormat="1" applyFont="1" applyFill="1" applyBorder="1" applyAlignment="1">
      <alignment horizontal="center" wrapText="1"/>
    </xf>
    <xf numFmtId="9" fontId="9" fillId="0" borderId="34" xfId="1" applyNumberFormat="1" applyFont="1" applyFill="1" applyBorder="1" applyAlignment="1">
      <alignment horizontal="center" wrapText="1"/>
    </xf>
    <xf numFmtId="9" fontId="3" fillId="0" borderId="34" xfId="1" applyNumberFormat="1" applyFont="1" applyFill="1" applyBorder="1" applyAlignment="1">
      <alignment horizontal="center"/>
    </xf>
    <xf numFmtId="9" fontId="9" fillId="0" borderId="34" xfId="1" applyNumberFormat="1" applyFont="1" applyFill="1" applyBorder="1" applyAlignment="1">
      <alignment horizontal="center"/>
    </xf>
    <xf numFmtId="3" fontId="3" fillId="0" borderId="45" xfId="1" applyNumberFormat="1" applyFont="1" applyFill="1" applyBorder="1" applyAlignment="1">
      <alignment horizontal="center"/>
    </xf>
    <xf numFmtId="0" fontId="2" fillId="0" borderId="0" xfId="1" applyFill="1" applyBorder="1"/>
    <xf numFmtId="3" fontId="3" fillId="0" borderId="39" xfId="1" quotePrefix="1" applyNumberFormat="1" applyFont="1" applyFill="1" applyBorder="1" applyAlignment="1">
      <alignment horizontal="center" vertical="center" wrapText="1"/>
    </xf>
    <xf numFmtId="9" fontId="6" fillId="0" borderId="34" xfId="1" applyNumberFormat="1" applyFont="1" applyFill="1" applyBorder="1" applyAlignment="1" applyProtection="1">
      <alignment horizontal="center" wrapText="1"/>
      <protection locked="0"/>
    </xf>
    <xf numFmtId="2" fontId="3" fillId="0" borderId="34" xfId="1" quotePrefix="1" applyNumberFormat="1" applyFont="1" applyFill="1" applyBorder="1" applyAlignment="1">
      <alignment horizontal="center" vertical="center" wrapText="1"/>
    </xf>
    <xf numFmtId="3" fontId="3" fillId="0" borderId="34" xfId="1" applyNumberFormat="1" applyFont="1" applyFill="1" applyBorder="1" applyAlignment="1">
      <alignment horizontal="center"/>
    </xf>
    <xf numFmtId="3" fontId="4" fillId="24" borderId="39" xfId="1" applyNumberFormat="1" applyFont="1" applyFill="1" applyBorder="1" applyAlignment="1">
      <alignment horizontal="center" wrapText="1"/>
    </xf>
    <xf numFmtId="9" fontId="3" fillId="24" borderId="39" xfId="1" applyNumberFormat="1" applyFont="1" applyFill="1" applyBorder="1" applyAlignment="1">
      <alignment horizontal="center" wrapText="1"/>
    </xf>
    <xf numFmtId="0" fontId="31" fillId="24" borderId="42" xfId="1" applyFont="1" applyFill="1" applyBorder="1" applyAlignment="1">
      <alignment horizontal="center" vertical="center" wrapText="1"/>
    </xf>
    <xf numFmtId="3" fontId="3" fillId="0" borderId="46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25" xfId="1" applyFont="1" applyFill="1" applyBorder="1" applyAlignment="1" applyProtection="1">
      <alignment horizontal="center" vertical="center" wrapText="1"/>
      <protection locked="0"/>
    </xf>
    <xf numFmtId="0" fontId="3" fillId="0" borderId="25" xfId="1" applyFont="1" applyFill="1" applyBorder="1" applyAlignment="1">
      <alignment horizontal="center" wrapText="1"/>
    </xf>
    <xf numFmtId="0" fontId="8" fillId="0" borderId="25" xfId="1" applyFont="1" applyFill="1" applyBorder="1" applyAlignment="1">
      <alignment horizontal="center" wrapText="1"/>
    </xf>
    <xf numFmtId="0" fontId="7" fillId="0" borderId="25" xfId="1" applyFont="1" applyFill="1" applyBorder="1" applyAlignment="1">
      <alignment horizontal="center"/>
    </xf>
    <xf numFmtId="0" fontId="7" fillId="0" borderId="25" xfId="1" applyFont="1" applyFill="1" applyBorder="1" applyAlignment="1">
      <alignment horizontal="center" wrapText="1" shrinkToFit="1"/>
    </xf>
    <xf numFmtId="37" fontId="9" fillId="0" borderId="25" xfId="1" applyNumberFormat="1" applyFont="1" applyFill="1" applyBorder="1" applyAlignment="1">
      <alignment horizontal="center" wrapText="1"/>
    </xf>
    <xf numFmtId="9" fontId="9" fillId="0" borderId="25" xfId="1" applyNumberFormat="1" applyFont="1" applyFill="1" applyBorder="1" applyAlignment="1">
      <alignment horizontal="center" wrapText="1"/>
    </xf>
    <xf numFmtId="9" fontId="6" fillId="0" borderId="25" xfId="1" applyNumberFormat="1" applyFont="1" applyFill="1" applyBorder="1" applyAlignment="1" applyProtection="1">
      <alignment horizontal="center" wrapText="1"/>
      <protection locked="0"/>
    </xf>
    <xf numFmtId="9" fontId="3" fillId="0" borderId="25" xfId="1" applyNumberFormat="1" applyFont="1" applyFill="1" applyBorder="1" applyAlignment="1">
      <alignment horizontal="center"/>
    </xf>
    <xf numFmtId="9" fontId="9" fillId="0" borderId="25" xfId="1" applyNumberFormat="1" applyFont="1" applyFill="1" applyBorder="1" applyAlignment="1">
      <alignment horizontal="center"/>
    </xf>
    <xf numFmtId="3" fontId="3" fillId="0" borderId="28" xfId="1" applyNumberFormat="1" applyFont="1" applyFill="1" applyBorder="1" applyAlignment="1">
      <alignment horizontal="center"/>
    </xf>
    <xf numFmtId="9" fontId="3" fillId="0" borderId="28" xfId="1" applyNumberFormat="1" applyFont="1" applyFill="1" applyBorder="1" applyAlignment="1">
      <alignment horizontal="center" vertical="center"/>
    </xf>
    <xf numFmtId="0" fontId="2" fillId="0" borderId="43" xfId="1" applyFill="1" applyBorder="1"/>
    <xf numFmtId="49" fontId="4" fillId="0" borderId="38" xfId="1" applyNumberFormat="1" applyFont="1" applyFill="1" applyBorder="1" applyAlignment="1" applyProtection="1">
      <alignment horizontal="center" vertical="center"/>
      <protection locked="0"/>
    </xf>
    <xf numFmtId="3" fontId="3" fillId="0" borderId="46" xfId="1" applyNumberFormat="1" applyFont="1" applyFill="1" applyBorder="1" applyAlignment="1">
      <alignment horizontal="center" vertical="center" wrapText="1"/>
    </xf>
    <xf numFmtId="3" fontId="3" fillId="0" borderId="48" xfId="1" applyNumberFormat="1" applyFont="1" applyFill="1" applyBorder="1" applyAlignment="1">
      <alignment horizontal="center" vertical="center" wrapText="1"/>
    </xf>
    <xf numFmtId="0" fontId="3" fillId="0" borderId="25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wrapText="1"/>
    </xf>
    <xf numFmtId="0" fontId="3" fillId="0" borderId="10" xfId="1" applyFont="1" applyFill="1" applyBorder="1" applyAlignment="1">
      <alignment horizontal="center" wrapText="1"/>
    </xf>
    <xf numFmtId="0" fontId="7" fillId="0" borderId="11" xfId="1" applyFont="1" applyFill="1" applyBorder="1"/>
    <xf numFmtId="0" fontId="7" fillId="0" borderId="10" xfId="1" applyFont="1" applyFill="1" applyBorder="1" applyAlignment="1">
      <alignment wrapText="1"/>
    </xf>
    <xf numFmtId="0" fontId="8" fillId="0" borderId="10" xfId="1" applyFont="1" applyFill="1" applyBorder="1" applyAlignment="1">
      <alignment horizontal="center" wrapText="1"/>
    </xf>
    <xf numFmtId="0" fontId="7" fillId="0" borderId="11" xfId="1" applyFont="1" applyFill="1" applyBorder="1" applyAlignment="1" applyProtection="1">
      <alignment horizontal="center" wrapText="1"/>
      <protection locked="0"/>
    </xf>
    <xf numFmtId="0" fontId="7" fillId="0" borderId="10" xfId="1" applyFont="1" applyFill="1" applyBorder="1" applyAlignment="1">
      <alignment horizontal="center" wrapText="1"/>
    </xf>
    <xf numFmtId="0" fontId="7" fillId="0" borderId="10" xfId="1" applyFont="1" applyFill="1" applyBorder="1" applyAlignment="1">
      <alignment horizontal="center"/>
    </xf>
    <xf numFmtId="0" fontId="7" fillId="0" borderId="11" xfId="1" applyFont="1" applyFill="1" applyBorder="1" applyAlignment="1">
      <alignment horizontal="center" wrapText="1"/>
    </xf>
    <xf numFmtId="0" fontId="7" fillId="0" borderId="10" xfId="1" applyFont="1" applyFill="1" applyBorder="1" applyAlignment="1">
      <alignment horizontal="center" wrapText="1" shrinkToFit="1"/>
    </xf>
    <xf numFmtId="37" fontId="9" fillId="0" borderId="11" xfId="1" applyNumberFormat="1" applyFont="1" applyFill="1" applyBorder="1" applyAlignment="1">
      <alignment horizontal="center" wrapText="1"/>
    </xf>
    <xf numFmtId="37" fontId="9" fillId="0" borderId="10" xfId="1" applyNumberFormat="1" applyFont="1" applyFill="1" applyBorder="1" applyAlignment="1">
      <alignment horizontal="center" wrapText="1"/>
    </xf>
    <xf numFmtId="0" fontId="9" fillId="0" borderId="11" xfId="1" applyFont="1" applyFill="1" applyBorder="1" applyAlignment="1">
      <alignment horizontal="center"/>
    </xf>
    <xf numFmtId="0" fontId="9" fillId="0" borderId="10" xfId="1" applyFont="1" applyFill="1" applyBorder="1" applyAlignment="1">
      <alignment horizontal="center"/>
    </xf>
    <xf numFmtId="9" fontId="9" fillId="0" borderId="25" xfId="43" applyFont="1" applyFill="1" applyBorder="1" applyAlignment="1">
      <alignment horizontal="center" wrapText="1"/>
    </xf>
    <xf numFmtId="9" fontId="9" fillId="0" borderId="10" xfId="43" applyFont="1" applyFill="1" applyBorder="1" applyAlignment="1">
      <alignment horizontal="center" wrapText="1"/>
    </xf>
    <xf numFmtId="37" fontId="4" fillId="0" borderId="11" xfId="1" applyNumberFormat="1" applyFont="1" applyFill="1" applyBorder="1" applyAlignment="1">
      <alignment horizontal="center" wrapText="1"/>
    </xf>
    <xf numFmtId="37" fontId="4" fillId="0" borderId="10" xfId="1" applyNumberFormat="1" applyFont="1" applyFill="1" applyBorder="1" applyAlignment="1">
      <alignment horizontal="center" wrapText="1"/>
    </xf>
    <xf numFmtId="37" fontId="4" fillId="0" borderId="25" xfId="1" applyNumberFormat="1" applyFont="1" applyFill="1" applyBorder="1" applyAlignment="1" applyProtection="1">
      <alignment horizontal="center" wrapText="1"/>
      <protection locked="0"/>
    </xf>
    <xf numFmtId="37" fontId="4" fillId="0" borderId="34" xfId="1" applyNumberFormat="1" applyFont="1" applyFill="1" applyBorder="1" applyAlignment="1" applyProtection="1">
      <alignment horizontal="center" wrapText="1"/>
      <protection locked="0"/>
    </xf>
    <xf numFmtId="3" fontId="4" fillId="0" borderId="25" xfId="1" applyNumberFormat="1" applyFont="1" applyFill="1" applyBorder="1" applyAlignment="1" applyProtection="1">
      <alignment horizontal="center" wrapText="1"/>
      <protection locked="0"/>
    </xf>
    <xf numFmtId="3" fontId="4" fillId="0" borderId="10" xfId="1" applyNumberFormat="1" applyFont="1" applyFill="1" applyBorder="1" applyAlignment="1" applyProtection="1">
      <alignment horizontal="center" wrapText="1"/>
      <protection locked="0"/>
    </xf>
    <xf numFmtId="37" fontId="3" fillId="0" borderId="25" xfId="1" applyNumberFormat="1" applyFont="1" applyFill="1" applyBorder="1" applyAlignment="1">
      <alignment horizontal="center" wrapText="1"/>
    </xf>
    <xf numFmtId="37" fontId="3" fillId="0" borderId="34" xfId="1" applyNumberFormat="1" applyFont="1" applyFill="1" applyBorder="1" applyAlignment="1">
      <alignment horizontal="center" wrapText="1"/>
    </xf>
    <xf numFmtId="37" fontId="3" fillId="0" borderId="10" xfId="1" applyNumberFormat="1" applyFont="1" applyFill="1" applyBorder="1" applyAlignment="1">
      <alignment horizontal="center" wrapText="1"/>
    </xf>
    <xf numFmtId="3" fontId="28" fillId="0" borderId="25" xfId="1" quotePrefix="1" applyNumberFormat="1" applyFont="1" applyFill="1" applyBorder="1" applyAlignment="1">
      <alignment horizontal="center" vertical="center" wrapText="1"/>
    </xf>
    <xf numFmtId="3" fontId="28" fillId="0" borderId="34" xfId="1" quotePrefix="1" applyNumberFormat="1" applyFont="1" applyFill="1" applyBorder="1" applyAlignment="1">
      <alignment horizontal="center" vertical="center" wrapText="1"/>
    </xf>
    <xf numFmtId="3" fontId="28" fillId="0" borderId="10" xfId="1" quotePrefix="1" applyNumberFormat="1" applyFont="1" applyFill="1" applyBorder="1" applyAlignment="1">
      <alignment horizontal="center" vertical="center" wrapText="1"/>
    </xf>
    <xf numFmtId="37" fontId="3" fillId="0" borderId="25" xfId="1" applyNumberFormat="1" applyFont="1" applyFill="1" applyBorder="1" applyAlignment="1" applyProtection="1">
      <alignment horizontal="center" wrapText="1"/>
      <protection locked="0"/>
    </xf>
    <xf numFmtId="37" fontId="3" fillId="0" borderId="34" xfId="1" applyNumberFormat="1" applyFont="1" applyFill="1" applyBorder="1" applyAlignment="1" applyProtection="1">
      <alignment horizontal="center" wrapText="1"/>
      <protection locked="0"/>
    </xf>
    <xf numFmtId="9" fontId="6" fillId="0" borderId="11" xfId="1" applyNumberFormat="1" applyFont="1" applyFill="1" applyBorder="1" applyAlignment="1">
      <alignment horizontal="center" wrapText="1"/>
    </xf>
    <xf numFmtId="9" fontId="6" fillId="0" borderId="10" xfId="1" applyNumberFormat="1" applyFont="1" applyFill="1" applyBorder="1" applyAlignment="1">
      <alignment horizontal="center" wrapText="1"/>
    </xf>
    <xf numFmtId="9" fontId="6" fillId="0" borderId="25" xfId="1" applyNumberFormat="1" applyFont="1" applyFill="1" applyBorder="1" applyAlignment="1">
      <alignment horizontal="center" wrapText="1"/>
    </xf>
    <xf numFmtId="3" fontId="2" fillId="0" borderId="11" xfId="1" applyNumberFormat="1" applyFill="1" applyBorder="1" applyAlignment="1">
      <alignment horizontal="center"/>
    </xf>
    <xf numFmtId="3" fontId="2" fillId="0" borderId="10" xfId="1" applyNumberForma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 wrapText="1"/>
    </xf>
    <xf numFmtId="3" fontId="3" fillId="0" borderId="34" xfId="1" quotePrefix="1" applyNumberFormat="1" applyFont="1" applyFill="1" applyBorder="1" applyAlignment="1">
      <alignment horizontal="center" vertical="center" wrapText="1"/>
    </xf>
    <xf numFmtId="3" fontId="4" fillId="0" borderId="11" xfId="1" applyNumberFormat="1" applyFont="1" applyFill="1" applyBorder="1" applyAlignment="1">
      <alignment horizontal="center" wrapText="1"/>
    </xf>
    <xf numFmtId="3" fontId="4" fillId="0" borderId="10" xfId="1" applyNumberFormat="1" applyFont="1" applyFill="1" applyBorder="1" applyAlignment="1">
      <alignment horizontal="center" wrapText="1"/>
    </xf>
    <xf numFmtId="3" fontId="4" fillId="0" borderId="25" xfId="1" applyNumberFormat="1" applyFont="1" applyFill="1" applyBorder="1" applyAlignment="1">
      <alignment horizontal="center"/>
    </xf>
    <xf numFmtId="3" fontId="4" fillId="0" borderId="34" xfId="1" applyNumberFormat="1" applyFont="1" applyFill="1" applyBorder="1" applyAlignment="1">
      <alignment horizontal="center"/>
    </xf>
    <xf numFmtId="3" fontId="4" fillId="0" borderId="20" xfId="1" applyNumberFormat="1" applyFont="1" applyFill="1" applyBorder="1" applyAlignment="1">
      <alignment horizontal="center"/>
    </xf>
    <xf numFmtId="0" fontId="3" fillId="0" borderId="11" xfId="1" applyFont="1" applyFill="1" applyBorder="1" applyAlignment="1">
      <alignment horizontal="center"/>
    </xf>
    <xf numFmtId="0" fontId="3" fillId="0" borderId="10" xfId="1" applyFont="1" applyFill="1" applyBorder="1" applyAlignment="1">
      <alignment horizontal="center"/>
    </xf>
    <xf numFmtId="0" fontId="10" fillId="0" borderId="11" xfId="1" applyFont="1" applyFill="1" applyBorder="1" applyAlignment="1">
      <alignment horizontal="center"/>
    </xf>
    <xf numFmtId="0" fontId="10" fillId="0" borderId="10" xfId="1" applyFont="1" applyFill="1" applyBorder="1" applyAlignment="1">
      <alignment horizontal="center"/>
    </xf>
    <xf numFmtId="9" fontId="9" fillId="0" borderId="10" xfId="1" applyNumberFormat="1" applyFont="1" applyFill="1" applyBorder="1" applyAlignment="1">
      <alignment horizontal="center"/>
    </xf>
    <xf numFmtId="0" fontId="3" fillId="0" borderId="21" xfId="1" applyFont="1" applyFill="1" applyBorder="1" applyAlignment="1">
      <alignment horizontal="center"/>
    </xf>
    <xf numFmtId="0" fontId="3" fillId="0" borderId="18" xfId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 vertical="center" wrapText="1"/>
    </xf>
    <xf numFmtId="3" fontId="3" fillId="0" borderId="39" xfId="1" applyNumberFormat="1" applyFont="1" applyFill="1" applyBorder="1" applyAlignment="1">
      <alignment horizontal="center" vertical="center" wrapText="1"/>
    </xf>
    <xf numFmtId="0" fontId="3" fillId="0" borderId="40" xfId="1" applyFont="1" applyFill="1" applyBorder="1" applyAlignment="1">
      <alignment horizontal="center"/>
    </xf>
    <xf numFmtId="0" fontId="3" fillId="0" borderId="41" xfId="1" applyFont="1" applyFill="1" applyBorder="1" applyAlignment="1">
      <alignment horizontal="center"/>
    </xf>
    <xf numFmtId="3" fontId="3" fillId="0" borderId="39" xfId="1" applyNumberFormat="1" applyFont="1" applyFill="1" applyBorder="1" applyAlignment="1">
      <alignment horizontal="center" wrapText="1"/>
    </xf>
    <xf numFmtId="9" fontId="2" fillId="0" borderId="0" xfId="50" applyFont="1"/>
    <xf numFmtId="3" fontId="2" fillId="0" borderId="0" xfId="1" applyNumberFormat="1"/>
    <xf numFmtId="0" fontId="3" fillId="0" borderId="28" xfId="1" applyFont="1" applyFill="1" applyBorder="1" applyAlignment="1" applyProtection="1">
      <alignment horizontal="center" vertical="center" wrapText="1"/>
      <protection locked="0"/>
    </xf>
    <xf numFmtId="0" fontId="2" fillId="0" borderId="36" xfId="1" applyFont="1" applyFill="1" applyBorder="1" applyAlignment="1" applyProtection="1">
      <alignment horizontal="center" vertical="center" wrapText="1"/>
      <protection locked="0"/>
    </xf>
    <xf numFmtId="0" fontId="2" fillId="0" borderId="25" xfId="1" applyFont="1" applyFill="1" applyBorder="1" applyAlignment="1" applyProtection="1">
      <alignment horizontal="center" vertical="center" wrapText="1"/>
      <protection locked="0"/>
    </xf>
    <xf numFmtId="37" fontId="0" fillId="0" borderId="0" xfId="0" applyNumberFormat="1"/>
    <xf numFmtId="0" fontId="0" fillId="0" borderId="0" xfId="0" applyAlignment="1">
      <alignment wrapText="1"/>
    </xf>
    <xf numFmtId="0" fontId="3" fillId="24" borderId="15" xfId="1" applyFont="1" applyFill="1" applyBorder="1" applyAlignment="1">
      <alignment vertical="center"/>
    </xf>
    <xf numFmtId="0" fontId="3" fillId="24" borderId="15" xfId="1" applyFont="1" applyFill="1" applyBorder="1"/>
    <xf numFmtId="0" fontId="3" fillId="0" borderId="15" xfId="1" applyFont="1" applyFill="1" applyBorder="1" applyAlignment="1">
      <alignment horizontal="center" wrapText="1"/>
    </xf>
    <xf numFmtId="0" fontId="7" fillId="24" borderId="15" xfId="1" applyFont="1" applyFill="1" applyBorder="1"/>
    <xf numFmtId="0" fontId="7" fillId="0" borderId="15" xfId="1" applyFont="1" applyFill="1" applyBorder="1"/>
    <xf numFmtId="0" fontId="7" fillId="0" borderId="15" xfId="1" applyFont="1" applyFill="1" applyBorder="1" applyAlignment="1">
      <alignment wrapText="1"/>
    </xf>
    <xf numFmtId="0" fontId="8" fillId="0" borderId="15" xfId="1" applyFont="1" applyFill="1" applyBorder="1" applyAlignment="1">
      <alignment horizontal="center" wrapText="1"/>
    </xf>
    <xf numFmtId="0" fontId="7" fillId="0" borderId="15" xfId="1" applyFont="1" applyFill="1" applyBorder="1" applyAlignment="1" applyProtection="1">
      <alignment horizontal="center" wrapText="1"/>
      <protection locked="0"/>
    </xf>
    <xf numFmtId="0" fontId="7" fillId="0" borderId="15" xfId="1" applyFont="1" applyFill="1" applyBorder="1" applyAlignment="1">
      <alignment horizontal="center" wrapText="1"/>
    </xf>
    <xf numFmtId="0" fontId="7" fillId="0" borderId="15" xfId="1" applyFont="1" applyFill="1" applyBorder="1" applyAlignment="1">
      <alignment horizontal="center"/>
    </xf>
    <xf numFmtId="0" fontId="7" fillId="0" borderId="15" xfId="1" applyFont="1" applyFill="1" applyBorder="1" applyAlignment="1">
      <alignment horizontal="center" wrapText="1" shrinkToFit="1"/>
    </xf>
    <xf numFmtId="0" fontId="9" fillId="24" borderId="15" xfId="1" applyFont="1" applyFill="1" applyBorder="1"/>
    <xf numFmtId="37" fontId="9" fillId="0" borderId="15" xfId="1" applyNumberFormat="1" applyFont="1" applyFill="1" applyBorder="1" applyAlignment="1">
      <alignment horizontal="center" wrapText="1"/>
    </xf>
    <xf numFmtId="0" fontId="9" fillId="0" borderId="15" xfId="1" applyFont="1" applyFill="1" applyBorder="1" applyAlignment="1">
      <alignment horizontal="center"/>
    </xf>
    <xf numFmtId="9" fontId="9" fillId="0" borderId="15" xfId="1" applyNumberFormat="1" applyFont="1" applyFill="1" applyBorder="1" applyAlignment="1">
      <alignment horizontal="center" wrapText="1"/>
    </xf>
    <xf numFmtId="9" fontId="9" fillId="0" borderId="15" xfId="43" applyFont="1" applyFill="1" applyBorder="1" applyAlignment="1">
      <alignment horizontal="center" wrapText="1"/>
    </xf>
    <xf numFmtId="0" fontId="4" fillId="24" borderId="15" xfId="1" applyFont="1" applyFill="1" applyBorder="1"/>
    <xf numFmtId="3" fontId="4" fillId="0" borderId="15" xfId="1" applyNumberFormat="1" applyFont="1" applyFill="1" applyBorder="1" applyAlignment="1" applyProtection="1">
      <alignment horizontal="center" wrapText="1"/>
      <protection locked="0"/>
    </xf>
    <xf numFmtId="37" fontId="9" fillId="0" borderId="15" xfId="1" applyNumberFormat="1" applyFont="1" applyFill="1" applyBorder="1" applyAlignment="1">
      <alignment horizontal="center"/>
    </xf>
    <xf numFmtId="0" fontId="4" fillId="28" borderId="15" xfId="1" applyFont="1" applyFill="1" applyBorder="1"/>
    <xf numFmtId="37" fontId="4" fillId="28" borderId="15" xfId="1" applyNumberFormat="1" applyFont="1" applyFill="1" applyBorder="1" applyAlignment="1">
      <alignment horizontal="center"/>
    </xf>
    <xf numFmtId="0" fontId="4" fillId="0" borderId="15" xfId="1" applyFont="1" applyFill="1" applyBorder="1"/>
    <xf numFmtId="37" fontId="4" fillId="0" borderId="15" xfId="1" applyNumberFormat="1" applyFont="1" applyFill="1" applyBorder="1" applyAlignment="1">
      <alignment horizontal="center" wrapText="1"/>
    </xf>
    <xf numFmtId="3" fontId="3" fillId="0" borderId="15" xfId="1" quotePrefix="1" applyNumberFormat="1" applyFont="1" applyFill="1" applyBorder="1" applyAlignment="1">
      <alignment horizontal="center" vertical="center" wrapText="1"/>
    </xf>
    <xf numFmtId="0" fontId="28" fillId="0" borderId="15" xfId="1" applyFont="1" applyFill="1" applyBorder="1" applyAlignment="1">
      <alignment horizontal="left" wrapText="1" shrinkToFit="1"/>
    </xf>
    <xf numFmtId="3" fontId="28" fillId="0" borderId="15" xfId="1" quotePrefix="1" applyNumberFormat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/>
    </xf>
    <xf numFmtId="37" fontId="3" fillId="0" borderId="15" xfId="1" applyNumberFormat="1" applyFont="1" applyFill="1" applyBorder="1" applyAlignment="1" applyProtection="1">
      <alignment horizontal="center" wrapText="1"/>
      <protection locked="0"/>
    </xf>
    <xf numFmtId="37" fontId="3" fillId="0" borderId="15" xfId="1" applyNumberFormat="1" applyFont="1" applyFill="1" applyBorder="1" applyAlignment="1">
      <alignment horizontal="center" wrapText="1"/>
    </xf>
    <xf numFmtId="0" fontId="6" fillId="24" borderId="15" xfId="1" applyFont="1" applyFill="1" applyBorder="1"/>
    <xf numFmtId="9" fontId="6" fillId="0" borderId="15" xfId="1" applyNumberFormat="1" applyFont="1" applyFill="1" applyBorder="1" applyAlignment="1">
      <alignment horizontal="center" wrapText="1"/>
    </xf>
    <xf numFmtId="9" fontId="6" fillId="0" borderId="15" xfId="1" applyNumberFormat="1" applyFont="1" applyFill="1" applyBorder="1" applyAlignment="1" applyProtection="1">
      <alignment horizontal="center" wrapText="1"/>
      <protection locked="0"/>
    </xf>
    <xf numFmtId="3" fontId="2" fillId="0" borderId="15" xfId="1" applyNumberFormat="1" applyFill="1" applyBorder="1" applyAlignment="1">
      <alignment horizontal="center"/>
    </xf>
    <xf numFmtId="37" fontId="4" fillId="0" borderId="15" xfId="1" applyNumberFormat="1" applyFont="1" applyFill="1" applyBorder="1" applyAlignment="1" applyProtection="1">
      <alignment horizontal="center" wrapText="1"/>
      <protection locked="0"/>
    </xf>
    <xf numFmtId="0" fontId="4" fillId="0" borderId="15" xfId="1" applyFont="1" applyFill="1" applyBorder="1" applyAlignment="1">
      <alignment horizontal="left" wrapText="1" shrinkToFit="1"/>
    </xf>
    <xf numFmtId="0" fontId="9" fillId="0" borderId="15" xfId="1" applyFont="1" applyFill="1" applyBorder="1" applyAlignment="1">
      <alignment horizontal="left" wrapText="1" shrinkToFit="1"/>
    </xf>
    <xf numFmtId="2" fontId="3" fillId="0" borderId="15" xfId="1" quotePrefix="1" applyNumberFormat="1" applyFont="1" applyFill="1" applyBorder="1" applyAlignment="1">
      <alignment horizontal="center" vertical="center" wrapText="1"/>
    </xf>
    <xf numFmtId="3" fontId="3" fillId="0" borderId="15" xfId="1" applyNumberFormat="1" applyFont="1" applyFill="1" applyBorder="1" applyAlignment="1">
      <alignment horizontal="center"/>
    </xf>
    <xf numFmtId="3" fontId="4" fillId="0" borderId="15" xfId="1" applyNumberFormat="1" applyFont="1" applyFill="1" applyBorder="1" applyAlignment="1">
      <alignment horizontal="center" wrapText="1"/>
    </xf>
    <xf numFmtId="3" fontId="4" fillId="0" borderId="15" xfId="1" applyNumberFormat="1" applyFont="1" applyFill="1" applyBorder="1" applyAlignment="1">
      <alignment horizontal="center"/>
    </xf>
    <xf numFmtId="0" fontId="3" fillId="0" borderId="15" xfId="1" applyFont="1" applyFill="1" applyBorder="1" applyAlignment="1">
      <alignment horizontal="center"/>
    </xf>
    <xf numFmtId="9" fontId="3" fillId="0" borderId="15" xfId="1" applyNumberFormat="1" applyFont="1" applyFill="1" applyBorder="1" applyAlignment="1">
      <alignment horizontal="center"/>
    </xf>
    <xf numFmtId="0" fontId="10" fillId="0" borderId="15" xfId="1" applyFont="1" applyFill="1" applyBorder="1" applyAlignment="1">
      <alignment horizontal="center"/>
    </xf>
    <xf numFmtId="9" fontId="9" fillId="0" borderId="15" xfId="1" applyNumberFormat="1" applyFont="1" applyFill="1" applyBorder="1" applyAlignment="1">
      <alignment horizontal="center"/>
    </xf>
    <xf numFmtId="3" fontId="3" fillId="0" borderId="15" xfId="1" applyNumberFormat="1" applyFont="1" applyFill="1" applyBorder="1" applyAlignment="1">
      <alignment horizontal="center" vertical="center" wrapText="1"/>
    </xf>
    <xf numFmtId="3" fontId="3" fillId="0" borderId="15" xfId="1" applyNumberFormat="1" applyFont="1" applyFill="1" applyBorder="1" applyAlignment="1">
      <alignment horizontal="center" wrapText="1"/>
    </xf>
    <xf numFmtId="0" fontId="3" fillId="24" borderId="15" xfId="1" applyFont="1" applyFill="1" applyBorder="1" applyAlignment="1">
      <alignment horizontal="center"/>
    </xf>
    <xf numFmtId="3" fontId="4" fillId="24" borderId="15" xfId="1" applyNumberFormat="1" applyFont="1" applyFill="1" applyBorder="1" applyAlignment="1">
      <alignment horizontal="center" wrapText="1"/>
    </xf>
    <xf numFmtId="9" fontId="3" fillId="24" borderId="15" xfId="1" applyNumberFormat="1" applyFont="1" applyFill="1" applyBorder="1" applyAlignment="1">
      <alignment horizontal="center" wrapText="1"/>
    </xf>
    <xf numFmtId="9" fontId="3" fillId="0" borderId="15" xfId="1" applyNumberFormat="1" applyFont="1" applyFill="1" applyBorder="1" applyAlignment="1">
      <alignment horizontal="center" vertical="center"/>
    </xf>
    <xf numFmtId="0" fontId="2" fillId="24" borderId="15" xfId="1" applyFill="1" applyBorder="1"/>
    <xf numFmtId="0" fontId="2" fillId="0" borderId="15" xfId="1" applyFill="1" applyBorder="1"/>
    <xf numFmtId="0" fontId="4" fillId="24" borderId="15" xfId="1" applyFont="1" applyFill="1" applyBorder="1" applyAlignment="1">
      <alignment horizontal="left" vertical="justify" wrapText="1"/>
    </xf>
    <xf numFmtId="0" fontId="31" fillId="24" borderId="15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 applyProtection="1">
      <alignment horizontal="center" vertical="center" wrapText="1"/>
      <protection locked="0"/>
    </xf>
    <xf numFmtId="37" fontId="41" fillId="28" borderId="15" xfId="1" applyNumberFormat="1" applyFont="1" applyFill="1" applyBorder="1" applyAlignment="1">
      <alignment horizontal="center"/>
    </xf>
    <xf numFmtId="3" fontId="2" fillId="0" borderId="47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48" xfId="1" applyFont="1" applyFill="1" applyBorder="1" applyAlignment="1" applyProtection="1">
      <alignment horizontal="center" vertical="center" wrapText="1"/>
      <protection locked="0"/>
    </xf>
    <xf numFmtId="0" fontId="2" fillId="0" borderId="11" xfId="1" applyFont="1" applyFill="1" applyBorder="1" applyAlignment="1" applyProtection="1">
      <alignment horizontal="center" vertical="center" wrapText="1"/>
      <protection locked="0"/>
    </xf>
    <xf numFmtId="0" fontId="3" fillId="0" borderId="10" xfId="1" applyFont="1" applyFill="1" applyBorder="1" applyAlignment="1" applyProtection="1">
      <alignment horizontal="center" vertical="center" wrapText="1"/>
      <protection locked="0"/>
    </xf>
    <xf numFmtId="0" fontId="4" fillId="27" borderId="36" xfId="1" applyFont="1" applyFill="1" applyBorder="1" applyAlignment="1">
      <alignment horizontal="center" vertical="center"/>
    </xf>
    <xf numFmtId="0" fontId="4" fillId="27" borderId="28" xfId="1" applyFont="1" applyFill="1" applyBorder="1" applyAlignment="1">
      <alignment horizontal="center" vertical="center"/>
    </xf>
    <xf numFmtId="0" fontId="4" fillId="27" borderId="29" xfId="1" applyFont="1" applyFill="1" applyBorder="1" applyAlignment="1">
      <alignment horizontal="center" vertical="center" wrapText="1"/>
    </xf>
    <xf numFmtId="0" fontId="4" fillId="27" borderId="30" xfId="1" applyFont="1" applyFill="1" applyBorder="1" applyAlignment="1">
      <alignment horizontal="center" vertical="center" wrapText="1"/>
    </xf>
    <xf numFmtId="0" fontId="4" fillId="27" borderId="21" xfId="1" applyFont="1" applyFill="1" applyBorder="1" applyAlignment="1">
      <alignment horizontal="center" vertical="center" wrapText="1"/>
    </xf>
    <xf numFmtId="0" fontId="4" fillId="27" borderId="18" xfId="1" applyFont="1" applyFill="1" applyBorder="1" applyAlignment="1">
      <alignment horizontal="center" vertical="center" wrapText="1"/>
    </xf>
    <xf numFmtId="0" fontId="4" fillId="27" borderId="36" xfId="1" applyFont="1" applyFill="1" applyBorder="1" applyAlignment="1">
      <alignment horizontal="center" vertical="center" wrapText="1"/>
    </xf>
    <xf numFmtId="0" fontId="4" fillId="27" borderId="28" xfId="1" applyFont="1" applyFill="1" applyBorder="1" applyAlignment="1">
      <alignment horizontal="center" vertical="center" wrapText="1"/>
    </xf>
    <xf numFmtId="49" fontId="4" fillId="0" borderId="22" xfId="1" applyNumberFormat="1" applyFont="1" applyFill="1" applyBorder="1" applyAlignment="1" applyProtection="1">
      <alignment horizontal="center" vertical="center"/>
      <protection locked="0"/>
    </xf>
    <xf numFmtId="49" fontId="4" fillId="0" borderId="19" xfId="1" applyNumberFormat="1" applyFont="1" applyFill="1" applyBorder="1" applyAlignment="1" applyProtection="1">
      <alignment horizontal="center" vertical="center"/>
      <protection locked="0"/>
    </xf>
    <xf numFmtId="0" fontId="4" fillId="27" borderId="12" xfId="1" applyFont="1" applyFill="1" applyBorder="1" applyAlignment="1">
      <alignment horizontal="center" vertical="center" wrapText="1"/>
    </xf>
    <xf numFmtId="0" fontId="4" fillId="27" borderId="13" xfId="1" applyFont="1" applyFill="1" applyBorder="1" applyAlignment="1">
      <alignment horizontal="center" vertical="center" wrapText="1"/>
    </xf>
    <xf numFmtId="49" fontId="4" fillId="0" borderId="50" xfId="1" applyNumberFormat="1" applyFont="1" applyFill="1" applyBorder="1" applyAlignment="1" applyProtection="1">
      <alignment horizontal="center" vertical="center" wrapText="1"/>
      <protection locked="0"/>
    </xf>
    <xf numFmtId="49" fontId="4" fillId="0" borderId="44" xfId="1" applyNumberFormat="1" applyFont="1" applyFill="1" applyBorder="1" applyAlignment="1" applyProtection="1">
      <alignment horizontal="center" vertical="center" wrapText="1"/>
      <protection locked="0"/>
    </xf>
    <xf numFmtId="49" fontId="4" fillId="0" borderId="42" xfId="1" applyNumberFormat="1" applyFont="1" applyFill="1" applyBorder="1" applyAlignment="1" applyProtection="1">
      <alignment horizontal="center" vertical="center" wrapText="1"/>
      <protection locked="0"/>
    </xf>
    <xf numFmtId="0" fontId="4" fillId="27" borderId="32" xfId="1" applyFont="1" applyFill="1" applyBorder="1" applyAlignment="1">
      <alignment horizontal="center" vertical="center" wrapText="1"/>
    </xf>
    <xf numFmtId="0" fontId="4" fillId="27" borderId="33" xfId="1" applyFont="1" applyFill="1" applyBorder="1" applyAlignment="1">
      <alignment horizontal="center" vertical="center" wrapText="1"/>
    </xf>
    <xf numFmtId="0" fontId="4" fillId="27" borderId="15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 applyProtection="1">
      <alignment horizontal="center" vertical="center" wrapText="1"/>
      <protection locked="0"/>
    </xf>
    <xf numFmtId="49" fontId="4" fillId="0" borderId="15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5" xfId="1" applyFont="1" applyFill="1" applyBorder="1" applyAlignment="1" applyProtection="1">
      <alignment horizontal="center" vertical="center" wrapText="1"/>
      <protection locked="0"/>
    </xf>
    <xf numFmtId="0" fontId="4" fillId="27" borderId="15" xfId="1" applyFont="1" applyFill="1" applyBorder="1" applyAlignment="1">
      <alignment horizontal="center" vertical="center"/>
    </xf>
    <xf numFmtId="49" fontId="4" fillId="0" borderId="15" xfId="1" applyNumberFormat="1" applyFont="1" applyFill="1" applyBorder="1" applyAlignment="1" applyProtection="1">
      <alignment horizontal="center" vertical="center"/>
      <protection locked="0"/>
    </xf>
    <xf numFmtId="3" fontId="2" fillId="0" borderId="15" xfId="1" applyNumberFormat="1" applyFont="1" applyFill="1" applyBorder="1" applyAlignment="1" applyProtection="1">
      <alignment horizontal="center" vertical="center" wrapText="1"/>
      <protection locked="0"/>
    </xf>
    <xf numFmtId="0" fontId="38" fillId="0" borderId="0" xfId="37" applyFont="1" applyBorder="1" applyAlignment="1">
      <alignment horizontal="center" vertical="center"/>
    </xf>
    <xf numFmtId="0" fontId="38" fillId="0" borderId="0" xfId="37" applyFont="1" applyBorder="1" applyAlignment="1">
      <alignment horizontal="center" vertical="center" wrapText="1"/>
    </xf>
    <xf numFmtId="0" fontId="34" fillId="25" borderId="15" xfId="0" applyFont="1" applyFill="1" applyBorder="1" applyAlignment="1">
      <alignment horizontal="left" vertical="top" wrapText="1"/>
    </xf>
    <xf numFmtId="0" fontId="34" fillId="25" borderId="26" xfId="0" applyFont="1" applyFill="1" applyBorder="1" applyAlignment="1">
      <alignment horizontal="left" vertical="top" wrapText="1"/>
    </xf>
    <xf numFmtId="0" fontId="34" fillId="25" borderId="24" xfId="0" applyFont="1" applyFill="1" applyBorder="1" applyAlignment="1">
      <alignment horizontal="left" vertical="top" wrapText="1"/>
    </xf>
    <xf numFmtId="0" fontId="34" fillId="25" borderId="34" xfId="0" applyFont="1" applyFill="1" applyBorder="1" applyAlignment="1">
      <alignment horizontal="left" vertical="top" wrapText="1"/>
    </xf>
  </cellXfs>
  <cellStyles count="51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37"/>
    <cellStyle name="Обычный 3" xfId="1"/>
    <cellStyle name="Плохой 2" xfId="38"/>
    <cellStyle name="Пояснение 2" xfId="39"/>
    <cellStyle name="Примечание 2" xfId="41"/>
    <cellStyle name="Примечание 3" xfId="42"/>
    <cellStyle name="Примечание 4" xfId="40"/>
    <cellStyle name="Процентный" xfId="50" builtinId="5"/>
    <cellStyle name="Процентный 2" xfId="43"/>
    <cellStyle name="Процентный 3" xfId="48"/>
    <cellStyle name="Связанная ячейка 2" xfId="44"/>
    <cellStyle name="Текст предупреждения 2" xfId="45"/>
    <cellStyle name="Финансовый 2" xfId="46"/>
    <cellStyle name="Финансовый 3" xfId="49"/>
    <cellStyle name="Хороший 2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U61"/>
  <sheetViews>
    <sheetView workbookViewId="0">
      <pane xSplit="1" ySplit="4" topLeftCell="B7" activePane="bottomRight" state="frozen"/>
      <selection pane="topRight" activeCell="B1" sqref="B1"/>
      <selection pane="bottomLeft" activeCell="A5" sqref="A5"/>
      <selection pane="bottomRight" activeCell="F15" sqref="F15"/>
    </sheetView>
  </sheetViews>
  <sheetFormatPr defaultRowHeight="15" outlineLevelRow="1" outlineLevelCol="1" x14ac:dyDescent="0.25"/>
  <cols>
    <col min="1" max="1" width="51.28515625" customWidth="1"/>
    <col min="2" max="2" width="12.140625" customWidth="1"/>
    <col min="3" max="3" width="20.140625" customWidth="1"/>
    <col min="4" max="4" width="27.28515625" hidden="1" customWidth="1" outlineLevel="1"/>
    <col min="5" max="5" width="19.140625" hidden="1" customWidth="1" outlineLevel="1"/>
    <col min="6" max="6" width="24.28515625" customWidth="1" collapsed="1"/>
    <col min="7" max="7" width="20.7109375" hidden="1" customWidth="1" outlineLevel="1"/>
    <col min="8" max="8" width="22.85546875" customWidth="1" collapsed="1"/>
    <col min="10" max="10" width="11.7109375" bestFit="1" customWidth="1"/>
  </cols>
  <sheetData>
    <row r="1" spans="1:11" ht="15.75" x14ac:dyDescent="0.25">
      <c r="A1" s="35" t="s">
        <v>0</v>
      </c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</row>
    <row r="3" spans="1:11" x14ac:dyDescent="0.25">
      <c r="A3" s="247" t="s">
        <v>1</v>
      </c>
      <c r="B3" s="249" t="s">
        <v>2</v>
      </c>
      <c r="C3" s="250"/>
      <c r="D3" s="253" t="s">
        <v>61</v>
      </c>
      <c r="E3" s="257" t="s">
        <v>3</v>
      </c>
      <c r="F3" s="253" t="s">
        <v>3</v>
      </c>
      <c r="G3" s="257" t="s">
        <v>59</v>
      </c>
      <c r="H3" s="262" t="s">
        <v>87</v>
      </c>
    </row>
    <row r="4" spans="1:11" ht="15.75" thickBot="1" x14ac:dyDescent="0.3">
      <c r="A4" s="248"/>
      <c r="B4" s="251"/>
      <c r="C4" s="252"/>
      <c r="D4" s="254"/>
      <c r="E4" s="258"/>
      <c r="F4" s="254"/>
      <c r="G4" s="258"/>
      <c r="H4" s="263"/>
    </row>
    <row r="5" spans="1:11" ht="29.25" customHeight="1" thickBot="1" x14ac:dyDescent="0.3">
      <c r="A5" s="74" t="s">
        <v>4</v>
      </c>
      <c r="B5" s="255" t="s">
        <v>5</v>
      </c>
      <c r="C5" s="256"/>
      <c r="D5" s="121" t="s">
        <v>81</v>
      </c>
      <c r="E5" s="259" t="s">
        <v>90</v>
      </c>
      <c r="F5" s="260"/>
      <c r="G5" s="260"/>
      <c r="H5" s="261"/>
    </row>
    <row r="6" spans="1:11" x14ac:dyDescent="0.25">
      <c r="A6" s="73" t="s">
        <v>6</v>
      </c>
      <c r="B6" s="243" t="s">
        <v>88</v>
      </c>
      <c r="C6" s="244"/>
      <c r="D6" s="107" t="str">
        <f>B6</f>
        <v>Начальник отдела</v>
      </c>
      <c r="E6" s="88" t="s">
        <v>84</v>
      </c>
      <c r="F6" s="183" t="s">
        <v>91</v>
      </c>
      <c r="G6" s="122" t="str">
        <f>B6</f>
        <v>Начальник отдела</v>
      </c>
      <c r="H6" s="123" t="str">
        <f>B6</f>
        <v>Начальник отдела</v>
      </c>
    </row>
    <row r="7" spans="1:11" ht="76.5" x14ac:dyDescent="0.25">
      <c r="A7" s="36" t="s">
        <v>7</v>
      </c>
      <c r="B7" s="245" t="s">
        <v>89</v>
      </c>
      <c r="C7" s="246"/>
      <c r="D7" s="108" t="str">
        <f>B7</f>
        <v>Отдел по промышленной, экологической безопасности, охране труда и гражданской защите</v>
      </c>
      <c r="E7" s="89" t="s">
        <v>83</v>
      </c>
      <c r="F7" s="184" t="s">
        <v>92</v>
      </c>
      <c r="G7" s="124" t="str">
        <f>B7</f>
        <v>Отдел по промышленной, экологической безопасности, охране труда и гражданской защите</v>
      </c>
      <c r="H7" s="125" t="str">
        <f>B7</f>
        <v>Отдел по промышленной, экологической безопасности, охране труда и гражданской защите</v>
      </c>
    </row>
    <row r="8" spans="1:11" ht="11.25" hidden="1" customHeight="1" outlineLevel="1" x14ac:dyDescent="0.25">
      <c r="A8" s="37"/>
      <c r="B8" s="126"/>
      <c r="C8" s="127"/>
      <c r="D8" s="109"/>
      <c r="E8" s="90"/>
      <c r="F8" s="109"/>
      <c r="G8" s="109"/>
      <c r="H8" s="127"/>
    </row>
    <row r="9" spans="1:11" ht="15.75" hidden="1" outlineLevel="1" x14ac:dyDescent="0.25">
      <c r="A9" s="38" t="s">
        <v>8</v>
      </c>
      <c r="B9" s="128"/>
      <c r="C9" s="129"/>
      <c r="D9" s="110"/>
      <c r="E9" s="91"/>
      <c r="F9" s="110"/>
      <c r="G9" s="110"/>
      <c r="H9" s="130"/>
    </row>
    <row r="10" spans="1:11" collapsed="1" x14ac:dyDescent="0.25">
      <c r="A10" s="38" t="s">
        <v>9</v>
      </c>
      <c r="B10" s="131">
        <v>17</v>
      </c>
      <c r="C10" s="132">
        <f>B10</f>
        <v>17</v>
      </c>
      <c r="D10" s="111">
        <v>21</v>
      </c>
      <c r="E10" s="92"/>
      <c r="F10" s="111">
        <v>16</v>
      </c>
      <c r="G10" s="111">
        <f>B10</f>
        <v>17</v>
      </c>
      <c r="H10" s="133">
        <f>B10</f>
        <v>17</v>
      </c>
    </row>
    <row r="11" spans="1:11" x14ac:dyDescent="0.25">
      <c r="A11" s="38" t="s">
        <v>10</v>
      </c>
      <c r="B11" s="134"/>
      <c r="C11" s="132"/>
      <c r="D11" s="112"/>
      <c r="E11" s="93"/>
      <c r="F11" s="112"/>
      <c r="G11" s="112"/>
      <c r="H11" s="135"/>
    </row>
    <row r="12" spans="1:11" x14ac:dyDescent="0.25">
      <c r="A12" s="38" t="s">
        <v>11</v>
      </c>
      <c r="B12" s="126"/>
      <c r="C12" s="127"/>
      <c r="D12" s="112"/>
      <c r="E12" s="93"/>
      <c r="F12" s="112"/>
      <c r="G12" s="112"/>
      <c r="H12" s="135"/>
    </row>
    <row r="13" spans="1:11" x14ac:dyDescent="0.25">
      <c r="A13" s="39" t="s">
        <v>12</v>
      </c>
      <c r="B13" s="136" t="s">
        <v>13</v>
      </c>
      <c r="C13" s="137" t="s">
        <v>13</v>
      </c>
      <c r="D13" s="113"/>
      <c r="E13" s="94"/>
      <c r="F13" s="113"/>
      <c r="G13" s="113" t="s">
        <v>13</v>
      </c>
      <c r="H13" s="137" t="s">
        <v>13</v>
      </c>
    </row>
    <row r="14" spans="1:11" x14ac:dyDescent="0.25">
      <c r="A14" s="39" t="s">
        <v>15</v>
      </c>
      <c r="B14" s="138" t="s">
        <v>16</v>
      </c>
      <c r="C14" s="139" t="s">
        <v>16</v>
      </c>
      <c r="D14" s="114"/>
      <c r="E14" s="95"/>
      <c r="F14" s="114"/>
      <c r="G14" s="140">
        <f>(G15-B15)/(C15-B15)</f>
        <v>1.682170542635659</v>
      </c>
      <c r="H14" s="141">
        <f>(H15-B15)/(C15-B15)</f>
        <v>0.58914728682170547</v>
      </c>
    </row>
    <row r="15" spans="1:11" x14ac:dyDescent="0.25">
      <c r="A15" s="40" t="s">
        <v>93</v>
      </c>
      <c r="B15" s="142">
        <f>VLOOKUP(B10,шкала!A1:K23,2,0)</f>
        <v>134000</v>
      </c>
      <c r="C15" s="143">
        <f>VLOOKUP(C10,шкала!A1:K22,4,0)</f>
        <v>263000</v>
      </c>
      <c r="D15" s="144">
        <v>400000</v>
      </c>
      <c r="E15" s="145">
        <f>310000</f>
        <v>310000</v>
      </c>
      <c r="F15" s="144">
        <f>65909+65909*0.7+65909*0.5</f>
        <v>144999.79999999999</v>
      </c>
      <c r="G15" s="146">
        <v>351000</v>
      </c>
      <c r="H15" s="147">
        <v>210000</v>
      </c>
      <c r="K15">
        <f>F15*100/90</f>
        <v>161110.88888888888</v>
      </c>
    </row>
    <row r="16" spans="1:11" x14ac:dyDescent="0.25">
      <c r="A16" s="37" t="s">
        <v>17</v>
      </c>
      <c r="B16" s="138" t="s">
        <v>16</v>
      </c>
      <c r="C16" s="139" t="s">
        <v>16</v>
      </c>
      <c r="D16" s="148"/>
      <c r="E16" s="149"/>
      <c r="F16" s="148">
        <f>65909*0.7</f>
        <v>46136.299999999996</v>
      </c>
      <c r="G16" s="148"/>
      <c r="H16" s="150"/>
    </row>
    <row r="17" spans="1:21" x14ac:dyDescent="0.25">
      <c r="A17" s="37" t="s">
        <v>18</v>
      </c>
      <c r="B17" s="138" t="s">
        <v>16</v>
      </c>
      <c r="C17" s="139" t="s">
        <v>16</v>
      </c>
      <c r="D17" s="148"/>
      <c r="E17" s="149"/>
      <c r="F17" s="148">
        <f>65909*0.5</f>
        <v>32954.5</v>
      </c>
      <c r="G17" s="148"/>
      <c r="H17" s="150"/>
    </row>
    <row r="18" spans="1:21" x14ac:dyDescent="0.25">
      <c r="A18" s="41" t="s">
        <v>19</v>
      </c>
      <c r="B18" s="142" t="s">
        <v>16</v>
      </c>
      <c r="C18" s="143" t="s">
        <v>16</v>
      </c>
      <c r="D18" s="31">
        <f>SUM(D19:D27)</f>
        <v>0</v>
      </c>
      <c r="E18" s="100">
        <f t="shared" ref="E18" si="0">SUM(E19:E27)</f>
        <v>0</v>
      </c>
      <c r="F18" s="31">
        <f t="shared" ref="F18:H18" si="1">SUM(F19:F27)</f>
        <v>0</v>
      </c>
      <c r="G18" s="31">
        <f t="shared" si="1"/>
        <v>0</v>
      </c>
      <c r="H18" s="3">
        <f t="shared" si="1"/>
        <v>0</v>
      </c>
    </row>
    <row r="19" spans="1:21" s="28" customFormat="1" ht="12.75" hidden="1" outlineLevel="1" x14ac:dyDescent="0.2">
      <c r="A19" s="42" t="s">
        <v>20</v>
      </c>
      <c r="B19" s="142" t="s">
        <v>16</v>
      </c>
      <c r="C19" s="143" t="s">
        <v>16</v>
      </c>
      <c r="D19" s="151"/>
      <c r="E19" s="152"/>
      <c r="F19" s="151"/>
      <c r="G19" s="151"/>
      <c r="H19" s="153"/>
    </row>
    <row r="20" spans="1:21" s="28" customFormat="1" ht="12.75" hidden="1" outlineLevel="1" x14ac:dyDescent="0.2">
      <c r="A20" s="42" t="s">
        <v>21</v>
      </c>
      <c r="B20" s="142" t="s">
        <v>16</v>
      </c>
      <c r="C20" s="143" t="s">
        <v>16</v>
      </c>
      <c r="D20" s="151"/>
      <c r="E20" s="152"/>
      <c r="F20" s="151"/>
      <c r="G20" s="151"/>
      <c r="H20" s="153"/>
    </row>
    <row r="21" spans="1:21" s="28" customFormat="1" ht="12.75" hidden="1" outlineLevel="1" x14ac:dyDescent="0.2">
      <c r="A21" s="42" t="s">
        <v>22</v>
      </c>
      <c r="B21" s="142" t="s">
        <v>16</v>
      </c>
      <c r="C21" s="143" t="s">
        <v>16</v>
      </c>
      <c r="D21" s="151"/>
      <c r="E21" s="152"/>
      <c r="F21" s="151"/>
      <c r="G21" s="151"/>
      <c r="H21" s="153"/>
    </row>
    <row r="22" spans="1:21" s="28" customFormat="1" ht="12.75" hidden="1" outlineLevel="1" x14ac:dyDescent="0.2">
      <c r="A22" s="42" t="s">
        <v>23</v>
      </c>
      <c r="B22" s="142" t="s">
        <v>16</v>
      </c>
      <c r="C22" s="143" t="s">
        <v>16</v>
      </c>
      <c r="D22" s="151"/>
      <c r="E22" s="152"/>
      <c r="F22" s="151"/>
      <c r="G22" s="151"/>
      <c r="H22" s="153"/>
    </row>
    <row r="23" spans="1:21" s="28" customFormat="1" ht="12.75" hidden="1" outlineLevel="1" x14ac:dyDescent="0.2">
      <c r="A23" s="42" t="s">
        <v>24</v>
      </c>
      <c r="B23" s="142" t="s">
        <v>16</v>
      </c>
      <c r="C23" s="143" t="s">
        <v>16</v>
      </c>
      <c r="D23" s="151"/>
      <c r="E23" s="152"/>
      <c r="F23" s="151"/>
      <c r="G23" s="151"/>
      <c r="H23" s="153"/>
    </row>
    <row r="24" spans="1:21" s="28" customFormat="1" ht="12.75" hidden="1" outlineLevel="1" x14ac:dyDescent="0.2">
      <c r="A24" s="42" t="s">
        <v>25</v>
      </c>
      <c r="B24" s="142" t="s">
        <v>16</v>
      </c>
      <c r="C24" s="143" t="s">
        <v>16</v>
      </c>
      <c r="D24" s="151"/>
      <c r="E24" s="152"/>
      <c r="F24" s="151"/>
      <c r="G24" s="151"/>
      <c r="H24" s="153"/>
    </row>
    <row r="25" spans="1:21" s="28" customFormat="1" ht="12.75" hidden="1" outlineLevel="1" x14ac:dyDescent="0.2">
      <c r="A25" s="42" t="s">
        <v>26</v>
      </c>
      <c r="B25" s="142" t="s">
        <v>16</v>
      </c>
      <c r="C25" s="143" t="s">
        <v>16</v>
      </c>
      <c r="D25" s="151"/>
      <c r="E25" s="152"/>
      <c r="F25" s="151"/>
      <c r="G25" s="151"/>
      <c r="H25" s="153"/>
    </row>
    <row r="26" spans="1:21" s="28" customFormat="1" ht="12.75" hidden="1" outlineLevel="1" x14ac:dyDescent="0.2">
      <c r="A26" s="42" t="s">
        <v>27</v>
      </c>
      <c r="B26" s="142" t="s">
        <v>16</v>
      </c>
      <c r="C26" s="143" t="s">
        <v>16</v>
      </c>
      <c r="D26" s="151"/>
      <c r="E26" s="152"/>
      <c r="F26" s="151"/>
      <c r="G26" s="151"/>
      <c r="H26" s="153"/>
    </row>
    <row r="27" spans="1:21" s="28" customFormat="1" ht="12.75" hidden="1" outlineLevel="1" x14ac:dyDescent="0.2">
      <c r="A27" s="42" t="s">
        <v>28</v>
      </c>
      <c r="B27" s="142" t="s">
        <v>16</v>
      </c>
      <c r="C27" s="143" t="s">
        <v>16</v>
      </c>
      <c r="D27" s="151"/>
      <c r="E27" s="152"/>
      <c r="F27" s="151"/>
      <c r="G27" s="151"/>
      <c r="H27" s="153"/>
    </row>
    <row r="28" spans="1:21" collapsed="1" x14ac:dyDescent="0.25">
      <c r="A28" s="37" t="s">
        <v>29</v>
      </c>
      <c r="B28" s="11" t="s">
        <v>16</v>
      </c>
      <c r="C28" s="12" t="s">
        <v>16</v>
      </c>
      <c r="D28" s="154"/>
      <c r="E28" s="155"/>
      <c r="F28" s="154"/>
      <c r="G28" s="148"/>
      <c r="H28" s="150"/>
    </row>
    <row r="29" spans="1:21" x14ac:dyDescent="0.25">
      <c r="A29" s="37" t="s">
        <v>30</v>
      </c>
      <c r="B29" s="11" t="s">
        <v>16</v>
      </c>
      <c r="C29" s="12" t="s">
        <v>16</v>
      </c>
      <c r="D29" s="148"/>
      <c r="E29" s="149"/>
      <c r="F29" s="148"/>
      <c r="G29" s="148"/>
      <c r="H29" s="150"/>
    </row>
    <row r="30" spans="1:21" x14ac:dyDescent="0.25">
      <c r="A30" s="43" t="s">
        <v>31</v>
      </c>
      <c r="B30" s="156">
        <f>VLOOKUP(B10,шкала!A1:K22,11,0)</f>
        <v>0.35</v>
      </c>
      <c r="C30" s="157">
        <f>B30</f>
        <v>0.35</v>
      </c>
      <c r="D30" s="115">
        <v>0.7</v>
      </c>
      <c r="E30" s="101">
        <v>0.35</v>
      </c>
      <c r="F30" s="115">
        <v>0.5</v>
      </c>
      <c r="G30" s="158">
        <f>B30</f>
        <v>0.35</v>
      </c>
      <c r="H30" s="158">
        <f>C30</f>
        <v>0.35</v>
      </c>
    </row>
    <row r="31" spans="1:21" x14ac:dyDescent="0.25">
      <c r="A31" s="37" t="s">
        <v>32</v>
      </c>
      <c r="B31" s="159">
        <f t="shared" ref="B31:H31" si="2">B15*12*B30</f>
        <v>562800</v>
      </c>
      <c r="C31" s="160">
        <f t="shared" si="2"/>
        <v>1104600</v>
      </c>
      <c r="D31" s="144">
        <f t="shared" si="2"/>
        <v>3360000</v>
      </c>
      <c r="E31" s="145">
        <f t="shared" ref="E31" si="3">E15*12*E30</f>
        <v>1302000</v>
      </c>
      <c r="F31" s="144">
        <f t="shared" si="2"/>
        <v>869998.79999999993</v>
      </c>
      <c r="G31" s="161">
        <f t="shared" si="2"/>
        <v>1474200</v>
      </c>
      <c r="H31" s="161">
        <f t="shared" si="2"/>
        <v>882000</v>
      </c>
    </row>
    <row r="32" spans="1:21" x14ac:dyDescent="0.25">
      <c r="A32" s="37" t="s">
        <v>33</v>
      </c>
      <c r="B32" s="159" t="s">
        <v>16</v>
      </c>
      <c r="C32" s="160" t="s">
        <v>16</v>
      </c>
      <c r="D32" s="115"/>
      <c r="E32" s="101"/>
      <c r="F32" s="115"/>
      <c r="G32" s="32">
        <v>0</v>
      </c>
      <c r="H32" s="32">
        <v>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x14ac:dyDescent="0.25">
      <c r="A33" s="44" t="s">
        <v>34</v>
      </c>
      <c r="B33" s="159" t="s">
        <v>16</v>
      </c>
      <c r="C33" s="160" t="s">
        <v>16</v>
      </c>
      <c r="D33" s="31"/>
      <c r="E33" s="162"/>
      <c r="F33" s="31"/>
      <c r="G33" s="31" t="str">
        <f>B33</f>
        <v>-</v>
      </c>
      <c r="H33" s="31" t="str">
        <f>B33</f>
        <v>-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idden="1" x14ac:dyDescent="0.25">
      <c r="A34" s="45" t="s">
        <v>35</v>
      </c>
      <c r="B34" s="159"/>
      <c r="C34" s="160"/>
      <c r="D34" s="32"/>
      <c r="E34" s="102"/>
      <c r="F34" s="32"/>
      <c r="G34" s="32"/>
      <c r="H34" s="3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x14ac:dyDescent="0.25">
      <c r="A35" s="37" t="s">
        <v>36</v>
      </c>
      <c r="B35" s="159">
        <f>B36/12</f>
        <v>180900</v>
      </c>
      <c r="C35" s="160">
        <f>C36/12</f>
        <v>355050</v>
      </c>
      <c r="D35" s="72">
        <f>D36/12</f>
        <v>680000</v>
      </c>
      <c r="E35" s="103">
        <f>E36/12</f>
        <v>418500</v>
      </c>
      <c r="F35" s="72">
        <f>F36/12</f>
        <v>217499.69999999998</v>
      </c>
      <c r="G35" s="60">
        <f t="shared" ref="G35:H35" si="4">G36/12</f>
        <v>473850</v>
      </c>
      <c r="H35" s="72">
        <f t="shared" si="4"/>
        <v>283500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x14ac:dyDescent="0.25">
      <c r="A36" s="40" t="s">
        <v>37</v>
      </c>
      <c r="B36" s="163">
        <f>B15*12+B31</f>
        <v>2170800</v>
      </c>
      <c r="C36" s="164">
        <f t="shared" ref="C36:H36" si="5">C15*12+C31</f>
        <v>4260600</v>
      </c>
      <c r="D36" s="165">
        <f t="shared" si="5"/>
        <v>8160000</v>
      </c>
      <c r="E36" s="166">
        <f t="shared" ref="E36" si="6">E15*12+E31</f>
        <v>5022000</v>
      </c>
      <c r="F36" s="165">
        <f>F15*12+F31</f>
        <v>2609996.4</v>
      </c>
      <c r="G36" s="167">
        <f t="shared" si="5"/>
        <v>5686200</v>
      </c>
      <c r="H36" s="165">
        <f t="shared" si="5"/>
        <v>3402000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x14ac:dyDescent="0.25">
      <c r="A37" s="37" t="s">
        <v>38</v>
      </c>
      <c r="B37" s="168" t="s">
        <v>16</v>
      </c>
      <c r="C37" s="169" t="s">
        <v>16</v>
      </c>
      <c r="D37" s="116"/>
      <c r="E37" s="96"/>
      <c r="F37" s="116"/>
      <c r="G37" s="116">
        <f>G15/F15-1</f>
        <v>1.4206929940593023</v>
      </c>
      <c r="H37" s="116">
        <f>H15/F15-1</f>
        <v>0.44827785969359968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x14ac:dyDescent="0.25">
      <c r="A38" s="37" t="s">
        <v>39</v>
      </c>
      <c r="B38" s="168" t="s">
        <v>16</v>
      </c>
      <c r="C38" s="169" t="s">
        <v>16</v>
      </c>
      <c r="D38" s="116"/>
      <c r="E38" s="96"/>
      <c r="F38" s="116"/>
      <c r="G38" s="116">
        <f>G36/F36-1</f>
        <v>1.1786236946533721</v>
      </c>
      <c r="H38" s="116">
        <f>H36/F36-1</f>
        <v>0.3034500737242396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x14ac:dyDescent="0.25">
      <c r="A39" s="39" t="s">
        <v>40</v>
      </c>
      <c r="B39" s="170" t="s">
        <v>16</v>
      </c>
      <c r="C39" s="171" t="s">
        <v>16</v>
      </c>
      <c r="D39" s="117"/>
      <c r="E39" s="97"/>
      <c r="F39" s="117"/>
      <c r="G39" s="117"/>
      <c r="H39" s="172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15.75" thickBot="1" x14ac:dyDescent="0.3">
      <c r="A40" s="46" t="s">
        <v>41</v>
      </c>
      <c r="B40" s="173" t="s">
        <v>16</v>
      </c>
      <c r="C40" s="174" t="s">
        <v>16</v>
      </c>
      <c r="D40" s="118"/>
      <c r="E40" s="98"/>
      <c r="F40" s="118"/>
      <c r="G40" s="118">
        <f>G36-F36</f>
        <v>3076203.6</v>
      </c>
      <c r="H40" s="118">
        <f>H36-F36</f>
        <v>792003.60000000009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idden="1" outlineLevel="1" x14ac:dyDescent="0.25">
      <c r="A41" s="36" t="s">
        <v>42</v>
      </c>
      <c r="B41" s="11"/>
      <c r="C41" s="12"/>
      <c r="D41" s="175">
        <v>0</v>
      </c>
      <c r="E41" s="176">
        <f t="shared" ref="E41" si="7">IF(E10&gt;19,E15*12/36,0)</f>
        <v>0</v>
      </c>
      <c r="F41" s="175">
        <f t="shared" ref="F41" si="8">IF(F10&gt;19,F15*12/36,0)</f>
        <v>0</v>
      </c>
      <c r="G41" s="175">
        <f>IF(G10&gt;19,G15*12/36,0)</f>
        <v>0</v>
      </c>
      <c r="H41" s="175">
        <f>IF(H10&gt;19,H15*12/36,0)</f>
        <v>0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idden="1" outlineLevel="1" x14ac:dyDescent="0.25">
      <c r="A42" s="36" t="s">
        <v>43</v>
      </c>
      <c r="B42" s="11"/>
      <c r="C42" s="12"/>
      <c r="D42" s="175">
        <f t="shared" ref="D42:F42" si="9">D41*12</f>
        <v>0</v>
      </c>
      <c r="E42" s="176">
        <f t="shared" ref="E42" si="10">E41*12</f>
        <v>0</v>
      </c>
      <c r="F42" s="175">
        <f t="shared" si="9"/>
        <v>0</v>
      </c>
      <c r="G42" s="175">
        <f>G41*12</f>
        <v>0</v>
      </c>
      <c r="H42" s="175">
        <f>H41*12</f>
        <v>0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idden="1" outlineLevel="1" x14ac:dyDescent="0.25">
      <c r="A43" s="37" t="s">
        <v>44</v>
      </c>
      <c r="B43" s="177"/>
      <c r="C43" s="178"/>
      <c r="D43" s="161">
        <f t="shared" ref="D43:F43" si="11">D35+D41</f>
        <v>680000</v>
      </c>
      <c r="E43" s="179">
        <f t="shared" ref="E43" si="12">E35+E41</f>
        <v>418500</v>
      </c>
      <c r="F43" s="161">
        <f t="shared" si="11"/>
        <v>217499.69999999998</v>
      </c>
      <c r="G43" s="161">
        <f>G35+G41</f>
        <v>473850</v>
      </c>
      <c r="H43" s="161">
        <f>H35+H41</f>
        <v>283500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idden="1" outlineLevel="1" x14ac:dyDescent="0.25">
      <c r="A44" s="40" t="s">
        <v>45</v>
      </c>
      <c r="B44" s="29"/>
      <c r="C44" s="30"/>
      <c r="D44" s="50">
        <f>D42+D36</f>
        <v>8160000</v>
      </c>
      <c r="E44" s="104">
        <f t="shared" ref="E44" si="13">E42+E36</f>
        <v>5022000</v>
      </c>
      <c r="F44" s="50">
        <f t="shared" ref="F44" si="14">F42+F36</f>
        <v>2609996.4</v>
      </c>
      <c r="G44" s="50">
        <f>G42+G36</f>
        <v>5686200</v>
      </c>
      <c r="H44" s="50">
        <f>H42+H36</f>
        <v>3402000</v>
      </c>
      <c r="I44" s="1"/>
      <c r="J44" s="1"/>
      <c r="K44" s="180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idden="1" outlineLevel="1" x14ac:dyDescent="0.25">
      <c r="A45" s="37" t="s">
        <v>46</v>
      </c>
      <c r="B45" s="29"/>
      <c r="C45" s="30"/>
      <c r="D45" s="51"/>
      <c r="E45" s="105"/>
      <c r="F45" s="51"/>
      <c r="G45" s="51">
        <f>G44/F44-1</f>
        <v>1.1786236946533721</v>
      </c>
      <c r="H45" s="51">
        <f>H44/F44-1</f>
        <v>0.3034500737242396</v>
      </c>
      <c r="I45" s="1"/>
      <c r="J45" s="1"/>
      <c r="K45" s="18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15.75" hidden="1" outlineLevel="1" thickBot="1" x14ac:dyDescent="0.3">
      <c r="A46" s="46" t="s">
        <v>47</v>
      </c>
      <c r="B46" s="13"/>
      <c r="C46" s="14"/>
      <c r="D46" s="119"/>
      <c r="E46" s="61"/>
      <c r="F46" s="52"/>
      <c r="G46" s="52">
        <f>G44-F44</f>
        <v>3076203.6</v>
      </c>
      <c r="H46" s="52">
        <f>H44-F44</f>
        <v>792003.60000000009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12.75" customHeight="1" collapsed="1" thickBot="1" x14ac:dyDescent="0.3">
      <c r="A47" s="47"/>
      <c r="B47" s="7"/>
      <c r="C47" s="8"/>
      <c r="D47" s="120"/>
      <c r="E47" s="99"/>
      <c r="F47" s="62"/>
      <c r="G47" s="53"/>
      <c r="H47" s="9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45.75" thickBot="1" x14ac:dyDescent="0.3">
      <c r="A48" s="48" t="s">
        <v>60</v>
      </c>
      <c r="B48" s="15" t="s">
        <v>16</v>
      </c>
      <c r="C48" s="16" t="s">
        <v>16</v>
      </c>
      <c r="D48" s="54" t="s">
        <v>82</v>
      </c>
      <c r="E48" s="106" t="s">
        <v>85</v>
      </c>
      <c r="F48" s="54"/>
      <c r="G48" s="54" t="s">
        <v>86</v>
      </c>
      <c r="H48" s="10"/>
    </row>
    <row r="49" spans="1:8" ht="8.25" customHeight="1" x14ac:dyDescent="0.25">
      <c r="A49" s="7"/>
      <c r="B49" s="1"/>
      <c r="C49" s="1"/>
      <c r="D49" s="1"/>
      <c r="E49" s="1"/>
      <c r="F49" s="1"/>
      <c r="G49" s="55"/>
      <c r="H49" s="22"/>
    </row>
    <row r="50" spans="1:8" ht="6.75" customHeight="1" x14ac:dyDescent="0.25">
      <c r="A50" s="7"/>
      <c r="B50" s="2"/>
      <c r="C50" s="1"/>
      <c r="D50" s="1"/>
      <c r="E50" s="1"/>
      <c r="F50" s="1"/>
      <c r="G50" s="53"/>
      <c r="H50" s="9"/>
    </row>
    <row r="51" spans="1:8" ht="10.5" customHeight="1" thickBot="1" x14ac:dyDescent="0.3">
      <c r="A51" s="7"/>
      <c r="B51" s="1"/>
      <c r="C51" s="1"/>
      <c r="D51" s="1"/>
      <c r="E51" s="1"/>
      <c r="F51" s="1"/>
      <c r="G51" s="53"/>
      <c r="H51" s="9"/>
    </row>
    <row r="52" spans="1:8" x14ac:dyDescent="0.25">
      <c r="A52" s="23" t="s">
        <v>48</v>
      </c>
      <c r="B52" s="4"/>
      <c r="C52" s="19"/>
      <c r="D52" s="26"/>
      <c r="E52" s="26"/>
      <c r="F52" s="63"/>
      <c r="G52" s="26"/>
      <c r="H52" s="26"/>
    </row>
    <row r="53" spans="1:8" ht="51" x14ac:dyDescent="0.25">
      <c r="A53" s="17" t="s">
        <v>49</v>
      </c>
      <c r="B53" s="5"/>
      <c r="C53" s="20"/>
      <c r="D53" s="67"/>
      <c r="E53" s="67"/>
      <c r="F53" s="64"/>
      <c r="G53" s="59" t="s">
        <v>50</v>
      </c>
      <c r="H53" s="59" t="s">
        <v>50</v>
      </c>
    </row>
    <row r="54" spans="1:8" ht="38.25" x14ac:dyDescent="0.25">
      <c r="A54" s="17" t="s">
        <v>51</v>
      </c>
      <c r="B54" s="6"/>
      <c r="C54" s="20"/>
      <c r="D54" s="67"/>
      <c r="E54" s="67"/>
      <c r="F54" s="64"/>
      <c r="G54" s="59">
        <f>IF(G60=1,VLOOKUP(G10,релокация!$A$10:$D$25,2),IF(ИКП!G60&lt;=3,VLOOKUP(ИКП!G10,релокация!$A$10:$D$25,3),(VLOOKUP(ИКП!G10,релокация!$A$10:$D$25,4))))</f>
        <v>45000</v>
      </c>
      <c r="H54" s="59">
        <f>IF(H60=1,VLOOKUP(H10,релокация!$A$10:$D$25,2),IF(ИКП!H60&lt;=3,VLOOKUP(ИКП!H10,релокация!$A$10:$D$25,3),(VLOOKUP(ИКП!H10,релокация!$A$10:$D$25,4))))</f>
        <v>40000</v>
      </c>
    </row>
    <row r="55" spans="1:8" x14ac:dyDescent="0.25">
      <c r="A55" s="17" t="s">
        <v>52</v>
      </c>
      <c r="B55" s="6"/>
      <c r="C55" s="20"/>
      <c r="D55" s="67"/>
      <c r="E55" s="67"/>
      <c r="F55" s="64"/>
      <c r="G55" s="59">
        <f>G54</f>
        <v>45000</v>
      </c>
      <c r="H55" s="59">
        <f>H54</f>
        <v>40000</v>
      </c>
    </row>
    <row r="56" spans="1:8" ht="38.25" x14ac:dyDescent="0.25">
      <c r="A56" s="17" t="s">
        <v>53</v>
      </c>
      <c r="B56" s="6"/>
      <c r="C56" s="20"/>
      <c r="D56" s="67"/>
      <c r="E56" s="67"/>
      <c r="F56" s="64"/>
      <c r="G56" s="59" t="str">
        <f>IF(G10&gt;18,"бизнес-класс","эконом-класс")</f>
        <v>эконом-класс</v>
      </c>
      <c r="H56" s="59" t="str">
        <f>IF(H10&gt;18,"бизнес-класс","эконом-класс")</f>
        <v>эконом-класс</v>
      </c>
    </row>
    <row r="57" spans="1:8" x14ac:dyDescent="0.25">
      <c r="A57" s="17" t="s">
        <v>54</v>
      </c>
      <c r="B57" s="6"/>
      <c r="C57" s="20"/>
      <c r="D57" s="67"/>
      <c r="E57" s="67"/>
      <c r="F57" s="64"/>
      <c r="G57" s="59" t="s">
        <v>55</v>
      </c>
      <c r="H57" s="59" t="s">
        <v>55</v>
      </c>
    </row>
    <row r="58" spans="1:8" ht="51" x14ac:dyDescent="0.25">
      <c r="A58" s="17" t="s">
        <v>56</v>
      </c>
      <c r="B58" s="6"/>
      <c r="C58" s="20"/>
      <c r="D58" s="67"/>
      <c r="E58" s="67"/>
      <c r="F58" s="64"/>
      <c r="G58" s="59">
        <f>G15+(G60-1)*0.5*G15</f>
        <v>877500</v>
      </c>
      <c r="H58" s="59">
        <f>H15+(H60-1)*0.5*H15</f>
        <v>315000</v>
      </c>
    </row>
    <row r="59" spans="1:8" ht="25.5" x14ac:dyDescent="0.25">
      <c r="A59" s="17" t="s">
        <v>57</v>
      </c>
      <c r="B59" s="18" t="s">
        <v>16</v>
      </c>
      <c r="C59" s="33" t="s">
        <v>16</v>
      </c>
      <c r="D59" s="68"/>
      <c r="E59" s="68" t="s">
        <v>14</v>
      </c>
      <c r="F59" s="65" t="s">
        <v>14</v>
      </c>
      <c r="G59" s="59">
        <v>5</v>
      </c>
      <c r="H59" s="59">
        <v>5</v>
      </c>
    </row>
    <row r="60" spans="1:8" ht="15.75" thickBot="1" x14ac:dyDescent="0.3">
      <c r="A60" s="24" t="s">
        <v>58</v>
      </c>
      <c r="B60" s="25"/>
      <c r="C60" s="34"/>
      <c r="D60" s="69"/>
      <c r="E60" s="69"/>
      <c r="F60" s="66"/>
      <c r="G60" s="27">
        <v>4</v>
      </c>
      <c r="H60" s="182">
        <v>2</v>
      </c>
    </row>
    <row r="61" spans="1:8" x14ac:dyDescent="0.25">
      <c r="A61" s="1"/>
      <c r="B61" s="1"/>
      <c r="C61" s="1"/>
      <c r="D61" s="1"/>
      <c r="E61" s="1"/>
      <c r="F61" s="1"/>
      <c r="G61" s="21"/>
      <c r="H61" s="21"/>
    </row>
  </sheetData>
  <mergeCells count="11">
    <mergeCell ref="G3:G4"/>
    <mergeCell ref="E5:H5"/>
    <mergeCell ref="E3:E4"/>
    <mergeCell ref="H3:H4"/>
    <mergeCell ref="D3:D4"/>
    <mergeCell ref="B6:C6"/>
    <mergeCell ref="B7:C7"/>
    <mergeCell ref="A3:A4"/>
    <mergeCell ref="B3:C4"/>
    <mergeCell ref="F3:F4"/>
    <mergeCell ref="B5:C5"/>
  </mergeCells>
  <pageMargins left="0.7" right="0.7" top="0.75" bottom="0.75" header="0.3" footer="0.3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Q49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10" sqref="D10"/>
    </sheetView>
  </sheetViews>
  <sheetFormatPr defaultRowHeight="15" outlineLevelRow="1" x14ac:dyDescent="0.25"/>
  <cols>
    <col min="1" max="1" width="51.28515625" customWidth="1"/>
    <col min="2" max="3" width="13.28515625" customWidth="1"/>
    <col min="4" max="4" width="16.85546875" customWidth="1"/>
    <col min="5" max="5" width="18.28515625" customWidth="1"/>
    <col min="6" max="6" width="17.85546875" customWidth="1"/>
    <col min="7" max="8" width="11.42578125" customWidth="1"/>
  </cols>
  <sheetData>
    <row r="1" spans="1:10" ht="15.75" x14ac:dyDescent="0.25">
      <c r="A1" s="35"/>
    </row>
    <row r="2" spans="1:10" x14ac:dyDescent="0.25">
      <c r="A2" s="1"/>
      <c r="B2" s="1"/>
      <c r="C2" s="1"/>
      <c r="D2" s="1"/>
      <c r="E2" s="1"/>
    </row>
    <row r="3" spans="1:10" ht="15" customHeight="1" x14ac:dyDescent="0.25">
      <c r="A3" s="268"/>
      <c r="B3" s="264"/>
      <c r="C3" s="264"/>
      <c r="D3" s="264"/>
      <c r="E3" s="264"/>
      <c r="F3" s="264"/>
    </row>
    <row r="4" spans="1:10" x14ac:dyDescent="0.25">
      <c r="A4" s="268"/>
      <c r="B4" s="264"/>
      <c r="C4" s="264"/>
      <c r="D4" s="264"/>
      <c r="E4" s="264"/>
      <c r="F4" s="264"/>
    </row>
    <row r="5" spans="1:10" ht="21" customHeight="1" x14ac:dyDescent="0.25">
      <c r="A5" s="187"/>
      <c r="B5" s="269"/>
      <c r="C5" s="269"/>
      <c r="D5" s="266"/>
      <c r="E5" s="266"/>
      <c r="F5" s="266"/>
    </row>
    <row r="6" spans="1:10" x14ac:dyDescent="0.25">
      <c r="A6" s="187"/>
      <c r="B6" s="270"/>
      <c r="C6" s="267"/>
      <c r="D6" s="241"/>
      <c r="E6" s="241"/>
      <c r="F6" s="241"/>
    </row>
    <row r="7" spans="1:10" x14ac:dyDescent="0.25">
      <c r="A7" s="187"/>
      <c r="B7" s="265"/>
      <c r="C7" s="267"/>
      <c r="D7" s="241"/>
      <c r="E7" s="265"/>
      <c r="F7" s="265"/>
    </row>
    <row r="8" spans="1:10" ht="11.25" customHeight="1" outlineLevel="1" x14ac:dyDescent="0.25">
      <c r="A8" s="188"/>
      <c r="B8" s="189"/>
      <c r="C8" s="189"/>
      <c r="D8" s="189"/>
      <c r="E8" s="189"/>
      <c r="F8" s="189"/>
    </row>
    <row r="9" spans="1:10" ht="15.75" outlineLevel="1" x14ac:dyDescent="0.25">
      <c r="A9" s="190"/>
      <c r="B9" s="191"/>
      <c r="C9" s="192"/>
      <c r="D9" s="193"/>
      <c r="E9" s="193"/>
      <c r="F9" s="193"/>
    </row>
    <row r="10" spans="1:10" x14ac:dyDescent="0.25">
      <c r="A10" s="190"/>
      <c r="B10" s="194"/>
      <c r="C10" s="195"/>
      <c r="D10" s="196"/>
      <c r="E10" s="196"/>
      <c r="F10" s="196"/>
    </row>
    <row r="11" spans="1:10" x14ac:dyDescent="0.25">
      <c r="A11" s="190"/>
      <c r="B11" s="195"/>
      <c r="C11" s="195"/>
      <c r="D11" s="197"/>
      <c r="E11" s="197"/>
      <c r="F11" s="197"/>
    </row>
    <row r="12" spans="1:10" x14ac:dyDescent="0.25">
      <c r="A12" s="190"/>
      <c r="B12" s="189"/>
      <c r="C12" s="189"/>
      <c r="D12" s="197"/>
      <c r="E12" s="197"/>
      <c r="F12" s="197"/>
    </row>
    <row r="13" spans="1:10" x14ac:dyDescent="0.25">
      <c r="A13" s="198"/>
      <c r="B13" s="199"/>
      <c r="C13" s="199"/>
      <c r="D13" s="199"/>
      <c r="E13" s="199"/>
      <c r="F13" s="199"/>
    </row>
    <row r="14" spans="1:10" x14ac:dyDescent="0.25">
      <c r="A14" s="198"/>
      <c r="B14" s="200"/>
      <c r="C14" s="200"/>
      <c r="D14" s="201"/>
      <c r="E14" s="202"/>
      <c r="F14" s="202"/>
    </row>
    <row r="15" spans="1:10" x14ac:dyDescent="0.25">
      <c r="A15" s="203"/>
      <c r="B15" s="204"/>
      <c r="C15" s="204"/>
      <c r="D15" s="204"/>
      <c r="E15" s="204"/>
      <c r="F15" s="204"/>
      <c r="J15" s="185"/>
    </row>
    <row r="16" spans="1:10" x14ac:dyDescent="0.25">
      <c r="A16" s="188"/>
      <c r="B16" s="205"/>
      <c r="C16" s="205"/>
      <c r="D16" s="205"/>
      <c r="E16" s="205"/>
      <c r="F16" s="205"/>
    </row>
    <row r="17" spans="1:17" x14ac:dyDescent="0.25">
      <c r="A17" s="206"/>
      <c r="B17" s="207"/>
      <c r="C17" s="207"/>
      <c r="D17" s="207"/>
      <c r="E17" s="242"/>
      <c r="F17" s="207"/>
    </row>
    <row r="18" spans="1:17" x14ac:dyDescent="0.25">
      <c r="A18" s="208"/>
      <c r="B18" s="209"/>
      <c r="C18" s="209"/>
      <c r="D18" s="210"/>
      <c r="E18" s="210"/>
      <c r="F18" s="210"/>
    </row>
    <row r="19" spans="1:17" s="28" customFormat="1" ht="12.75" outlineLevel="1" x14ac:dyDescent="0.2">
      <c r="A19" s="211"/>
      <c r="B19" s="209"/>
      <c r="C19" s="209"/>
      <c r="D19" s="212"/>
      <c r="E19" s="212"/>
      <c r="F19" s="212"/>
    </row>
    <row r="20" spans="1:17" s="28" customFormat="1" ht="12.75" outlineLevel="1" x14ac:dyDescent="0.2">
      <c r="A20" s="211"/>
      <c r="B20" s="209"/>
      <c r="C20" s="209"/>
      <c r="D20" s="212"/>
      <c r="E20" s="212"/>
      <c r="F20" s="212"/>
    </row>
    <row r="21" spans="1:17" s="28" customFormat="1" ht="12.75" outlineLevel="1" x14ac:dyDescent="0.2">
      <c r="A21" s="211"/>
      <c r="B21" s="209"/>
      <c r="C21" s="209"/>
      <c r="D21" s="212"/>
      <c r="E21" s="212"/>
      <c r="F21" s="212"/>
    </row>
    <row r="22" spans="1:17" s="28" customFormat="1" ht="12.75" outlineLevel="1" x14ac:dyDescent="0.2">
      <c r="A22" s="211"/>
      <c r="B22" s="209"/>
      <c r="C22" s="209"/>
      <c r="D22" s="212"/>
      <c r="E22" s="212"/>
      <c r="F22" s="212"/>
    </row>
    <row r="23" spans="1:17" s="28" customFormat="1" ht="12.75" outlineLevel="1" x14ac:dyDescent="0.2">
      <c r="A23" s="211"/>
      <c r="B23" s="209"/>
      <c r="C23" s="209"/>
      <c r="D23" s="212"/>
      <c r="E23" s="212"/>
      <c r="F23" s="212"/>
    </row>
    <row r="24" spans="1:17" s="28" customFormat="1" ht="12.75" outlineLevel="1" x14ac:dyDescent="0.2">
      <c r="A24" s="211"/>
      <c r="B24" s="209"/>
      <c r="C24" s="209"/>
      <c r="D24" s="212"/>
      <c r="E24" s="212"/>
      <c r="F24" s="212"/>
    </row>
    <row r="25" spans="1:17" s="28" customFormat="1" ht="12.75" outlineLevel="1" x14ac:dyDescent="0.2">
      <c r="A25" s="211"/>
      <c r="B25" s="209"/>
      <c r="C25" s="209"/>
      <c r="D25" s="212"/>
      <c r="E25" s="212"/>
      <c r="F25" s="212"/>
    </row>
    <row r="26" spans="1:17" s="28" customFormat="1" ht="12.75" outlineLevel="1" x14ac:dyDescent="0.2">
      <c r="A26" s="211"/>
      <c r="B26" s="209"/>
      <c r="C26" s="209"/>
      <c r="D26" s="212"/>
      <c r="E26" s="212"/>
      <c r="F26" s="212"/>
    </row>
    <row r="27" spans="1:17" s="28" customFormat="1" ht="12.75" outlineLevel="1" x14ac:dyDescent="0.2">
      <c r="A27" s="211"/>
      <c r="B27" s="209"/>
      <c r="C27" s="209"/>
      <c r="D27" s="212"/>
      <c r="E27" s="212"/>
      <c r="F27" s="212"/>
    </row>
    <row r="28" spans="1:17" x14ac:dyDescent="0.25">
      <c r="A28" s="188"/>
      <c r="B28" s="213"/>
      <c r="C28" s="213"/>
      <c r="D28" s="214"/>
      <c r="E28" s="214"/>
      <c r="F28" s="214"/>
    </row>
    <row r="29" spans="1:17" x14ac:dyDescent="0.25">
      <c r="A29" s="188"/>
      <c r="B29" s="213"/>
      <c r="C29" s="213"/>
      <c r="D29" s="215"/>
      <c r="E29" s="215"/>
      <c r="F29" s="215"/>
    </row>
    <row r="30" spans="1:17" x14ac:dyDescent="0.25">
      <c r="A30" s="216"/>
      <c r="B30" s="217"/>
      <c r="C30" s="217"/>
      <c r="D30" s="218"/>
      <c r="E30" s="218"/>
      <c r="F30" s="218"/>
    </row>
    <row r="31" spans="1:17" x14ac:dyDescent="0.25">
      <c r="A31" s="188"/>
      <c r="B31" s="219"/>
      <c r="C31" s="219"/>
      <c r="D31" s="220"/>
      <c r="E31" s="219"/>
      <c r="F31" s="219"/>
    </row>
    <row r="32" spans="1:17" x14ac:dyDescent="0.25">
      <c r="A32" s="188"/>
      <c r="B32" s="219"/>
      <c r="C32" s="219"/>
      <c r="D32" s="218"/>
      <c r="E32" s="218"/>
      <c r="F32" s="218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x14ac:dyDescent="0.25">
      <c r="A33" s="221"/>
      <c r="B33" s="219"/>
      <c r="C33" s="219"/>
      <c r="D33" s="210"/>
      <c r="E33" s="210"/>
      <c r="F33" s="210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idden="1" x14ac:dyDescent="0.25">
      <c r="A34" s="222"/>
      <c r="B34" s="219"/>
      <c r="C34" s="219"/>
      <c r="D34" s="223"/>
      <c r="E34" s="223"/>
      <c r="F34" s="223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x14ac:dyDescent="0.25">
      <c r="A35" s="188"/>
      <c r="B35" s="219"/>
      <c r="C35" s="219"/>
      <c r="D35" s="224"/>
      <c r="E35" s="219"/>
      <c r="F35" s="219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x14ac:dyDescent="0.25">
      <c r="A36" s="203"/>
      <c r="B36" s="225"/>
      <c r="C36" s="225"/>
      <c r="D36" s="226"/>
      <c r="E36" s="225"/>
      <c r="F36" s="225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x14ac:dyDescent="0.25">
      <c r="A37" s="188"/>
      <c r="B37" s="227"/>
      <c r="C37" s="227"/>
      <c r="D37" s="228"/>
      <c r="E37" s="228"/>
      <c r="F37" s="228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x14ac:dyDescent="0.25">
      <c r="A38" s="188"/>
      <c r="B38" s="227"/>
      <c r="C38" s="227"/>
      <c r="D38" s="228"/>
      <c r="E38" s="228"/>
      <c r="F38" s="228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x14ac:dyDescent="0.25">
      <c r="A39" s="198"/>
      <c r="B39" s="229"/>
      <c r="C39" s="229"/>
      <c r="D39" s="230"/>
      <c r="E39" s="230"/>
      <c r="F39" s="230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x14ac:dyDescent="0.25">
      <c r="A40" s="188"/>
      <c r="B40" s="227"/>
      <c r="C40" s="227"/>
      <c r="D40" s="224"/>
      <c r="E40" s="224"/>
      <c r="F40" s="224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outlineLevel="1" x14ac:dyDescent="0.25">
      <c r="A41" s="187"/>
      <c r="B41" s="213"/>
      <c r="C41" s="213"/>
      <c r="D41" s="231"/>
      <c r="E41" s="231"/>
      <c r="F41" s="23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outlineLevel="1" x14ac:dyDescent="0.25">
      <c r="A42" s="187"/>
      <c r="B42" s="213"/>
      <c r="C42" s="213"/>
      <c r="D42" s="231"/>
      <c r="E42" s="231"/>
      <c r="F42" s="23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outlineLevel="1" x14ac:dyDescent="0.25">
      <c r="A43" s="188"/>
      <c r="B43" s="227"/>
      <c r="C43" s="227"/>
      <c r="D43" s="232"/>
      <c r="E43" s="232"/>
      <c r="F43" s="232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outlineLevel="1" x14ac:dyDescent="0.25">
      <c r="A44" s="203"/>
      <c r="B44" s="233"/>
      <c r="C44" s="233"/>
      <c r="D44" s="234"/>
      <c r="E44" s="234"/>
      <c r="F44" s="234"/>
      <c r="G44" s="180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outlineLevel="1" x14ac:dyDescent="0.25">
      <c r="A45" s="188"/>
      <c r="B45" s="233"/>
      <c r="C45" s="233"/>
      <c r="D45" s="235"/>
      <c r="E45" s="235"/>
      <c r="F45" s="235"/>
      <c r="G45" s="18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outlineLevel="1" x14ac:dyDescent="0.25">
      <c r="A46" s="188"/>
      <c r="B46" s="233"/>
      <c r="C46" s="233"/>
      <c r="D46" s="236"/>
      <c r="E46" s="236"/>
      <c r="F46" s="236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ht="12.75" customHeight="1" x14ac:dyDescent="0.25">
      <c r="A47" s="237"/>
      <c r="B47" s="237"/>
      <c r="C47" s="237"/>
      <c r="D47" s="238"/>
      <c r="E47" s="238"/>
      <c r="F47" s="238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x14ac:dyDescent="0.25">
      <c r="A48" s="239"/>
      <c r="B48" s="18"/>
      <c r="C48" s="18"/>
      <c r="D48" s="240"/>
      <c r="E48" s="240"/>
      <c r="F48" s="240"/>
    </row>
    <row r="49" spans="5:5" x14ac:dyDescent="0.25">
      <c r="E49" s="186"/>
    </row>
  </sheetData>
  <mergeCells count="10">
    <mergeCell ref="B7:C7"/>
    <mergeCell ref="A3:A4"/>
    <mergeCell ref="B3:C4"/>
    <mergeCell ref="B5:C5"/>
    <mergeCell ref="B6:C6"/>
    <mergeCell ref="F3:F4"/>
    <mergeCell ref="E7:F7"/>
    <mergeCell ref="D5:F5"/>
    <mergeCell ref="D3:D4"/>
    <mergeCell ref="E3:E4"/>
  </mergeCells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K27"/>
  <sheetViews>
    <sheetView workbookViewId="0">
      <selection activeCell="D11" sqref="D11"/>
    </sheetView>
  </sheetViews>
  <sheetFormatPr defaultRowHeight="15" x14ac:dyDescent="0.25"/>
  <cols>
    <col min="4" max="4" width="10.7109375" customWidth="1"/>
    <col min="5" max="5" width="10.42578125" customWidth="1"/>
    <col min="6" max="6" width="9.7109375" customWidth="1"/>
    <col min="7" max="7" width="10.28515625" customWidth="1"/>
    <col min="11" max="11" width="9.140625" style="78"/>
  </cols>
  <sheetData>
    <row r="1" spans="1:11" x14ac:dyDescent="0.25">
      <c r="A1" s="271" t="s">
        <v>9</v>
      </c>
      <c r="B1" s="271" t="s">
        <v>62</v>
      </c>
      <c r="C1" s="271"/>
      <c r="D1" s="271"/>
      <c r="E1" s="271"/>
      <c r="F1" s="271"/>
      <c r="G1" s="271"/>
      <c r="H1" s="271"/>
      <c r="I1" s="271"/>
      <c r="J1" s="271"/>
      <c r="K1" s="272" t="s">
        <v>63</v>
      </c>
    </row>
    <row r="2" spans="1:11" x14ac:dyDescent="0.25">
      <c r="A2" s="271"/>
      <c r="B2" s="271" t="s">
        <v>13</v>
      </c>
      <c r="C2" s="271"/>
      <c r="D2" s="271"/>
      <c r="E2" s="271" t="s">
        <v>64</v>
      </c>
      <c r="F2" s="271"/>
      <c r="G2" s="271"/>
      <c r="H2" s="271" t="s">
        <v>65</v>
      </c>
      <c r="I2" s="271"/>
      <c r="J2" s="271"/>
      <c r="K2" s="271"/>
    </row>
    <row r="3" spans="1:11" x14ac:dyDescent="0.25">
      <c r="A3" s="271"/>
      <c r="B3" s="75" t="s">
        <v>66</v>
      </c>
      <c r="C3" s="75" t="s">
        <v>67</v>
      </c>
      <c r="D3" s="75" t="s">
        <v>68</v>
      </c>
      <c r="E3" s="75" t="s">
        <v>66</v>
      </c>
      <c r="F3" s="75" t="s">
        <v>67</v>
      </c>
      <c r="G3" s="75" t="s">
        <v>68</v>
      </c>
      <c r="H3" s="75" t="s">
        <v>66</v>
      </c>
      <c r="I3" s="75" t="s">
        <v>67</v>
      </c>
      <c r="J3" s="75" t="s">
        <v>68</v>
      </c>
      <c r="K3" s="271"/>
    </row>
    <row r="4" spans="1:11" x14ac:dyDescent="0.25">
      <c r="A4" s="76">
        <v>10</v>
      </c>
      <c r="B4" s="77">
        <v>26000</v>
      </c>
      <c r="C4" s="77">
        <v>40000</v>
      </c>
      <c r="D4" s="77">
        <v>50000</v>
      </c>
      <c r="E4" s="77">
        <v>30000</v>
      </c>
      <c r="F4" s="77">
        <v>40000</v>
      </c>
      <c r="G4" s="77">
        <v>50000</v>
      </c>
      <c r="H4" s="77">
        <v>21000</v>
      </c>
      <c r="I4" s="77">
        <v>28000</v>
      </c>
      <c r="J4" s="77">
        <v>35000</v>
      </c>
      <c r="K4" s="79">
        <v>0.1</v>
      </c>
    </row>
    <row r="5" spans="1:11" x14ac:dyDescent="0.25">
      <c r="A5" s="76">
        <v>11</v>
      </c>
      <c r="B5" s="77">
        <v>32000</v>
      </c>
      <c r="C5" s="77">
        <v>50000</v>
      </c>
      <c r="D5" s="77">
        <v>63000</v>
      </c>
      <c r="E5" s="77">
        <v>38000</v>
      </c>
      <c r="F5" s="77">
        <v>50000</v>
      </c>
      <c r="G5" s="77">
        <v>63000</v>
      </c>
      <c r="H5" s="77">
        <v>26000</v>
      </c>
      <c r="I5" s="77">
        <v>35000</v>
      </c>
      <c r="J5" s="77">
        <v>44000</v>
      </c>
      <c r="K5" s="79">
        <v>0.1</v>
      </c>
    </row>
    <row r="6" spans="1:11" x14ac:dyDescent="0.25">
      <c r="A6" s="76">
        <v>12</v>
      </c>
      <c r="B6" s="77">
        <v>38000</v>
      </c>
      <c r="C6" s="77">
        <v>60000</v>
      </c>
      <c r="D6" s="77">
        <v>75000</v>
      </c>
      <c r="E6" s="77">
        <v>45000</v>
      </c>
      <c r="F6" s="77">
        <v>60000</v>
      </c>
      <c r="G6" s="77">
        <v>75000</v>
      </c>
      <c r="H6" s="77">
        <v>32000</v>
      </c>
      <c r="I6" s="77">
        <v>42000</v>
      </c>
      <c r="J6" s="77">
        <v>53000</v>
      </c>
      <c r="K6" s="79">
        <v>0.15</v>
      </c>
    </row>
    <row r="7" spans="1:11" x14ac:dyDescent="0.25">
      <c r="A7" s="76">
        <v>13</v>
      </c>
      <c r="B7" s="77">
        <v>51000</v>
      </c>
      <c r="C7" s="77">
        <v>80000</v>
      </c>
      <c r="D7" s="77">
        <v>100000</v>
      </c>
      <c r="E7" s="77">
        <v>60000</v>
      </c>
      <c r="F7" s="77">
        <v>80000</v>
      </c>
      <c r="G7" s="77">
        <v>100000</v>
      </c>
      <c r="H7" s="77">
        <v>42000</v>
      </c>
      <c r="I7" s="77">
        <v>56000</v>
      </c>
      <c r="J7" s="77">
        <v>70000</v>
      </c>
      <c r="K7" s="79">
        <v>0.15</v>
      </c>
    </row>
    <row r="8" spans="1:11" x14ac:dyDescent="0.25">
      <c r="A8" s="76">
        <v>14</v>
      </c>
      <c r="B8" s="77">
        <v>64000</v>
      </c>
      <c r="C8" s="77">
        <v>100000</v>
      </c>
      <c r="D8" s="77">
        <v>125000</v>
      </c>
      <c r="E8" s="77">
        <v>75000</v>
      </c>
      <c r="F8" s="77">
        <v>100000</v>
      </c>
      <c r="G8" s="77">
        <v>125000</v>
      </c>
      <c r="H8" s="77">
        <v>53000</v>
      </c>
      <c r="I8" s="77">
        <v>70000</v>
      </c>
      <c r="J8" s="77">
        <v>88000</v>
      </c>
      <c r="K8" s="79">
        <v>0.2</v>
      </c>
    </row>
    <row r="9" spans="1:11" x14ac:dyDescent="0.25">
      <c r="A9" s="76">
        <v>15</v>
      </c>
      <c r="B9" s="77">
        <v>83000</v>
      </c>
      <c r="C9" s="77">
        <v>130000</v>
      </c>
      <c r="D9" s="77">
        <v>163000</v>
      </c>
      <c r="E9" s="77">
        <v>98000</v>
      </c>
      <c r="F9" s="77">
        <v>130000</v>
      </c>
      <c r="G9" s="77">
        <v>163000</v>
      </c>
      <c r="H9" s="77">
        <v>68000</v>
      </c>
      <c r="I9" s="77">
        <v>91000</v>
      </c>
      <c r="J9" s="77">
        <v>114000</v>
      </c>
      <c r="K9" s="79">
        <v>0.2</v>
      </c>
    </row>
    <row r="10" spans="1:11" x14ac:dyDescent="0.25">
      <c r="A10" s="76">
        <v>16</v>
      </c>
      <c r="B10" s="77">
        <v>108000</v>
      </c>
      <c r="C10" s="77">
        <v>170000</v>
      </c>
      <c r="D10" s="77">
        <v>213000</v>
      </c>
      <c r="E10" s="77">
        <v>128000</v>
      </c>
      <c r="F10" s="77">
        <v>170000</v>
      </c>
      <c r="G10" s="77">
        <v>213000</v>
      </c>
      <c r="H10" s="77">
        <v>89000</v>
      </c>
      <c r="I10" s="77">
        <v>119000</v>
      </c>
      <c r="J10" s="77">
        <v>149000</v>
      </c>
      <c r="K10" s="79">
        <v>0.35</v>
      </c>
    </row>
    <row r="11" spans="1:11" x14ac:dyDescent="0.25">
      <c r="A11" s="76">
        <v>17</v>
      </c>
      <c r="B11" s="77">
        <v>134000</v>
      </c>
      <c r="C11" s="77">
        <v>210000</v>
      </c>
      <c r="D11" s="77">
        <v>263000</v>
      </c>
      <c r="E11" s="77">
        <v>158000</v>
      </c>
      <c r="F11" s="77">
        <v>210000</v>
      </c>
      <c r="G11" s="77">
        <v>263000</v>
      </c>
      <c r="H11" s="77">
        <v>110000</v>
      </c>
      <c r="I11" s="77">
        <v>147000</v>
      </c>
      <c r="J11" s="77">
        <v>184000</v>
      </c>
      <c r="K11" s="79">
        <v>0.35</v>
      </c>
    </row>
    <row r="12" spans="1:11" x14ac:dyDescent="0.25">
      <c r="A12" s="76">
        <v>18</v>
      </c>
      <c r="B12" s="77">
        <v>172000</v>
      </c>
      <c r="C12" s="77">
        <v>270000</v>
      </c>
      <c r="D12" s="77">
        <v>338000</v>
      </c>
      <c r="E12" s="77">
        <v>203000</v>
      </c>
      <c r="F12" s="77">
        <v>270000</v>
      </c>
      <c r="G12" s="77">
        <v>338000</v>
      </c>
      <c r="H12" s="77">
        <v>142000</v>
      </c>
      <c r="I12" s="77">
        <v>189000</v>
      </c>
      <c r="J12" s="77">
        <v>236000</v>
      </c>
      <c r="K12" s="79">
        <v>0.5</v>
      </c>
    </row>
    <row r="13" spans="1:11" x14ac:dyDescent="0.25">
      <c r="A13" s="76">
        <v>19</v>
      </c>
      <c r="B13" s="77">
        <v>217000</v>
      </c>
      <c r="C13" s="77">
        <v>340000</v>
      </c>
      <c r="D13" s="77">
        <v>425000</v>
      </c>
      <c r="E13" s="77">
        <v>255000</v>
      </c>
      <c r="F13" s="77">
        <v>340000</v>
      </c>
      <c r="G13" s="77">
        <v>425000</v>
      </c>
      <c r="H13" s="77">
        <v>179000</v>
      </c>
      <c r="I13" s="77">
        <v>238000</v>
      </c>
      <c r="J13" s="77">
        <v>298000</v>
      </c>
      <c r="K13" s="79">
        <v>0.5</v>
      </c>
    </row>
    <row r="14" spans="1:11" x14ac:dyDescent="0.25">
      <c r="A14" s="76">
        <v>20</v>
      </c>
      <c r="B14" s="77">
        <v>281000</v>
      </c>
      <c r="C14" s="77">
        <v>440000</v>
      </c>
      <c r="D14" s="77">
        <v>550000</v>
      </c>
      <c r="E14" s="77">
        <v>330000</v>
      </c>
      <c r="F14" s="77">
        <v>440000</v>
      </c>
      <c r="G14" s="77">
        <v>550000</v>
      </c>
      <c r="H14" s="77" t="s">
        <v>16</v>
      </c>
      <c r="I14" s="77"/>
      <c r="J14" s="77" t="s">
        <v>16</v>
      </c>
      <c r="K14" s="79">
        <v>0.7</v>
      </c>
    </row>
    <row r="15" spans="1:11" x14ac:dyDescent="0.25">
      <c r="A15" s="76">
        <v>21</v>
      </c>
      <c r="B15" s="77">
        <v>351000</v>
      </c>
      <c r="C15" s="77">
        <v>550000</v>
      </c>
      <c r="D15" s="77">
        <v>688000</v>
      </c>
      <c r="E15" s="77">
        <v>413000</v>
      </c>
      <c r="F15" s="77">
        <v>550000</v>
      </c>
      <c r="G15" s="77">
        <v>688000</v>
      </c>
      <c r="H15" s="77" t="s">
        <v>16</v>
      </c>
      <c r="I15" s="77"/>
      <c r="J15" s="77" t="s">
        <v>16</v>
      </c>
      <c r="K15" s="79">
        <v>0.7</v>
      </c>
    </row>
    <row r="16" spans="1:11" x14ac:dyDescent="0.25">
      <c r="A16" s="76">
        <v>22</v>
      </c>
      <c r="B16" s="77">
        <v>510000</v>
      </c>
      <c r="C16" s="77">
        <v>800000</v>
      </c>
      <c r="D16" s="77">
        <v>1000000</v>
      </c>
      <c r="E16" s="77">
        <v>600000</v>
      </c>
      <c r="F16" s="77">
        <v>800000</v>
      </c>
      <c r="G16" s="77">
        <v>1000000</v>
      </c>
      <c r="H16" s="77" t="s">
        <v>16</v>
      </c>
      <c r="I16" s="77"/>
      <c r="J16" s="77" t="s">
        <v>16</v>
      </c>
      <c r="K16" s="79">
        <v>1</v>
      </c>
    </row>
    <row r="17" spans="1:11" x14ac:dyDescent="0.25">
      <c r="A17" s="76">
        <v>23</v>
      </c>
      <c r="B17" s="77">
        <v>638000</v>
      </c>
      <c r="C17" s="77">
        <v>1000000</v>
      </c>
      <c r="D17" s="77">
        <v>1250000</v>
      </c>
      <c r="E17" s="77">
        <v>750000</v>
      </c>
      <c r="F17" s="77">
        <v>1000000</v>
      </c>
      <c r="G17" s="77">
        <v>1250000</v>
      </c>
      <c r="H17" s="77" t="s">
        <v>16</v>
      </c>
      <c r="I17" s="77"/>
      <c r="J17" s="77" t="s">
        <v>16</v>
      </c>
      <c r="K17" s="79">
        <v>1</v>
      </c>
    </row>
    <row r="18" spans="1:11" x14ac:dyDescent="0.25">
      <c r="A18" s="76">
        <v>24</v>
      </c>
      <c r="B18" s="77">
        <v>765000</v>
      </c>
      <c r="C18" s="77">
        <v>1200000</v>
      </c>
      <c r="D18" s="77">
        <v>1500000</v>
      </c>
      <c r="E18" s="77">
        <v>900000</v>
      </c>
      <c r="F18" s="77">
        <v>1200000</v>
      </c>
      <c r="G18" s="77">
        <v>1500000</v>
      </c>
      <c r="H18" s="77" t="s">
        <v>16</v>
      </c>
      <c r="I18" s="77"/>
      <c r="J18" s="77" t="s">
        <v>16</v>
      </c>
      <c r="K18" s="79">
        <v>1</v>
      </c>
    </row>
    <row r="19" spans="1:11" x14ac:dyDescent="0.25">
      <c r="A19" s="76">
        <v>25</v>
      </c>
      <c r="B19" s="77">
        <v>918000</v>
      </c>
      <c r="C19" s="77">
        <v>1440000</v>
      </c>
      <c r="D19" s="77">
        <v>1800000</v>
      </c>
      <c r="E19" s="77">
        <v>1080000</v>
      </c>
      <c r="F19" s="77">
        <v>1440000</v>
      </c>
      <c r="G19" s="77">
        <v>1800000</v>
      </c>
      <c r="H19" s="77" t="s">
        <v>16</v>
      </c>
      <c r="I19" s="77"/>
      <c r="J19" s="77" t="s">
        <v>16</v>
      </c>
      <c r="K19" s="79">
        <v>1.25</v>
      </c>
    </row>
    <row r="20" spans="1:11" x14ac:dyDescent="0.25">
      <c r="A20" s="76">
        <v>26</v>
      </c>
      <c r="B20" s="77">
        <v>1288000</v>
      </c>
      <c r="C20" s="77">
        <v>2020000</v>
      </c>
      <c r="D20" s="77">
        <v>2525000</v>
      </c>
      <c r="E20" s="77">
        <v>1515000</v>
      </c>
      <c r="F20" s="77">
        <v>2020000</v>
      </c>
      <c r="G20" s="77">
        <v>2525000</v>
      </c>
      <c r="H20" s="77" t="s">
        <v>16</v>
      </c>
      <c r="I20" s="77"/>
      <c r="J20" s="77" t="s">
        <v>16</v>
      </c>
      <c r="K20" s="79">
        <v>1.25</v>
      </c>
    </row>
    <row r="21" spans="1:11" x14ac:dyDescent="0.25">
      <c r="A21" s="76">
        <v>27</v>
      </c>
      <c r="B21" s="77">
        <v>1804000</v>
      </c>
      <c r="C21" s="77">
        <v>2830000</v>
      </c>
      <c r="D21" s="77">
        <v>3538000</v>
      </c>
      <c r="E21" s="77">
        <v>2123000</v>
      </c>
      <c r="F21" s="77">
        <v>2830000</v>
      </c>
      <c r="G21" s="77">
        <v>3538000</v>
      </c>
      <c r="H21" s="77" t="s">
        <v>16</v>
      </c>
      <c r="I21" s="77"/>
      <c r="J21" s="77" t="s">
        <v>16</v>
      </c>
      <c r="K21" s="79">
        <v>1.25</v>
      </c>
    </row>
    <row r="22" spans="1:11" x14ac:dyDescent="0.25">
      <c r="A22" s="76">
        <v>28</v>
      </c>
      <c r="B22" s="77">
        <v>2500000</v>
      </c>
      <c r="C22" s="77">
        <v>4240000</v>
      </c>
      <c r="D22" s="77">
        <v>5500000</v>
      </c>
      <c r="E22" s="77" t="s">
        <v>16</v>
      </c>
      <c r="F22" s="77"/>
      <c r="G22" s="77" t="s">
        <v>16</v>
      </c>
      <c r="H22" s="77" t="s">
        <v>16</v>
      </c>
      <c r="I22" s="77"/>
      <c r="J22" s="77" t="s">
        <v>16</v>
      </c>
      <c r="K22" s="79">
        <v>1.5</v>
      </c>
    </row>
    <row r="23" spans="1:11" x14ac:dyDescent="0.25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</row>
    <row r="24" spans="1:11" x14ac:dyDescent="0.25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</row>
    <row r="25" spans="1:11" x14ac:dyDescent="0.25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49"/>
    </row>
    <row r="26" spans="1:11" x14ac:dyDescent="0.25">
      <c r="A26" s="78"/>
      <c r="B26" s="78"/>
      <c r="C26" s="78"/>
      <c r="D26" s="78"/>
      <c r="E26" s="78"/>
      <c r="F26" s="78"/>
      <c r="G26" s="78"/>
      <c r="H26" s="78"/>
      <c r="I26" s="78"/>
      <c r="J26" s="78"/>
    </row>
    <row r="27" spans="1:11" x14ac:dyDescent="0.25">
      <c r="A27" s="78"/>
      <c r="B27" s="78"/>
      <c r="C27" s="78"/>
      <c r="D27" s="78"/>
      <c r="E27" s="78"/>
      <c r="F27" s="78"/>
      <c r="G27" s="78"/>
      <c r="H27" s="78"/>
      <c r="I27" s="78"/>
      <c r="J27" s="78"/>
    </row>
  </sheetData>
  <mergeCells count="6">
    <mergeCell ref="A1:A3"/>
    <mergeCell ref="B1:J1"/>
    <mergeCell ref="K1:K3"/>
    <mergeCell ref="B2:D2"/>
    <mergeCell ref="E2:G2"/>
    <mergeCell ref="H2:J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2:Y26"/>
  <sheetViews>
    <sheetView workbookViewId="0">
      <selection activeCell="Q23" sqref="Q23"/>
    </sheetView>
  </sheetViews>
  <sheetFormatPr defaultRowHeight="15" outlineLevelRow="1" outlineLevelCol="1" x14ac:dyDescent="0.25"/>
  <cols>
    <col min="1" max="1" width="20.42578125" customWidth="1"/>
    <col min="2" max="2" width="13" customWidth="1"/>
    <col min="3" max="3" width="16.140625" customWidth="1"/>
    <col min="8" max="24" width="0" hidden="1" customWidth="1" outlineLevel="1"/>
    <col min="25" max="25" width="9.140625" collapsed="1"/>
  </cols>
  <sheetData>
    <row r="2" spans="1:23" outlineLevel="1" x14ac:dyDescent="0.25"/>
    <row r="3" spans="1:23" ht="15" customHeight="1" outlineLevel="1" x14ac:dyDescent="0.25">
      <c r="A3" s="83"/>
      <c r="B3" s="273" t="s">
        <v>69</v>
      </c>
      <c r="C3" s="275" t="s">
        <v>70</v>
      </c>
      <c r="D3" s="276"/>
      <c r="E3" s="276"/>
      <c r="F3" s="276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</row>
    <row r="4" spans="1:23" outlineLevel="1" x14ac:dyDescent="0.25">
      <c r="A4" s="83"/>
      <c r="B4" s="274"/>
      <c r="C4" s="84" t="s">
        <v>71</v>
      </c>
      <c r="D4" s="84" t="s">
        <v>72</v>
      </c>
      <c r="E4" s="84" t="s">
        <v>73</v>
      </c>
      <c r="F4" s="84" t="s">
        <v>74</v>
      </c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</row>
    <row r="5" spans="1:23" ht="63.75" customHeight="1" outlineLevel="1" x14ac:dyDescent="0.25">
      <c r="A5" s="85" t="s">
        <v>75</v>
      </c>
      <c r="B5" s="86" t="s">
        <v>76</v>
      </c>
      <c r="C5" s="85">
        <v>40000</v>
      </c>
      <c r="D5" s="85">
        <v>40000</v>
      </c>
      <c r="E5" s="85">
        <v>52000</v>
      </c>
      <c r="F5" s="85">
        <v>70000</v>
      </c>
      <c r="G5" s="57"/>
      <c r="H5" s="56"/>
      <c r="I5" s="56">
        <v>10</v>
      </c>
      <c r="J5" s="56">
        <v>11</v>
      </c>
      <c r="K5" s="56">
        <v>12</v>
      </c>
      <c r="L5" s="56">
        <v>13</v>
      </c>
      <c r="M5" s="56">
        <v>14</v>
      </c>
      <c r="N5" s="56">
        <v>15</v>
      </c>
      <c r="O5" s="56">
        <v>16</v>
      </c>
      <c r="P5" s="56">
        <v>17</v>
      </c>
      <c r="Q5" s="56">
        <v>18</v>
      </c>
      <c r="R5" s="56">
        <v>19</v>
      </c>
      <c r="S5" s="56">
        <v>20</v>
      </c>
      <c r="T5" s="56">
        <v>21</v>
      </c>
      <c r="U5" s="56">
        <v>22</v>
      </c>
      <c r="V5" s="56">
        <v>23</v>
      </c>
      <c r="W5" s="56">
        <v>24</v>
      </c>
    </row>
    <row r="6" spans="1:23" ht="63.75" customHeight="1" outlineLevel="1" x14ac:dyDescent="0.25">
      <c r="A6" s="85" t="s">
        <v>75</v>
      </c>
      <c r="B6" s="86" t="s">
        <v>76</v>
      </c>
      <c r="C6" s="85">
        <v>40000</v>
      </c>
      <c r="D6" s="85">
        <v>40000</v>
      </c>
      <c r="E6" s="85">
        <v>52000</v>
      </c>
      <c r="F6" s="85">
        <v>70000</v>
      </c>
      <c r="G6" s="57"/>
      <c r="H6" s="56" t="s">
        <v>77</v>
      </c>
      <c r="I6" s="56">
        <v>40000</v>
      </c>
      <c r="J6" s="56">
        <v>40000</v>
      </c>
      <c r="K6" s="56">
        <v>40000</v>
      </c>
      <c r="L6" s="56">
        <v>40000</v>
      </c>
      <c r="M6" s="56">
        <v>40000</v>
      </c>
      <c r="N6" s="56">
        <v>40000</v>
      </c>
      <c r="O6" s="56">
        <v>40000</v>
      </c>
      <c r="P6" s="56">
        <v>40000</v>
      </c>
      <c r="Q6" s="56">
        <v>52000</v>
      </c>
      <c r="R6" s="56">
        <v>52000</v>
      </c>
      <c r="S6" s="56">
        <v>52000</v>
      </c>
      <c r="T6" s="56">
        <v>70000</v>
      </c>
      <c r="U6" s="56">
        <v>70000</v>
      </c>
      <c r="V6" s="56">
        <v>70000</v>
      </c>
      <c r="W6" s="56">
        <v>70000</v>
      </c>
    </row>
    <row r="7" spans="1:23" ht="76.5" customHeight="1" outlineLevel="1" x14ac:dyDescent="0.25">
      <c r="A7" s="85" t="s">
        <v>75</v>
      </c>
      <c r="B7" s="86" t="s">
        <v>78</v>
      </c>
      <c r="C7" s="85">
        <v>45000</v>
      </c>
      <c r="D7" s="85">
        <v>45000</v>
      </c>
      <c r="E7" s="85">
        <v>60000</v>
      </c>
      <c r="F7" s="85">
        <v>80000</v>
      </c>
      <c r="G7" s="57"/>
      <c r="H7" s="56" t="s">
        <v>79</v>
      </c>
      <c r="I7" s="56">
        <v>45000</v>
      </c>
      <c r="J7" s="56">
        <v>45000</v>
      </c>
      <c r="K7" s="56">
        <v>45000</v>
      </c>
      <c r="L7" s="56">
        <v>45000</v>
      </c>
      <c r="M7" s="56">
        <v>45000</v>
      </c>
      <c r="N7" s="56">
        <v>45000</v>
      </c>
      <c r="O7" s="56">
        <v>45000</v>
      </c>
      <c r="P7" s="56">
        <v>45000</v>
      </c>
      <c r="Q7" s="56">
        <v>60000</v>
      </c>
      <c r="R7" s="56">
        <v>60000</v>
      </c>
      <c r="S7" s="56">
        <v>60000</v>
      </c>
      <c r="T7" s="56">
        <v>80000</v>
      </c>
      <c r="U7" s="56">
        <v>80000</v>
      </c>
      <c r="V7" s="56">
        <v>80000</v>
      </c>
      <c r="W7" s="56">
        <v>80000</v>
      </c>
    </row>
    <row r="8" spans="1:23" x14ac:dyDescent="0.25">
      <c r="A8" s="70"/>
      <c r="B8" s="70"/>
      <c r="C8" s="70"/>
      <c r="D8" s="58"/>
      <c r="E8" s="58"/>
      <c r="F8" s="58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</row>
    <row r="9" spans="1:23" x14ac:dyDescent="0.25">
      <c r="A9" s="71"/>
      <c r="B9" s="71"/>
      <c r="C9" s="71"/>
    </row>
    <row r="10" spans="1:23" ht="51" customHeight="1" x14ac:dyDescent="0.25">
      <c r="A10" s="80" t="s">
        <v>70</v>
      </c>
      <c r="B10" s="81" t="s">
        <v>80</v>
      </c>
      <c r="C10" s="81" t="s">
        <v>76</v>
      </c>
      <c r="D10" s="81" t="s">
        <v>78</v>
      </c>
    </row>
    <row r="11" spans="1:23" x14ac:dyDescent="0.25">
      <c r="A11" s="82">
        <v>10</v>
      </c>
      <c r="B11" s="87">
        <v>40000</v>
      </c>
      <c r="C11" s="87">
        <v>40000</v>
      </c>
      <c r="D11" s="87">
        <v>45000</v>
      </c>
    </row>
    <row r="12" spans="1:23" x14ac:dyDescent="0.25">
      <c r="A12" s="82">
        <v>11</v>
      </c>
      <c r="B12" s="87">
        <v>40000</v>
      </c>
      <c r="C12" s="87">
        <v>40000</v>
      </c>
      <c r="D12" s="87">
        <v>45000</v>
      </c>
    </row>
    <row r="13" spans="1:23" x14ac:dyDescent="0.25">
      <c r="A13" s="82">
        <v>12</v>
      </c>
      <c r="B13" s="87">
        <v>40000</v>
      </c>
      <c r="C13" s="87">
        <v>40000</v>
      </c>
      <c r="D13" s="87">
        <v>45000</v>
      </c>
    </row>
    <row r="14" spans="1:23" x14ac:dyDescent="0.25">
      <c r="A14" s="82">
        <v>13</v>
      </c>
      <c r="B14" s="87">
        <v>40000</v>
      </c>
      <c r="C14" s="87">
        <v>40000</v>
      </c>
      <c r="D14" s="87">
        <v>45000</v>
      </c>
    </row>
    <row r="15" spans="1:23" x14ac:dyDescent="0.25">
      <c r="A15" s="82">
        <v>14</v>
      </c>
      <c r="B15" s="87">
        <v>40000</v>
      </c>
      <c r="C15" s="87">
        <v>40000</v>
      </c>
      <c r="D15" s="87">
        <v>45000</v>
      </c>
    </row>
    <row r="16" spans="1:23" x14ac:dyDescent="0.25">
      <c r="A16" s="82">
        <v>15</v>
      </c>
      <c r="B16" s="87">
        <v>40000</v>
      </c>
      <c r="C16" s="87">
        <v>40000</v>
      </c>
      <c r="D16" s="87">
        <v>45000</v>
      </c>
    </row>
    <row r="17" spans="1:4" x14ac:dyDescent="0.25">
      <c r="A17" s="82">
        <v>16</v>
      </c>
      <c r="B17" s="87">
        <v>40000</v>
      </c>
      <c r="C17" s="87">
        <v>40000</v>
      </c>
      <c r="D17" s="87">
        <v>45000</v>
      </c>
    </row>
    <row r="18" spans="1:4" x14ac:dyDescent="0.25">
      <c r="A18" s="82">
        <v>17</v>
      </c>
      <c r="B18" s="87">
        <v>40000</v>
      </c>
      <c r="C18" s="87">
        <v>40000</v>
      </c>
      <c r="D18" s="87">
        <v>45000</v>
      </c>
    </row>
    <row r="19" spans="1:4" x14ac:dyDescent="0.25">
      <c r="A19" s="82">
        <v>18</v>
      </c>
      <c r="B19" s="87">
        <v>52000</v>
      </c>
      <c r="C19" s="87">
        <v>52000</v>
      </c>
      <c r="D19" s="87">
        <v>60000</v>
      </c>
    </row>
    <row r="20" spans="1:4" x14ac:dyDescent="0.25">
      <c r="A20" s="82">
        <v>19</v>
      </c>
      <c r="B20" s="87">
        <v>52000</v>
      </c>
      <c r="C20" s="87">
        <v>52000</v>
      </c>
      <c r="D20" s="87">
        <v>60000</v>
      </c>
    </row>
    <row r="21" spans="1:4" x14ac:dyDescent="0.25">
      <c r="A21" s="82">
        <v>20</v>
      </c>
      <c r="B21" s="87">
        <v>52000</v>
      </c>
      <c r="C21" s="87">
        <v>52000</v>
      </c>
      <c r="D21" s="87">
        <v>60000</v>
      </c>
    </row>
    <row r="22" spans="1:4" x14ac:dyDescent="0.25">
      <c r="A22" s="82">
        <v>21</v>
      </c>
      <c r="B22" s="87">
        <v>70000</v>
      </c>
      <c r="C22" s="87">
        <v>70000</v>
      </c>
      <c r="D22" s="87">
        <v>80000</v>
      </c>
    </row>
    <row r="23" spans="1:4" x14ac:dyDescent="0.25">
      <c r="A23" s="82">
        <v>22</v>
      </c>
      <c r="B23" s="87">
        <v>70000</v>
      </c>
      <c r="C23" s="87">
        <v>70000</v>
      </c>
      <c r="D23" s="87">
        <v>80000</v>
      </c>
    </row>
    <row r="24" spans="1:4" x14ac:dyDescent="0.25">
      <c r="A24" s="82">
        <v>23</v>
      </c>
      <c r="B24" s="87">
        <v>70000</v>
      </c>
      <c r="C24" s="87">
        <v>70000</v>
      </c>
      <c r="D24" s="87">
        <v>80000</v>
      </c>
    </row>
    <row r="25" spans="1:4" x14ac:dyDescent="0.25">
      <c r="A25" s="82">
        <v>24</v>
      </c>
      <c r="B25" s="87">
        <v>70000</v>
      </c>
      <c r="C25" s="87">
        <v>70000</v>
      </c>
      <c r="D25" s="87">
        <v>80000</v>
      </c>
    </row>
    <row r="26" spans="1:4" x14ac:dyDescent="0.25">
      <c r="A26" s="71"/>
      <c r="B26" s="71"/>
      <c r="C26" s="71"/>
    </row>
  </sheetData>
  <mergeCells count="2">
    <mergeCell ref="B3:B4"/>
    <mergeCell ref="C3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ИКП</vt:lpstr>
      <vt:lpstr>ИКП (2)</vt:lpstr>
      <vt:lpstr>шкала</vt:lpstr>
      <vt:lpstr>релокация</vt:lpstr>
      <vt:lpstr>ИКП!Область_печати</vt:lpstr>
      <vt:lpstr>'ИКП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Королева</dc:creator>
  <cp:lastModifiedBy>Глинский Алексей Юрьевич</cp:lastModifiedBy>
  <cp:lastPrinted>2019-09-05T03:03:48Z</cp:lastPrinted>
  <dcterms:created xsi:type="dcterms:W3CDTF">2014-04-02T14:25:06Z</dcterms:created>
  <dcterms:modified xsi:type="dcterms:W3CDTF">2019-10-21T11:18:44Z</dcterms:modified>
</cp:coreProperties>
</file>