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РАСЧЕТ" sheetId="1" r:id="rId1"/>
    <sheet name="РАСЧЕТ (2)" sheetId="2" r:id="rId2"/>
  </sheets>
  <definedNames>
    <definedName name="_xlnm._FilterDatabase" localSheetId="1" hidden="1">'РАСЧЕТ (2)'!$A$10:$P$42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C2" i="2"/>
  <c r="C3" i="2"/>
  <c r="C4" i="2"/>
  <c r="I3" i="2"/>
  <c r="I4" i="2"/>
  <c r="C6" i="2"/>
  <c r="G6" i="2"/>
  <c r="G7" i="2"/>
  <c r="M9" i="2"/>
  <c r="C9" i="2"/>
  <c r="D9" i="2"/>
  <c r="E9" i="2"/>
  <c r="F9" i="2"/>
  <c r="G9" i="2"/>
  <c r="H9" i="2"/>
  <c r="I9" i="2"/>
  <c r="J9" i="2"/>
  <c r="K9" i="2"/>
  <c r="L10" i="2"/>
  <c r="N10" i="2"/>
  <c r="O10" i="2"/>
  <c r="P10" i="2"/>
  <c r="C11" i="2"/>
  <c r="D11" i="2"/>
  <c r="C12" i="2"/>
  <c r="D12" i="2"/>
  <c r="C13" i="2"/>
  <c r="D13" i="2"/>
  <c r="C14" i="2"/>
  <c r="D14" i="2"/>
  <c r="C15" i="2"/>
  <c r="D15" i="2"/>
  <c r="C16" i="2"/>
  <c r="D16" i="2"/>
  <c r="E11" i="2"/>
  <c r="E12" i="2"/>
  <c r="E13" i="2"/>
  <c r="E14" i="2"/>
  <c r="E15" i="2"/>
  <c r="E16" i="2"/>
  <c r="F11" i="2"/>
  <c r="G11" i="2"/>
  <c r="H11" i="2"/>
  <c r="I11" i="2"/>
  <c r="J11" i="2"/>
  <c r="K11" i="2"/>
  <c r="L11" i="2"/>
  <c r="M11" i="2"/>
  <c r="N11" i="2"/>
  <c r="O11" i="2"/>
  <c r="P11" i="2"/>
  <c r="F12" i="2"/>
  <c r="G12" i="2"/>
  <c r="H12" i="2"/>
  <c r="I12" i="2"/>
  <c r="J12" i="2"/>
  <c r="K12" i="2"/>
  <c r="L12" i="2"/>
  <c r="M12" i="2"/>
  <c r="N12" i="2"/>
  <c r="O12" i="2"/>
  <c r="P12" i="2"/>
  <c r="F13" i="2"/>
  <c r="G13" i="2"/>
  <c r="H13" i="2"/>
  <c r="I13" i="2"/>
  <c r="J13" i="2"/>
  <c r="K13" i="2"/>
  <c r="L13" i="2"/>
  <c r="M13" i="2"/>
  <c r="N13" i="2"/>
  <c r="O13" i="2"/>
  <c r="P13" i="2"/>
  <c r="F14" i="2"/>
  <c r="G14" i="2"/>
  <c r="H14" i="2"/>
  <c r="I14" i="2"/>
  <c r="J14" i="2"/>
  <c r="K14" i="2"/>
  <c r="L14" i="2"/>
  <c r="M14" i="2"/>
  <c r="N14" i="2"/>
  <c r="O14" i="2"/>
  <c r="P14" i="2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F19" i="2"/>
  <c r="G19" i="2"/>
  <c r="H19" i="2"/>
  <c r="I19" i="2"/>
  <c r="J19" i="2"/>
  <c r="K19" i="2"/>
  <c r="L19" i="2"/>
  <c r="M19" i="2"/>
  <c r="N19" i="2"/>
  <c r="O19" i="2"/>
  <c r="P19" i="2"/>
  <c r="F20" i="2"/>
  <c r="G20" i="2"/>
  <c r="H20" i="2"/>
  <c r="I20" i="2"/>
  <c r="J20" i="2"/>
  <c r="K20" i="2"/>
  <c r="L20" i="2"/>
  <c r="M20" i="2"/>
  <c r="N20" i="2"/>
  <c r="O20" i="2"/>
  <c r="P20" i="2"/>
  <c r="F21" i="2"/>
  <c r="G21" i="2"/>
  <c r="H21" i="2"/>
  <c r="I21" i="2"/>
  <c r="J21" i="2"/>
  <c r="K21" i="2"/>
  <c r="L21" i="2"/>
  <c r="M21" i="2"/>
  <c r="N21" i="2"/>
  <c r="O21" i="2"/>
  <c r="P21" i="2"/>
  <c r="F22" i="2"/>
  <c r="G22" i="2"/>
  <c r="H22" i="2"/>
  <c r="I22" i="2"/>
  <c r="J22" i="2"/>
  <c r="K22" i="2"/>
  <c r="L22" i="2"/>
  <c r="M22" i="2"/>
  <c r="N22" i="2"/>
  <c r="O22" i="2"/>
  <c r="P22" i="2"/>
  <c r="F23" i="2"/>
  <c r="G23" i="2"/>
  <c r="H23" i="2"/>
  <c r="I23" i="2"/>
  <c r="J23" i="2"/>
  <c r="K23" i="2"/>
  <c r="L23" i="2"/>
  <c r="M23" i="2"/>
  <c r="N23" i="2"/>
  <c r="O23" i="2"/>
  <c r="P23" i="2"/>
  <c r="F24" i="2"/>
  <c r="G24" i="2"/>
  <c r="H24" i="2"/>
  <c r="I24" i="2"/>
  <c r="J24" i="2"/>
  <c r="K24" i="2"/>
  <c r="L24" i="2"/>
  <c r="M24" i="2"/>
  <c r="N24" i="2"/>
  <c r="O24" i="2"/>
  <c r="P24" i="2"/>
  <c r="F25" i="2"/>
  <c r="G25" i="2"/>
  <c r="H25" i="2"/>
  <c r="I25" i="2"/>
  <c r="J25" i="2"/>
  <c r="K25" i="2"/>
  <c r="L25" i="2"/>
  <c r="M25" i="2"/>
  <c r="N25" i="2"/>
  <c r="O25" i="2"/>
  <c r="P25" i="2"/>
  <c r="F26" i="2"/>
  <c r="G26" i="2"/>
  <c r="H26" i="2"/>
  <c r="I26" i="2"/>
  <c r="J26" i="2"/>
  <c r="K26" i="2"/>
  <c r="L26" i="2"/>
  <c r="M26" i="2"/>
  <c r="N26" i="2"/>
  <c r="O26" i="2"/>
  <c r="P26" i="2"/>
  <c r="F27" i="2"/>
  <c r="G27" i="2"/>
  <c r="H27" i="2"/>
  <c r="I27" i="2"/>
  <c r="J27" i="2"/>
  <c r="K27" i="2"/>
  <c r="L27" i="2"/>
  <c r="M27" i="2"/>
  <c r="N27" i="2"/>
  <c r="O27" i="2"/>
  <c r="P27" i="2"/>
  <c r="F28" i="2"/>
  <c r="G28" i="2"/>
  <c r="H28" i="2"/>
  <c r="I28" i="2"/>
  <c r="J28" i="2"/>
  <c r="K28" i="2"/>
  <c r="L28" i="2"/>
  <c r="M28" i="2"/>
  <c r="N28" i="2"/>
  <c r="O28" i="2"/>
  <c r="P28" i="2"/>
  <c r="F29" i="2"/>
  <c r="G29" i="2"/>
  <c r="H29" i="2"/>
  <c r="I29" i="2"/>
  <c r="J29" i="2"/>
  <c r="K29" i="2"/>
  <c r="L29" i="2"/>
  <c r="M29" i="2"/>
  <c r="N29" i="2"/>
  <c r="O29" i="2"/>
  <c r="P29" i="2"/>
  <c r="F30" i="2"/>
  <c r="G30" i="2"/>
  <c r="H30" i="2"/>
  <c r="I30" i="2"/>
  <c r="J30" i="2"/>
  <c r="K30" i="2"/>
  <c r="L30" i="2"/>
  <c r="M30" i="2"/>
  <c r="N30" i="2"/>
  <c r="O30" i="2"/>
  <c r="P30" i="2"/>
  <c r="F31" i="2"/>
  <c r="G31" i="2"/>
  <c r="H31" i="2"/>
  <c r="I31" i="2"/>
  <c r="J31" i="2"/>
  <c r="K31" i="2"/>
  <c r="L31" i="2"/>
  <c r="M31" i="2"/>
  <c r="N31" i="2"/>
  <c r="O31" i="2"/>
  <c r="P31" i="2"/>
  <c r="F32" i="2"/>
  <c r="G32" i="2"/>
  <c r="H32" i="2"/>
  <c r="I32" i="2"/>
  <c r="J32" i="2"/>
  <c r="K32" i="2"/>
  <c r="L32" i="2"/>
  <c r="M32" i="2"/>
  <c r="N32" i="2"/>
  <c r="O32" i="2"/>
  <c r="P32" i="2"/>
  <c r="F33" i="2"/>
  <c r="G33" i="2"/>
  <c r="H33" i="2"/>
  <c r="I33" i="2"/>
  <c r="J33" i="2"/>
  <c r="K33" i="2"/>
  <c r="L33" i="2"/>
  <c r="M33" i="2"/>
  <c r="N33" i="2"/>
  <c r="O33" i="2"/>
  <c r="P33" i="2"/>
  <c r="F34" i="2"/>
  <c r="G34" i="2"/>
  <c r="H34" i="2"/>
  <c r="I34" i="2"/>
  <c r="J34" i="2"/>
  <c r="K34" i="2"/>
  <c r="L34" i="2"/>
  <c r="M34" i="2"/>
  <c r="N34" i="2"/>
  <c r="O34" i="2"/>
  <c r="P34" i="2"/>
  <c r="F35" i="2"/>
  <c r="G35" i="2"/>
  <c r="H35" i="2"/>
  <c r="I35" i="2"/>
  <c r="J35" i="2"/>
  <c r="K35" i="2"/>
  <c r="L35" i="2"/>
  <c r="M35" i="2"/>
  <c r="N35" i="2"/>
  <c r="O35" i="2"/>
  <c r="P35" i="2"/>
  <c r="F36" i="2"/>
  <c r="G36" i="2"/>
  <c r="H36" i="2"/>
  <c r="I36" i="2"/>
  <c r="J36" i="2"/>
  <c r="K36" i="2"/>
  <c r="L36" i="2"/>
  <c r="M36" i="2"/>
  <c r="N36" i="2"/>
  <c r="O36" i="2"/>
  <c r="P36" i="2"/>
  <c r="F37" i="2"/>
  <c r="G37" i="2"/>
  <c r="H37" i="2"/>
  <c r="I37" i="2"/>
  <c r="J37" i="2"/>
  <c r="K37" i="2"/>
  <c r="L37" i="2"/>
  <c r="M37" i="2"/>
  <c r="N37" i="2"/>
  <c r="O37" i="2"/>
  <c r="P37" i="2"/>
  <c r="B9" i="2"/>
  <c r="B11" i="2"/>
  <c r="B12" i="2"/>
  <c r="B16" i="2"/>
  <c r="B17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B22" i="2"/>
  <c r="B28" i="2"/>
  <c r="C28" i="2"/>
  <c r="D28" i="2"/>
  <c r="E28" i="2"/>
  <c r="C29" i="2"/>
  <c r="D29" i="2"/>
  <c r="E29" i="2"/>
  <c r="C30" i="2"/>
  <c r="D30" i="2"/>
  <c r="C31" i="2"/>
  <c r="D31" i="2"/>
  <c r="E30" i="2"/>
  <c r="E31" i="2"/>
  <c r="E32" i="2"/>
  <c r="E33" i="2"/>
  <c r="E34" i="2"/>
  <c r="E35" i="2"/>
  <c r="C32" i="2"/>
  <c r="D32" i="2"/>
  <c r="C33" i="2"/>
  <c r="D33" i="2"/>
  <c r="C34" i="2"/>
  <c r="D34" i="2"/>
  <c r="C35" i="2"/>
  <c r="D35" i="2"/>
  <c r="C36" i="2"/>
  <c r="D36" i="2"/>
  <c r="C37" i="2"/>
  <c r="D37" i="2"/>
  <c r="B30" i="2"/>
  <c r="B31" i="2"/>
  <c r="B32" i="2"/>
  <c r="B33" i="2"/>
  <c r="B34" i="2"/>
  <c r="B35" i="2"/>
  <c r="B36" i="2"/>
  <c r="E36" i="2"/>
  <c r="E37" i="2"/>
  <c r="E38" i="2"/>
  <c r="F38" i="2"/>
  <c r="G38" i="2"/>
  <c r="H38" i="2"/>
  <c r="I38" i="2"/>
  <c r="J38" i="2"/>
  <c r="K38" i="2"/>
  <c r="L38" i="2"/>
  <c r="M38" i="2"/>
  <c r="N38" i="2"/>
  <c r="O38" i="2"/>
  <c r="P38" i="2"/>
  <c r="E39" i="2"/>
  <c r="F39" i="2"/>
  <c r="G39" i="2"/>
  <c r="H39" i="2"/>
  <c r="I39" i="2"/>
  <c r="J39" i="2"/>
  <c r="K39" i="2"/>
  <c r="L39" i="2"/>
  <c r="M39" i="2"/>
  <c r="N39" i="2"/>
  <c r="O39" i="2"/>
  <c r="P39" i="2"/>
  <c r="A5" i="2"/>
  <c r="A6" i="2"/>
  <c r="A7" i="2"/>
  <c r="A8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K46" i="2"/>
  <c r="O46" i="2"/>
  <c r="P46" i="2"/>
  <c r="K56" i="2"/>
  <c r="I57" i="2"/>
  <c r="J57" i="2"/>
  <c r="I1" i="2"/>
  <c r="I2" i="2"/>
  <c r="L4" i="2"/>
  <c r="N4" i="2"/>
  <c r="J8" i="2"/>
  <c r="M8" i="2"/>
  <c r="I40" i="2"/>
  <c r="J40" i="2"/>
  <c r="L40" i="2"/>
  <c r="M40" i="2"/>
  <c r="L41" i="2"/>
  <c r="M41" i="2"/>
  <c r="L42" i="2"/>
  <c r="M42" i="2"/>
  <c r="A41" i="2"/>
  <c r="I41" i="2"/>
  <c r="J41" i="2"/>
  <c r="A42" i="2"/>
  <c r="I42" i="2"/>
  <c r="J42" i="2"/>
  <c r="N40" i="2"/>
  <c r="N41" i="2"/>
  <c r="N42" i="2"/>
  <c r="H44" i="2"/>
  <c r="I44" i="2"/>
  <c r="J44" i="2"/>
  <c r="K45" i="2"/>
  <c r="O44" i="2"/>
  <c r="O45" i="2"/>
  <c r="P45" i="2"/>
  <c r="J46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N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P47" i="2"/>
  <c r="P48" i="2"/>
  <c r="P49" i="2"/>
  <c r="P50" i="2"/>
  <c r="P51" i="2"/>
  <c r="P52" i="2"/>
  <c r="P53" i="2"/>
  <c r="H55" i="2"/>
  <c r="I55" i="2"/>
  <c r="I56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V51" i="1" l="1"/>
  <c r="V58" i="1"/>
  <c r="W56" i="1"/>
  <c r="W55" i="1"/>
  <c r="V55" i="1"/>
  <c r="X58" i="1" l="1"/>
  <c r="W58" i="1"/>
  <c r="V47" i="1"/>
  <c r="V59" i="1" s="1"/>
  <c r="X59" i="1" s="1"/>
  <c r="AB46" i="1"/>
  <c r="X46" i="1"/>
  <c r="AI45" i="1"/>
  <c r="AF45" i="1"/>
  <c r="Y45" i="1"/>
  <c r="AF44" i="1"/>
  <c r="X44" i="1"/>
  <c r="W44" i="1"/>
  <c r="V44" i="1"/>
  <c r="A41" i="1"/>
  <c r="AG9" i="1"/>
  <c r="AD9" i="1"/>
  <c r="Z9" i="1"/>
  <c r="AB8" i="1"/>
  <c r="X8" i="1"/>
  <c r="V7" i="1"/>
  <c r="H7" i="2" s="1"/>
  <c r="V6" i="1"/>
  <c r="H6" i="2" s="1"/>
  <c r="AH4" i="1"/>
  <c r="AE4" i="1"/>
  <c r="AA4" i="1"/>
  <c r="A42" i="1" s="1"/>
  <c r="W59" i="1" l="1"/>
  <c r="Y59" i="1" s="1" a="1"/>
  <c r="Y59" i="1" s="1"/>
  <c r="Y58" i="1" a="1"/>
  <c r="Y58" i="1" s="1"/>
  <c r="W47" i="1"/>
  <c r="V48" i="1"/>
  <c r="V60" i="1" s="1"/>
  <c r="W1" i="1"/>
  <c r="W60" i="1" l="1"/>
  <c r="X60" i="1"/>
  <c r="X47" i="1"/>
  <c r="V49" i="1"/>
  <c r="V61" i="1" s="1"/>
  <c r="X48" i="1"/>
  <c r="W48" i="1"/>
  <c r="X40" i="1"/>
  <c r="Y60" i="1" l="1" a="1"/>
  <c r="Y60" i="1" s="1"/>
  <c r="W61" i="1"/>
  <c r="X61" i="1"/>
  <c r="W40" i="1"/>
  <c r="X41" i="1"/>
  <c r="X42" i="1"/>
  <c r="W49" i="1"/>
  <c r="V50" i="1"/>
  <c r="V62" i="1" s="1"/>
  <c r="X49" i="1"/>
  <c r="AB40" i="1"/>
  <c r="Y61" i="1" l="1" a="1"/>
  <c r="Y61" i="1" s="1"/>
  <c r="W62" i="1"/>
  <c r="Y62" i="1" s="1" a="1"/>
  <c r="Y62" i="1" s="1"/>
  <c r="X62" i="1"/>
  <c r="W42" i="1"/>
  <c r="W41" i="1"/>
  <c r="AE49" i="1"/>
  <c r="AE40" i="1"/>
  <c r="AE41" i="1" s="1"/>
  <c r="AE42" i="1" s="1"/>
  <c r="AH49" i="1"/>
  <c r="AH40" i="1"/>
  <c r="AH41" i="1" s="1"/>
  <c r="AH42" i="1" s="1"/>
  <c r="AB41" i="1"/>
  <c r="AB42" i="1"/>
  <c r="AA40" i="1"/>
  <c r="AA41" i="1" s="1"/>
  <c r="AA42" i="1" s="1"/>
  <c r="V63" i="1"/>
  <c r="X50" i="1"/>
  <c r="W50" i="1"/>
  <c r="AH47" i="1"/>
  <c r="AH48" i="1"/>
  <c r="AB47" i="1"/>
  <c r="AB48" i="1"/>
  <c r="AA47" i="1"/>
  <c r="Y47" i="1" s="1"/>
  <c r="AA48" i="1"/>
  <c r="Y48" i="1" s="1"/>
  <c r="AE47" i="1"/>
  <c r="AE48" i="1"/>
  <c r="AA49" i="1"/>
  <c r="Y49" i="1" s="1"/>
  <c r="AB49" i="1"/>
  <c r="X63" i="1" l="1"/>
  <c r="W63" i="1"/>
  <c r="AF49" i="1"/>
  <c r="AB50" i="1"/>
  <c r="AB51" i="1" s="1"/>
  <c r="V52" i="1"/>
  <c r="V64" i="1" s="1"/>
  <c r="X51" i="1"/>
  <c r="W51" i="1"/>
  <c r="AF48" i="1"/>
  <c r="AF47" i="1"/>
  <c r="W2" i="1"/>
  <c r="X64" i="1" l="1"/>
  <c r="W64" i="1"/>
  <c r="Y63" i="1" a="1"/>
  <c r="Y63" i="1" s="1"/>
  <c r="V53" i="1"/>
  <c r="X52" i="1"/>
  <c r="W52" i="1"/>
  <c r="AH52" i="1"/>
  <c r="AE52" i="1"/>
  <c r="AA52" i="1"/>
  <c r="AB52" i="1"/>
  <c r="AE46" i="1"/>
  <c r="AA46" i="1"/>
  <c r="AH46" i="1"/>
  <c r="Y64" i="1" l="1" a="1"/>
  <c r="Y64" i="1" s="1"/>
  <c r="AE50" i="1"/>
  <c r="AF50" i="1" s="1"/>
  <c r="AH50" i="1"/>
  <c r="AI50" i="1" s="1"/>
  <c r="AA50" i="1"/>
  <c r="Y50" i="1" s="1"/>
  <c r="AA51" i="1"/>
  <c r="Y51" i="1" s="1"/>
  <c r="AF52" i="1"/>
  <c r="Y52" i="1"/>
  <c r="W53" i="1"/>
  <c r="AH53" i="1"/>
  <c r="AI53" i="1" s="1"/>
  <c r="AE53" i="1"/>
  <c r="AB53" i="1"/>
  <c r="AA53" i="1"/>
  <c r="X53" i="1"/>
  <c r="AI52" i="1" l="1"/>
  <c r="AF53" i="1"/>
  <c r="AH51" i="1"/>
  <c r="AI51" i="1" s="1"/>
  <c r="AE51" i="1"/>
  <c r="AF51" i="1" s="1"/>
  <c r="Y53" i="1"/>
  <c r="AI49" i="1" l="1"/>
  <c r="AI48" i="1"/>
  <c r="AI47" i="1"/>
</calcChain>
</file>

<file path=xl/sharedStrings.xml><?xml version="1.0" encoding="utf-8"?>
<sst xmlns="http://schemas.openxmlformats.org/spreadsheetml/2006/main" count="482" uniqueCount="109">
  <si>
    <t>Толщина слоя грунта, мм:</t>
  </si>
  <si>
    <t xml:space="preserve">Объект: </t>
  </si>
  <si>
    <t>Дата:</t>
  </si>
  <si>
    <t>Документация:</t>
  </si>
  <si>
    <t>Время:</t>
  </si>
  <si>
    <t>№ п/п</t>
  </si>
  <si>
    <t>а</t>
  </si>
  <si>
    <t>ИТОГО:</t>
  </si>
  <si>
    <t>—</t>
  </si>
  <si>
    <t/>
  </si>
  <si>
    <t>Расчет</t>
  </si>
  <si>
    <t>Характеристики 1</t>
  </si>
  <si>
    <t>Характеристики 2</t>
  </si>
  <si>
    <t>Характеристики 3</t>
  </si>
  <si>
    <t>Вещество 1</t>
  </si>
  <si>
    <t>Вещество 2</t>
  </si>
  <si>
    <t>Вещество 3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</si>
  <si>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</si>
  <si>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</si>
  <si>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</si>
  <si>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</si>
  <si>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</si>
  <si>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</si>
  <si>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</si>
  <si>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</si>
  <si>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</si>
  <si>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</si>
  <si>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</si>
  <si>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</si>
  <si>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</si>
  <si>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</si>
  <si>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</si>
  <si>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</si>
  <si>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</si>
  <si>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</si>
  <si>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</si>
  <si>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</si>
  <si>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Название 1</t>
  </si>
  <si>
    <t>Название 3</t>
  </si>
  <si>
    <t>Название 4</t>
  </si>
  <si>
    <t>Название 5</t>
  </si>
  <si>
    <t>Название 8</t>
  </si>
  <si>
    <t>Название 12</t>
  </si>
  <si>
    <t>Название 2</t>
  </si>
  <si>
    <t>Название 6</t>
  </si>
  <si>
    <t>Название 7</t>
  </si>
  <si>
    <t>Название 9</t>
  </si>
  <si>
    <t>Название 10</t>
  </si>
  <si>
    <t>Название 11</t>
  </si>
  <si>
    <t>Название 13</t>
  </si>
  <si>
    <t>Вид 1</t>
  </si>
  <si>
    <t>Вид 2</t>
  </si>
  <si>
    <t>Вид 3</t>
  </si>
  <si>
    <t>Описание 1 вида</t>
  </si>
  <si>
    <t>Описание 2 вида</t>
  </si>
  <si>
    <t>Подвид 1</t>
  </si>
  <si>
    <t>Подвид 2</t>
  </si>
  <si>
    <t>Подвид 3</t>
  </si>
  <si>
    <t>Подвид 4</t>
  </si>
  <si>
    <t>Подвид 5</t>
  </si>
  <si>
    <t>Подвид 6</t>
  </si>
  <si>
    <t>Подвид 7</t>
  </si>
  <si>
    <t>Подвид 8</t>
  </si>
  <si>
    <t>Подвид 9</t>
  </si>
  <si>
    <t>Подвид 10</t>
  </si>
  <si>
    <t>Подвид 11</t>
  </si>
  <si>
    <t>Подвид 12</t>
  </si>
  <si>
    <t>Подвид 13</t>
  </si>
  <si>
    <t>Подвид 14</t>
  </si>
  <si>
    <t>Подвид 15</t>
  </si>
  <si>
    <t>Подвид 16</t>
  </si>
  <si>
    <t>Подвид 17</t>
  </si>
  <si>
    <t>Подвид 18</t>
  </si>
  <si>
    <t>Подвид 19</t>
  </si>
  <si>
    <t>Подвид 20</t>
  </si>
  <si>
    <t>Подвид 21</t>
  </si>
  <si>
    <t>Подвид 22</t>
  </si>
  <si>
    <t>Подвид 23</t>
  </si>
  <si>
    <t>Подвид 24</t>
  </si>
  <si>
    <t>Подвид 25</t>
  </si>
  <si>
    <t>Подвид 26</t>
  </si>
  <si>
    <t>Подвид 27</t>
  </si>
  <si>
    <t>б</t>
  </si>
  <si>
    <t>в</t>
  </si>
  <si>
    <t>г</t>
  </si>
  <si>
    <t>Параметр 12</t>
  </si>
  <si>
    <t>Параметр 13</t>
  </si>
  <si>
    <t>Параметр 14</t>
  </si>
  <si>
    <t>Параметр 15</t>
  </si>
  <si>
    <t>Параметр 16</t>
  </si>
  <si>
    <t>Параметр 17</t>
  </si>
  <si>
    <t>Параметр 18</t>
  </si>
  <si>
    <t>Параметр 19</t>
  </si>
  <si>
    <t>Параметр 20</t>
  </si>
  <si>
    <t>Параметр 21</t>
  </si>
  <si>
    <t>Параметр 22</t>
  </si>
  <si>
    <t>Параметр 23</t>
  </si>
  <si>
    <t>Параметр 24</t>
  </si>
  <si>
    <t>Параметр 25</t>
  </si>
  <si>
    <t>Параметр 26</t>
  </si>
  <si>
    <t>Параметр 27</t>
  </si>
  <si>
    <t>Параметр 28</t>
  </si>
  <si>
    <t>Параметр 29</t>
  </si>
  <si>
    <t>Параметр 30</t>
  </si>
  <si>
    <t>Параметр 31</t>
  </si>
  <si>
    <t>Средний</t>
  </si>
  <si>
    <t>название объекта исследований</t>
  </si>
  <si>
    <t>&gt;=5,5</t>
  </si>
  <si>
    <t>&lt;5,5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</si>
</sst>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\.m\.yy;@"/>
    <numFmt numFmtId="166" formatCode="h:mm;@"/>
    <numFmt numFmtId="167" formatCode="0.0"/>
  </numFmts>
  <fonts count="18" x14ac:knownFonts="1">
    <font>
      <sz val="10"/>
      <name val="Arial Cyr"/>
      <family val="2"/>
    </font>
    <font>
      <b/>
      <sz val="10"/>
      <name val="Arial Cyr"/>
      <family val="2"/>
    </font>
    <font>
      <b/>
      <sz val="10"/>
      <name val="Arial Cyr"/>
      <family val="2"/>
      <charset val="204"/>
    </font>
    <font>
      <sz val="10"/>
      <color rgb="FF0070C0"/>
      <name val="Arial Cyr"/>
      <family val="2"/>
    </font>
    <font>
      <sz val="10"/>
      <color indexed="12"/>
      <name val="Arial Cyr"/>
      <family val="2"/>
    </font>
    <font>
      <sz val="10"/>
      <color theme="8" tint="0.59999389629810485"/>
      <name val="Arial Cyr"/>
      <family val="2"/>
    </font>
    <font>
      <u/>
      <sz val="10"/>
      <color rgb="FF0070C0"/>
      <name val="Arial Cyr"/>
      <family val="2"/>
    </font>
    <font>
      <sz val="7"/>
      <name val="Arial Cyr"/>
      <family val="2"/>
    </font>
    <font>
      <sz val="10"/>
      <color theme="0" tint="-0.499984740745262"/>
      <name val="Arial Cyr"/>
      <family val="2"/>
    </font>
    <font>
      <i/>
      <sz val="10"/>
      <name val="Arial Cyr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.5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Arial Cyr"/>
      <family val="2"/>
    </font>
    <font>
      <i/>
      <sz val="10"/>
      <color rgb="FF9C0006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F2EFF5"/>
        <bgColor indexed="64"/>
      </patternFill>
    </fill>
    <fill>
      <patternFill patternType="solid">
        <fgColor rgb="FFF2EFF5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EBF1"/>
        <bgColor indexed="64"/>
      </patternFill>
    </fill>
    <fill>
      <patternFill patternType="solid">
        <fgColor rgb="FFDFD8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ont="0" applyFill="0" applyBorder="0" applyAlignment="0" applyProtection="0">
      <alignment vertical="top"/>
    </xf>
  </cellStyleXfs>
  <cellXfs count="20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NumberFormat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Font="1" applyAlignment="1">
      <alignment horizontal="right" vertical="top"/>
    </xf>
    <xf numFmtId="164" fontId="2" fillId="3" borderId="0" xfId="0" applyNumberFormat="1" applyFont="1" applyFill="1" applyAlignment="1">
      <alignment horizontal="right"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0" fillId="0" borderId="0" xfId="0" applyAlignment="1">
      <alignment horizontal="right" vertical="center"/>
    </xf>
    <xf numFmtId="165" fontId="4" fillId="0" borderId="0" xfId="0" applyNumberFormat="1" applyFont="1" applyBorder="1" applyAlignment="1">
      <alignment horizontal="left" vertical="top"/>
    </xf>
    <xf numFmtId="4" fontId="2" fillId="3" borderId="0" xfId="0" applyNumberFormat="1" applyFont="1" applyFill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center" vertical="top" shrinkToFit="1"/>
    </xf>
    <xf numFmtId="0" fontId="4" fillId="0" borderId="0" xfId="0" applyFont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top"/>
    </xf>
    <xf numFmtId="0" fontId="5" fillId="2" borderId="0" xfId="0" applyFont="1" applyFill="1" applyBorder="1" applyAlignment="1" applyProtection="1">
      <alignment vertical="top"/>
      <protection locked="0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right" vertical="center"/>
    </xf>
    <xf numFmtId="0" fontId="6" fillId="0" borderId="0" xfId="0" applyFont="1" applyFill="1" applyAlignment="1">
      <alignment vertical="top"/>
    </xf>
    <xf numFmtId="0" fontId="0" fillId="0" borderId="0" xfId="0" applyFill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>
      <alignment horizontal="left" vertical="top"/>
    </xf>
    <xf numFmtId="166" fontId="7" fillId="0" borderId="0" xfId="0" applyNumberFormat="1" applyFont="1" applyFill="1" applyAlignment="1">
      <alignment horizontal="center"/>
    </xf>
    <xf numFmtId="0" fontId="0" fillId="0" borderId="9" xfId="0" applyBorder="1" applyAlignment="1">
      <alignment vertical="top"/>
    </xf>
    <xf numFmtId="4" fontId="0" fillId="0" borderId="0" xfId="0" applyNumberFormat="1" applyAlignment="1">
      <alignment vertical="top"/>
    </xf>
    <xf numFmtId="0" fontId="2" fillId="7" borderId="1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10" fillId="4" borderId="15" xfId="1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2" borderId="10" xfId="0" applyFont="1" applyFill="1" applyBorder="1" applyAlignment="1">
      <alignment horizontal="left" vertical="top"/>
    </xf>
    <xf numFmtId="0" fontId="13" fillId="0" borderId="16" xfId="2" applyNumberFormat="1" applyFont="1" applyFill="1" applyBorder="1" applyAlignment="1" applyProtection="1">
      <alignment horizontal="left"/>
    </xf>
    <xf numFmtId="0" fontId="0" fillId="2" borderId="16" xfId="0" applyFont="1" applyFill="1" applyBorder="1" applyAlignment="1" applyProtection="1">
      <alignment vertical="top"/>
      <protection locked="0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2" borderId="11" xfId="0" applyFont="1" applyFill="1" applyBorder="1" applyAlignment="1" applyProtection="1">
      <alignment vertical="top"/>
      <protection locked="0"/>
    </xf>
    <xf numFmtId="0" fontId="0" fillId="9" borderId="16" xfId="0" applyFont="1" applyFill="1" applyBorder="1" applyAlignment="1" applyProtection="1">
      <alignment horizontal="center" vertical="top"/>
      <protection locked="0"/>
    </xf>
    <xf numFmtId="3" fontId="14" fillId="9" borderId="16" xfId="0" applyNumberFormat="1" applyFont="1" applyFill="1" applyBorder="1" applyAlignment="1">
      <alignment horizontal="right" vertical="center" shrinkToFit="1"/>
    </xf>
    <xf numFmtId="3" fontId="14" fillId="10" borderId="16" xfId="0" applyNumberFormat="1" applyFont="1" applyFill="1" applyBorder="1" applyAlignment="1">
      <alignment horizontal="right" vertical="center" wrapText="1"/>
    </xf>
    <xf numFmtId="4" fontId="0" fillId="0" borderId="16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NumberFormat="1" applyFont="1" applyFill="1" applyBorder="1" applyAlignment="1" applyProtection="1">
      <alignment horizontal="center" vertical="top"/>
      <protection locked="0"/>
    </xf>
    <xf numFmtId="167" fontId="0" fillId="0" borderId="16" xfId="0" applyNumberFormat="1" applyFont="1" applyFill="1" applyBorder="1" applyAlignment="1" applyProtection="1">
      <alignment horizontal="right" vertical="top"/>
    </xf>
    <xf numFmtId="0" fontId="0" fillId="0" borderId="16" xfId="0" applyFont="1" applyFill="1" applyBorder="1" applyAlignment="1" applyProtection="1">
      <alignment horizontal="right" vertical="top"/>
    </xf>
    <xf numFmtId="164" fontId="0" fillId="0" borderId="16" xfId="0" applyNumberFormat="1" applyFont="1" applyFill="1" applyBorder="1" applyAlignment="1" applyProtection="1">
      <alignment horizontal="right" vertical="top"/>
    </xf>
    <xf numFmtId="0" fontId="0" fillId="0" borderId="16" xfId="0" applyNumberFormat="1" applyFont="1" applyFill="1" applyBorder="1" applyAlignment="1" applyProtection="1">
      <alignment horizontal="right" vertical="top" shrinkToFit="1"/>
    </xf>
    <xf numFmtId="0" fontId="0" fillId="0" borderId="16" xfId="0" applyNumberFormat="1" applyFont="1" applyFill="1" applyBorder="1" applyAlignment="1" applyProtection="1">
      <alignment horizontal="right" vertical="top"/>
    </xf>
    <xf numFmtId="2" fontId="0" fillId="0" borderId="12" xfId="0" applyNumberFormat="1" applyFont="1" applyFill="1" applyBorder="1" applyAlignment="1" applyProtection="1">
      <alignment horizontal="right" vertical="top"/>
    </xf>
    <xf numFmtId="0" fontId="0" fillId="0" borderId="17" xfId="0" applyFont="1" applyFill="1" applyBorder="1" applyAlignment="1" applyProtection="1">
      <alignment horizontal="right" vertical="center" shrinkToFit="1"/>
    </xf>
    <xf numFmtId="2" fontId="0" fillId="0" borderId="16" xfId="0" applyNumberFormat="1" applyFont="1" applyFill="1" applyBorder="1" applyAlignment="1" applyProtection="1">
      <alignment horizontal="right" vertical="center"/>
    </xf>
    <xf numFmtId="167" fontId="0" fillId="0" borderId="16" xfId="0" applyNumberFormat="1" applyFont="1" applyFill="1" applyBorder="1" applyAlignment="1" applyProtection="1">
      <alignment horizontal="right" vertical="center"/>
    </xf>
    <xf numFmtId="4" fontId="0" fillId="11" borderId="18" xfId="0" applyNumberFormat="1" applyFont="1" applyFill="1" applyBorder="1" applyAlignment="1" applyProtection="1">
      <alignment horizontal="right" vertical="center"/>
    </xf>
    <xf numFmtId="4" fontId="0" fillId="0" borderId="17" xfId="0" applyNumberFormat="1" applyFont="1" applyFill="1" applyBorder="1" applyAlignment="1" applyProtection="1">
      <alignment horizontal="right" vertical="center"/>
    </xf>
    <xf numFmtId="4" fontId="0" fillId="11" borderId="16" xfId="0" applyNumberFormat="1" applyFont="1" applyFill="1" applyBorder="1" applyAlignment="1" applyProtection="1">
      <alignment horizontal="right" vertical="center"/>
    </xf>
    <xf numFmtId="2" fontId="0" fillId="0" borderId="18" xfId="0" applyNumberFormat="1" applyFont="1" applyFill="1" applyBorder="1" applyAlignment="1" applyProtection="1">
      <alignment horizontal="right" vertical="center"/>
    </xf>
    <xf numFmtId="0" fontId="13" fillId="0" borderId="11" xfId="2" applyNumberFormat="1" applyFont="1" applyFill="1" applyBorder="1" applyAlignment="1" applyProtection="1">
      <alignment horizontal="left"/>
    </xf>
    <xf numFmtId="0" fontId="0" fillId="9" borderId="11" xfId="0" applyFont="1" applyFill="1" applyBorder="1" applyAlignment="1" applyProtection="1">
      <alignment horizontal="center" vertical="top"/>
      <protection locked="0"/>
    </xf>
    <xf numFmtId="3" fontId="14" fillId="9" borderId="11" xfId="0" applyNumberFormat="1" applyFont="1" applyFill="1" applyBorder="1" applyAlignment="1">
      <alignment horizontal="right" vertical="center" shrinkToFit="1"/>
    </xf>
    <xf numFmtId="3" fontId="14" fillId="10" borderId="11" xfId="0" applyNumberFormat="1" applyFont="1" applyFill="1" applyBorder="1" applyAlignment="1">
      <alignment horizontal="right" vertical="center" wrapText="1"/>
    </xf>
    <xf numFmtId="4" fontId="0" fillId="0" borderId="11" xfId="0" applyNumberFormat="1" applyFont="1" applyFill="1" applyBorder="1" applyAlignment="1" applyProtection="1">
      <alignment horizontal="right" vertical="top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167" fontId="0" fillId="0" borderId="11" xfId="0" applyNumberFormat="1" applyFont="1" applyFill="1" applyBorder="1" applyAlignment="1" applyProtection="1">
      <alignment horizontal="right" vertical="top"/>
    </xf>
    <xf numFmtId="0" fontId="0" fillId="0" borderId="11" xfId="0" applyFont="1" applyFill="1" applyBorder="1" applyAlignment="1" applyProtection="1">
      <alignment horizontal="right" vertical="top"/>
    </xf>
    <xf numFmtId="164" fontId="0" fillId="0" borderId="11" xfId="0" applyNumberFormat="1" applyFont="1" applyFill="1" applyBorder="1" applyAlignment="1" applyProtection="1">
      <alignment horizontal="right" vertical="top"/>
    </xf>
    <xf numFmtId="0" fontId="0" fillId="0" borderId="10" xfId="0" applyFont="1" applyFill="1" applyBorder="1" applyAlignment="1" applyProtection="1">
      <alignment horizontal="right" vertical="center" shrinkToFit="1"/>
    </xf>
    <xf numFmtId="2" fontId="0" fillId="0" borderId="11" xfId="0" applyNumberFormat="1" applyFont="1" applyFill="1" applyBorder="1" applyAlignment="1" applyProtection="1">
      <alignment horizontal="right" vertical="center"/>
    </xf>
    <xf numFmtId="167" fontId="0" fillId="0" borderId="11" xfId="0" applyNumberFormat="1" applyFont="1" applyFill="1" applyBorder="1" applyAlignment="1" applyProtection="1">
      <alignment horizontal="right" vertical="center"/>
    </xf>
    <xf numFmtId="4" fontId="0" fillId="11" borderId="1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11" borderId="11" xfId="0" applyNumberFormat="1" applyFont="1" applyFill="1" applyBorder="1" applyAlignment="1" applyProtection="1">
      <alignment horizontal="righ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0" fontId="13" fillId="0" borderId="19" xfId="2" applyNumberFormat="1" applyFont="1" applyFill="1" applyBorder="1" applyAlignment="1" applyProtection="1">
      <alignment horizontal="left"/>
    </xf>
    <xf numFmtId="3" fontId="14" fillId="9" borderId="19" xfId="0" applyNumberFormat="1" applyFont="1" applyFill="1" applyBorder="1" applyAlignment="1">
      <alignment horizontal="right" vertical="center" shrinkToFit="1"/>
    </xf>
    <xf numFmtId="3" fontId="14" fillId="10" borderId="19" xfId="0" applyNumberFormat="1" applyFont="1" applyFill="1" applyBorder="1" applyAlignment="1">
      <alignment horizontal="right" vertical="center" wrapText="1"/>
    </xf>
    <xf numFmtId="4" fontId="0" fillId="0" borderId="19" xfId="0" applyNumberFormat="1" applyFont="1" applyFill="1" applyBorder="1" applyAlignment="1" applyProtection="1">
      <alignment horizontal="right" vertical="top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NumberFormat="1" applyFont="1" applyFill="1" applyBorder="1" applyAlignment="1" applyProtection="1">
      <alignment horizontal="center" vertical="top"/>
      <protection locked="0"/>
    </xf>
    <xf numFmtId="167" fontId="0" fillId="0" borderId="19" xfId="0" applyNumberFormat="1" applyFont="1" applyFill="1" applyBorder="1" applyAlignment="1" applyProtection="1">
      <alignment horizontal="right" vertical="top"/>
    </xf>
    <xf numFmtId="0" fontId="0" fillId="0" borderId="19" xfId="0" applyFont="1" applyFill="1" applyBorder="1" applyAlignment="1" applyProtection="1">
      <alignment horizontal="right" vertical="top"/>
    </xf>
    <xf numFmtId="164" fontId="0" fillId="0" borderId="19" xfId="0" applyNumberFormat="1" applyFont="1" applyFill="1" applyBorder="1" applyAlignment="1" applyProtection="1">
      <alignment horizontal="right" vertical="top"/>
    </xf>
    <xf numFmtId="0" fontId="0" fillId="9" borderId="19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0" fillId="2" borderId="19" xfId="0" applyFont="1" applyFill="1" applyBorder="1" applyAlignment="1" applyProtection="1">
      <alignment vertical="top"/>
      <protection locked="0"/>
    </xf>
    <xf numFmtId="0" fontId="0" fillId="0" borderId="19" xfId="0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right" vertical="center" shrinkToFit="1"/>
    </xf>
    <xf numFmtId="2" fontId="0" fillId="0" borderId="22" xfId="0" applyNumberFormat="1" applyFont="1" applyFill="1" applyBorder="1" applyAlignment="1" applyProtection="1">
      <alignment horizontal="right" vertical="center"/>
    </xf>
    <xf numFmtId="167" fontId="0" fillId="0" borderId="22" xfId="0" applyNumberFormat="1" applyFont="1" applyFill="1" applyBorder="1" applyAlignment="1" applyProtection="1">
      <alignment horizontal="right" vertical="center"/>
    </xf>
    <xf numFmtId="4" fontId="0" fillId="11" borderId="23" xfId="0" applyNumberFormat="1" applyFont="1" applyFill="1" applyBorder="1" applyAlignment="1" applyProtection="1">
      <alignment horizontal="right" vertical="center"/>
    </xf>
    <xf numFmtId="4" fontId="0" fillId="0" borderId="21" xfId="0" applyNumberFormat="1" applyFont="1" applyFill="1" applyBorder="1" applyAlignment="1" applyProtection="1">
      <alignment horizontal="right" vertical="center"/>
    </xf>
    <xf numFmtId="4" fontId="0" fillId="11" borderId="22" xfId="0" applyNumberFormat="1" applyFont="1" applyFill="1" applyBorder="1" applyAlignment="1" applyProtection="1">
      <alignment horizontal="right" vertical="center"/>
    </xf>
    <xf numFmtId="2" fontId="0" fillId="0" borderId="23" xfId="0" applyNumberFormat="1" applyFont="1" applyFill="1" applyBorder="1" applyAlignment="1" applyProtection="1">
      <alignment horizontal="right" vertical="center"/>
    </xf>
    <xf numFmtId="4" fontId="11" fillId="0" borderId="24" xfId="0" applyNumberFormat="1" applyFont="1" applyBorder="1" applyAlignment="1">
      <alignment horizontal="right" vertical="center" shrinkToFit="1"/>
    </xf>
    <xf numFmtId="4" fontId="11" fillId="0" borderId="3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vertical="center"/>
    </xf>
    <xf numFmtId="4" fontId="11" fillId="11" borderId="3" xfId="0" applyNumberFormat="1" applyFont="1" applyFill="1" applyBorder="1" applyAlignment="1">
      <alignment horizontal="right" vertical="center" shrinkToFit="1"/>
    </xf>
    <xf numFmtId="2" fontId="15" fillId="0" borderId="11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2" fontId="9" fillId="11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4" fontId="2" fillId="11" borderId="11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16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center" shrinkToFit="1"/>
    </xf>
    <xf numFmtId="0" fontId="0" fillId="0" borderId="0" xfId="0" applyFill="1" applyBorder="1" applyAlignment="1">
      <alignment vertical="top"/>
    </xf>
    <xf numFmtId="0" fontId="9" fillId="7" borderId="11" xfId="0" applyFont="1" applyFill="1" applyBorder="1" applyAlignment="1">
      <alignment vertical="center"/>
    </xf>
    <xf numFmtId="0" fontId="9" fillId="0" borderId="29" xfId="0" applyFont="1" applyBorder="1" applyAlignment="1">
      <alignment horizontal="right" vertical="top"/>
    </xf>
    <xf numFmtId="0" fontId="11" fillId="6" borderId="11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/>
    </xf>
    <xf numFmtId="0" fontId="1" fillId="0" borderId="29" xfId="0" applyFont="1" applyBorder="1" applyAlignment="1">
      <alignment horizontal="right" vertical="top"/>
    </xf>
    <xf numFmtId="0" fontId="1" fillId="7" borderId="11" xfId="0" applyFont="1" applyFill="1" applyBorder="1" applyAlignment="1">
      <alignment vertical="center"/>
    </xf>
    <xf numFmtId="0" fontId="11" fillId="6" borderId="11" xfId="0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vertical="top"/>
    </xf>
    <xf numFmtId="0" fontId="11" fillId="7" borderId="1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vertical="top"/>
    </xf>
    <xf numFmtId="4" fontId="0" fillId="6" borderId="11" xfId="0" applyNumberFormat="1" applyFill="1" applyBorder="1" applyAlignment="1">
      <alignment vertical="top" shrinkToFit="1"/>
    </xf>
    <xf numFmtId="2" fontId="0" fillId="6" borderId="11" xfId="0" applyNumberFormat="1" applyFill="1" applyBorder="1" applyAlignment="1">
      <alignment vertical="top"/>
    </xf>
    <xf numFmtId="4" fontId="0" fillId="7" borderId="11" xfId="0" applyNumberFormat="1" applyFill="1" applyBorder="1" applyAlignment="1">
      <alignment vertical="top" shrinkToFit="1"/>
    </xf>
    <xf numFmtId="2" fontId="0" fillId="7" borderId="11" xfId="0" applyNumberForma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4" fontId="0" fillId="12" borderId="11" xfId="0" applyNumberFormat="1" applyFill="1" applyBorder="1" applyAlignment="1">
      <alignment vertical="top" shrinkToFit="1"/>
    </xf>
    <xf numFmtId="2" fontId="0" fillId="12" borderId="11" xfId="0" applyNumberFormat="1" applyFill="1" applyBorder="1" applyAlignment="1">
      <alignment vertical="top"/>
    </xf>
    <xf numFmtId="0" fontId="0" fillId="12" borderId="11" xfId="0" applyFill="1" applyBorder="1" applyAlignment="1">
      <alignment vertical="top" wrapText="1"/>
    </xf>
    <xf numFmtId="0" fontId="0" fillId="13" borderId="11" xfId="0" applyFill="1" applyBorder="1" applyAlignment="1">
      <alignment vertical="top" wrapText="1"/>
    </xf>
    <xf numFmtId="4" fontId="0" fillId="13" borderId="11" xfId="0" applyNumberFormat="1" applyFill="1" applyBorder="1" applyAlignment="1">
      <alignment vertical="top" shrinkToFit="1"/>
    </xf>
    <xf numFmtId="2" fontId="0" fillId="13" borderId="11" xfId="0" applyNumberFormat="1" applyFill="1" applyBorder="1" applyAlignment="1">
      <alignment vertical="top"/>
    </xf>
    <xf numFmtId="0" fontId="0" fillId="14" borderId="11" xfId="0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15" borderId="11" xfId="0" applyFill="1" applyBorder="1" applyAlignment="1">
      <alignment vertical="top" wrapText="1"/>
    </xf>
    <xf numFmtId="2" fontId="11" fillId="0" borderId="11" xfId="0" applyNumberFormat="1" applyFont="1" applyBorder="1" applyAlignment="1">
      <alignment vertical="center"/>
    </xf>
    <xf numFmtId="2" fontId="11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7" fillId="16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vertical="top" shrinkToFit="1"/>
    </xf>
    <xf numFmtId="4" fontId="11" fillId="0" borderId="11" xfId="0" applyNumberFormat="1" applyFont="1" applyBorder="1" applyAlignment="1">
      <alignment vertical="top" shrinkToFit="1"/>
    </xf>
    <xf numFmtId="0" fontId="0" fillId="6" borderId="15" xfId="0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8" borderId="10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top"/>
      <protection locked="0"/>
    </xf>
    <xf numFmtId="0" fontId="9" fillId="5" borderId="3" xfId="0" applyFont="1" applyFill="1" applyBorder="1" applyAlignment="1" applyProtection="1">
      <alignment horizontal="center" vertical="top"/>
      <protection locked="0"/>
    </xf>
    <xf numFmtId="0" fontId="9" fillId="5" borderId="4" xfId="0" applyFont="1" applyFill="1" applyBorder="1" applyAlignment="1" applyProtection="1">
      <alignment horizontal="center" vertical="top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>
      <alignment horizontal="left" vertical="center"/>
    </xf>
  </cellXfs>
  <cellStyles count="3">
    <cellStyle name="Обычный" xfId="0" builtinId="0"/>
    <cellStyle name="Обычный_Лист1" xfId="2"/>
    <cellStyle name="Обычный_Расчёт объёмов работ по АЗ" xfId="1"/>
  </cellStyles>
  <dxfs count="10">
    <dxf>
      <font>
        <color rgb="FF9C0006"/>
      </font>
      <fill>
        <patternFill>
          <bgColor rgb="FFFFC7CE"/>
        </patternFill>
      </fill>
    </dxf>
    <dxf>
      <border>
        <left/>
        <right/>
        <bottom/>
      </border>
    </dxf>
    <dxf>
      <font>
        <b/>
        <i val="0"/>
      </font>
    </dxf>
    <dxf>
      <fill>
        <patternFill patternType="none">
          <bgColor indexed="65"/>
        </patternFill>
      </fill>
      <border>
        <left/>
        <right/>
        <bottom/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border>
        <left/>
        <right/>
        <bottom/>
      </border>
    </dxf>
    <dxf>
      <font>
        <b/>
        <i val="0"/>
      </font>
    </dxf>
    <dxf>
      <fill>
        <patternFill patternType="none">
          <bgColor indexed="65"/>
        </patternFill>
      </fill>
      <border>
        <left/>
        <right/>
        <bottom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2"/>
    <pageSetUpPr fitToPage="1"/>
  </sheetPr>
  <dimension ref="A1:AX65"/>
  <sheetViews>
    <sheetView zoomScaleNormal="100" zoomScaleSheetLayoutView="80" workbookViewId="0">
      <pane ySplit="10" topLeftCell="A17" activePane="bottomLeft" state="frozen"/>
      <selection pane="bottomLeft" activeCell="G55" sqref="G55"/>
    </sheetView>
  </sheetViews>
  <sheetFormatPr defaultRowHeight="12.75" outlineLevelCol="2" x14ac:dyDescent="0.2"/>
  <cols>
    <col min="1" max="1" width="4.28515625" style="1" customWidth="1"/>
    <col min="2" max="2" width="14.140625" style="1" hidden="1" customWidth="1" outlineLevel="1"/>
    <col min="3" max="3" width="13.42578125" style="1" customWidth="1" collapsed="1"/>
    <col min="4" max="4" width="13.7109375" style="1" customWidth="1"/>
    <col min="5" max="5" width="24.42578125" style="1" hidden="1" customWidth="1" outlineLevel="1"/>
    <col min="6" max="6" width="13.42578125" style="1" hidden="1" customWidth="1" outlineLevel="1"/>
    <col min="7" max="7" width="11.85546875" style="1" customWidth="1" collapsed="1"/>
    <col min="8" max="8" width="4.28515625" style="1" hidden="1" customWidth="1" outlineLevel="1"/>
    <col min="9" max="9" width="7.28515625" style="1" hidden="1" customWidth="1" outlineLevel="1"/>
    <col min="10" max="10" width="7.28515625" style="1" hidden="1" customWidth="1" outlineLevel="2"/>
    <col min="11" max="11" width="7.42578125" style="1" hidden="1" customWidth="1" outlineLevel="1"/>
    <col min="12" max="12" width="6.42578125" style="1" customWidth="1" collapsed="1"/>
    <col min="13" max="16" width="2.5703125" style="1" hidden="1" customWidth="1" outlineLevel="1"/>
    <col min="17" max="17" width="8.42578125" style="1" customWidth="1" collapsed="1"/>
    <col min="18" max="18" width="8.42578125" style="1" hidden="1" customWidth="1" outlineLevel="1"/>
    <col min="19" max="19" width="8.140625" style="1" hidden="1" customWidth="1" outlineLevel="1"/>
    <col min="20" max="20" width="9" style="1" hidden="1" customWidth="1" outlineLevel="1"/>
    <col min="21" max="21" width="5" style="1" customWidth="1" collapsed="1"/>
    <col min="22" max="22" width="8.28515625" style="1" customWidth="1"/>
    <col min="23" max="23" width="8.85546875" style="1" customWidth="1"/>
    <col min="24" max="24" width="10.7109375" style="1" customWidth="1" collapsed="1"/>
    <col min="25" max="25" width="10.7109375" style="1" customWidth="1"/>
    <col min="26" max="26" width="10.7109375" style="1" hidden="1" customWidth="1" outlineLevel="1"/>
    <col min="27" max="27" width="10.7109375" style="1" customWidth="1" collapsed="1"/>
    <col min="28" max="28" width="10.7109375" style="1" customWidth="1"/>
    <col min="29" max="29" width="10.7109375" style="1" hidden="1" customWidth="1" collapsed="1"/>
    <col min="30" max="30" width="10.7109375" style="1" hidden="1" customWidth="1" outlineLevel="1"/>
    <col min="31" max="32" width="10.7109375" style="1" customWidth="1" collapsed="1"/>
    <col min="33" max="33" width="10.7109375" style="1" hidden="1" customWidth="1" outlineLevel="1"/>
    <col min="34" max="34" width="10.7109375" style="1" customWidth="1" collapsed="1"/>
    <col min="35" max="35" width="10.7109375" style="1" customWidth="1"/>
    <col min="36" max="36" width="1.85546875" style="1" customWidth="1"/>
    <col min="37" max="39" width="8.5703125" style="1" customWidth="1"/>
    <col min="40" max="42" width="9.140625" style="1" customWidth="1"/>
    <col min="43" max="43" width="8.5703125" style="1" customWidth="1"/>
    <col min="44" max="44" width="9.85546875" style="1" customWidth="1"/>
    <col min="45" max="16384" width="9.140625" style="1"/>
  </cols>
  <sheetData>
    <row r="1" spans="1:50" ht="12.75" customHeight="1" x14ac:dyDescent="0.2">
      <c r="B1" s="2"/>
      <c r="C1" s="3"/>
      <c r="D1" s="3"/>
      <c r="R1" s="5" t="s">
        <v>0</v>
      </c>
      <c r="U1" s="6"/>
      <c r="V1" s="7"/>
      <c r="W1" s="8">
        <f>SUM(L8:L40)</f>
        <v>23.44</v>
      </c>
      <c r="X1" s="5"/>
      <c r="AC1" s="9"/>
      <c r="AF1" s="9"/>
      <c r="AI1" s="9"/>
    </row>
    <row r="2" spans="1:50" ht="12.75" customHeight="1" x14ac:dyDescent="0.2">
      <c r="C2" s="10" t="s">
        <v>12</v>
      </c>
      <c r="D2" s="4" t="s">
        <v>14</v>
      </c>
      <c r="R2" s="11"/>
      <c r="U2" s="6"/>
      <c r="V2" s="3"/>
      <c r="W2" s="12">
        <f>W40*$W$3</f>
        <v>625.3646</v>
      </c>
      <c r="X2" s="13"/>
      <c r="Y2" s="14"/>
      <c r="Z2" s="14"/>
      <c r="AA2" s="14"/>
      <c r="AC2" s="13"/>
      <c r="AD2" s="14"/>
      <c r="AE2" s="14"/>
      <c r="AF2" s="14"/>
      <c r="AG2" s="14"/>
      <c r="AH2" s="14"/>
      <c r="AI2" s="14"/>
    </row>
    <row r="3" spans="1:50" ht="12.75" customHeight="1" x14ac:dyDescent="0.2">
      <c r="C3" s="10" t="s">
        <v>13</v>
      </c>
      <c r="D3" s="4" t="s">
        <v>15</v>
      </c>
      <c r="R3" s="11"/>
      <c r="U3" s="6"/>
      <c r="V3" s="5"/>
      <c r="W3" s="4">
        <v>1.18</v>
      </c>
      <c r="Y3" s="14"/>
      <c r="Z3" s="14"/>
      <c r="AA3" s="14"/>
      <c r="AB3" s="15"/>
      <c r="AC3" s="16"/>
      <c r="AD3" s="14"/>
      <c r="AE3" s="14"/>
      <c r="AF3" s="14"/>
      <c r="AG3" s="14"/>
      <c r="AH3" s="14"/>
      <c r="AI3" s="14"/>
    </row>
    <row r="4" spans="1:50" x14ac:dyDescent="0.2">
      <c r="C4" s="10"/>
      <c r="D4" s="4" t="s">
        <v>16</v>
      </c>
      <c r="R4" s="17"/>
      <c r="U4" s="6"/>
      <c r="V4" s="3"/>
      <c r="W4" s="4">
        <v>2.58</v>
      </c>
      <c r="X4" s="18"/>
      <c r="Y4" s="19"/>
      <c r="Z4" s="20"/>
      <c r="AA4" s="21">
        <f>$W$4</f>
        <v>2.58</v>
      </c>
      <c r="AC4" s="13"/>
      <c r="AD4" s="22"/>
      <c r="AE4" s="21">
        <f>$W$4</f>
        <v>2.58</v>
      </c>
      <c r="AF4" s="19"/>
      <c r="AG4" s="22"/>
      <c r="AH4" s="21">
        <f>$W$4</f>
        <v>2.58</v>
      </c>
      <c r="AI4" s="19"/>
    </row>
    <row r="5" spans="1:50" x14ac:dyDescent="0.2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50" x14ac:dyDescent="0.2">
      <c r="A6" s="23" t="s">
        <v>1</v>
      </c>
      <c r="B6" s="18"/>
      <c r="C6" s="24"/>
      <c r="D6" s="25" t="s">
        <v>106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6"/>
      <c r="R6" s="27"/>
      <c r="S6" s="18"/>
      <c r="T6" s="18"/>
      <c r="U6" s="28" t="s">
        <v>2</v>
      </c>
      <c r="V6" s="29">
        <f ca="1">TODAY()</f>
        <v>43524</v>
      </c>
      <c r="W6" s="9"/>
      <c r="X6" s="18"/>
      <c r="Y6" s="19"/>
      <c r="Z6" s="22"/>
      <c r="AA6" s="30"/>
      <c r="AB6" s="18"/>
      <c r="AC6" s="31"/>
      <c r="AD6" s="22"/>
      <c r="AE6" s="30"/>
      <c r="AF6" s="19"/>
      <c r="AG6" s="22"/>
      <c r="AH6" s="30"/>
      <c r="AI6" s="19"/>
    </row>
    <row r="7" spans="1:50" ht="13.5" thickBot="1" x14ac:dyDescent="0.25">
      <c r="A7" s="23" t="s">
        <v>3</v>
      </c>
      <c r="B7" s="18"/>
      <c r="C7" s="24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6"/>
      <c r="R7" s="27"/>
      <c r="S7" s="18"/>
      <c r="T7" s="18"/>
      <c r="U7" s="26" t="s">
        <v>4</v>
      </c>
      <c r="V7" s="32">
        <f ca="1">NOW()</f>
        <v>43524.472260879629</v>
      </c>
      <c r="W7" s="9"/>
      <c r="X7" s="18"/>
      <c r="Y7" s="19"/>
      <c r="Z7" s="22"/>
      <c r="AA7" s="30"/>
      <c r="AB7" s="18"/>
      <c r="AC7" s="31"/>
      <c r="AD7" s="22"/>
      <c r="AE7" s="30"/>
      <c r="AF7" s="19"/>
      <c r="AG7" s="22"/>
      <c r="AH7" s="30"/>
      <c r="AI7" s="19"/>
    </row>
    <row r="8" spans="1:50" x14ac:dyDescent="0.2">
      <c r="A8" s="194" t="s">
        <v>5</v>
      </c>
      <c r="B8" s="195" t="s">
        <v>11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8" t="str">
        <f>IF(C2="","",C2)</f>
        <v>Характеристики 2</v>
      </c>
      <c r="Y8" s="199"/>
      <c r="Z8" s="199"/>
      <c r="AA8" s="200"/>
      <c r="AB8" s="201" t="str">
        <f>IF(C3="","",C3)</f>
        <v>Характеристики 3</v>
      </c>
      <c r="AC8" s="202"/>
      <c r="AD8" s="202"/>
      <c r="AE8" s="202"/>
      <c r="AF8" s="202"/>
      <c r="AG8" s="202"/>
      <c r="AH8" s="202"/>
      <c r="AI8" s="203"/>
      <c r="AJ8" s="33"/>
      <c r="AT8" s="34"/>
      <c r="AU8" s="34"/>
      <c r="AV8" s="34"/>
      <c r="AW8" s="34"/>
      <c r="AX8" s="34"/>
    </row>
    <row r="9" spans="1:50" ht="12.75" customHeight="1" x14ac:dyDescent="0.2">
      <c r="A9" s="194"/>
      <c r="B9" s="191" t="s">
        <v>17</v>
      </c>
      <c r="C9" s="191" t="s">
        <v>18</v>
      </c>
      <c r="D9" s="191" t="s">
        <v>19</v>
      </c>
      <c r="E9" s="191" t="s">
        <v>20</v>
      </c>
      <c r="F9" s="191" t="s">
        <v>21</v>
      </c>
      <c r="G9" s="191" t="s">
        <v>22</v>
      </c>
      <c r="H9" s="191" t="s">
        <v>23</v>
      </c>
      <c r="I9" s="191" t="s">
        <v>24</v>
      </c>
      <c r="J9" s="191" t="s">
        <v>25</v>
      </c>
      <c r="K9" s="191" t="s">
        <v>26</v>
      </c>
      <c r="L9" s="191" t="s">
        <v>27</v>
      </c>
      <c r="M9" s="193" t="s">
        <v>85</v>
      </c>
      <c r="N9" s="193"/>
      <c r="O9" s="193"/>
      <c r="P9" s="193"/>
      <c r="Q9" s="183" t="s">
        <v>86</v>
      </c>
      <c r="R9" s="183" t="s">
        <v>87</v>
      </c>
      <c r="S9" s="183" t="s">
        <v>88</v>
      </c>
      <c r="T9" s="183" t="s">
        <v>89</v>
      </c>
      <c r="U9" s="183" t="s">
        <v>90</v>
      </c>
      <c r="V9" s="183" t="s">
        <v>91</v>
      </c>
      <c r="W9" s="183" t="s">
        <v>92</v>
      </c>
      <c r="X9" s="185" t="s">
        <v>93</v>
      </c>
      <c r="Y9" s="185" t="s">
        <v>94</v>
      </c>
      <c r="Z9" s="187" t="str">
        <f>IF(D2="","",D2)</f>
        <v>Вещество 1</v>
      </c>
      <c r="AA9" s="188"/>
      <c r="AB9" s="189" t="s">
        <v>97</v>
      </c>
      <c r="AC9" s="189" t="s">
        <v>98</v>
      </c>
      <c r="AD9" s="169" t="str">
        <f>IF(D3="","",D3)</f>
        <v>Вещество 2</v>
      </c>
      <c r="AE9" s="170"/>
      <c r="AF9" s="36"/>
      <c r="AG9" s="169" t="str">
        <f>IF(D4="","",D4)</f>
        <v>Вещество 3</v>
      </c>
      <c r="AH9" s="170"/>
      <c r="AI9" s="37"/>
      <c r="AJ9" s="33"/>
      <c r="AT9" s="34"/>
      <c r="AU9" s="34"/>
      <c r="AV9" s="34"/>
      <c r="AW9" s="34"/>
      <c r="AX9" s="34"/>
    </row>
    <row r="10" spans="1:50" ht="38.25" customHeight="1" thickBot="1" x14ac:dyDescent="0.25">
      <c r="A10" s="194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38" t="s">
        <v>6</v>
      </c>
      <c r="N10" s="38" t="s">
        <v>82</v>
      </c>
      <c r="O10" s="38" t="s">
        <v>83</v>
      </c>
      <c r="P10" s="38" t="s">
        <v>84</v>
      </c>
      <c r="Q10" s="184"/>
      <c r="R10" s="184"/>
      <c r="S10" s="184"/>
      <c r="T10" s="184"/>
      <c r="U10" s="184"/>
      <c r="V10" s="184"/>
      <c r="W10" s="184"/>
      <c r="X10" s="186"/>
      <c r="Y10" s="186"/>
      <c r="Z10" s="167" t="s">
        <v>95</v>
      </c>
      <c r="AA10" s="167" t="s">
        <v>96</v>
      </c>
      <c r="AB10" s="190"/>
      <c r="AC10" s="190"/>
      <c r="AD10" s="39" t="s">
        <v>99</v>
      </c>
      <c r="AE10" s="39" t="s">
        <v>100</v>
      </c>
      <c r="AF10" s="39" t="s">
        <v>101</v>
      </c>
      <c r="AG10" s="39" t="s">
        <v>102</v>
      </c>
      <c r="AH10" s="39" t="s">
        <v>103</v>
      </c>
      <c r="AI10" s="39" t="s">
        <v>104</v>
      </c>
      <c r="AJ10" s="40"/>
      <c r="AT10" s="34"/>
      <c r="AU10" s="34"/>
      <c r="AV10" s="34"/>
      <c r="AW10" s="34"/>
      <c r="AX10" s="34"/>
    </row>
    <row r="11" spans="1:50" ht="12.75" customHeight="1" thickTop="1" x14ac:dyDescent="0.2">
      <c r="A11" s="41">
        <v>1</v>
      </c>
      <c r="B11" s="42" t="s">
        <v>28</v>
      </c>
      <c r="C11" s="43" t="s">
        <v>37</v>
      </c>
      <c r="D11" s="44" t="s">
        <v>50</v>
      </c>
      <c r="E11" s="45" t="s">
        <v>53</v>
      </c>
      <c r="F11" s="45" t="s">
        <v>54</v>
      </c>
      <c r="G11" s="46" t="s">
        <v>55</v>
      </c>
      <c r="H11" s="47"/>
      <c r="I11" s="48">
        <v>1</v>
      </c>
      <c r="J11" s="48" t="s">
        <v>8</v>
      </c>
      <c r="K11" s="49">
        <v>1540</v>
      </c>
      <c r="L11" s="50">
        <v>1.54</v>
      </c>
      <c r="M11" s="51">
        <v>1</v>
      </c>
      <c r="N11" s="51">
        <v>1</v>
      </c>
      <c r="O11" s="51">
        <v>1</v>
      </c>
      <c r="P11" s="51">
        <v>1</v>
      </c>
      <c r="Q11" s="52">
        <v>4</v>
      </c>
      <c r="R11" s="53">
        <v>72.3613</v>
      </c>
      <c r="S11" s="54">
        <v>92.18</v>
      </c>
      <c r="T11" s="55">
        <v>1454.53</v>
      </c>
      <c r="U11" s="56">
        <v>6.3</v>
      </c>
      <c r="V11" s="57">
        <v>77</v>
      </c>
      <c r="W11" s="58">
        <v>30.96</v>
      </c>
      <c r="X11" s="59">
        <v>30.96</v>
      </c>
      <c r="Y11" s="60">
        <v>1.3966666666666667</v>
      </c>
      <c r="Z11" s="61">
        <v>2.2893333333333334</v>
      </c>
      <c r="AA11" s="62">
        <v>70.877760000000009</v>
      </c>
      <c r="AB11" s="63" t="s">
        <v>9</v>
      </c>
      <c r="AC11" s="60" t="s">
        <v>9</v>
      </c>
      <c r="AD11" s="61" t="s">
        <v>9</v>
      </c>
      <c r="AE11" s="64" t="s">
        <v>9</v>
      </c>
      <c r="AF11" s="60" t="s">
        <v>9</v>
      </c>
      <c r="AG11" s="61" t="s">
        <v>9</v>
      </c>
      <c r="AH11" s="64" t="s">
        <v>9</v>
      </c>
      <c r="AI11" s="65" t="s">
        <v>9</v>
      </c>
      <c r="AJ11" s="33"/>
      <c r="AT11" s="34"/>
      <c r="AU11" s="34"/>
      <c r="AV11" s="34"/>
      <c r="AW11" s="34"/>
      <c r="AX11" s="34"/>
    </row>
    <row r="12" spans="1:50" ht="12.75" customHeight="1" x14ac:dyDescent="0.2">
      <c r="A12" s="41">
        <v>2</v>
      </c>
      <c r="B12" s="42" t="s">
        <v>28</v>
      </c>
      <c r="C12" s="43" t="s">
        <v>43</v>
      </c>
      <c r="D12" s="44" t="s">
        <v>50</v>
      </c>
      <c r="E12" s="45" t="s">
        <v>53</v>
      </c>
      <c r="F12" s="45" t="s">
        <v>54</v>
      </c>
      <c r="G12" s="46" t="s">
        <v>56</v>
      </c>
      <c r="H12" s="67"/>
      <c r="I12" s="68">
        <v>1</v>
      </c>
      <c r="J12" s="68" t="s">
        <v>8</v>
      </c>
      <c r="K12" s="69">
        <v>3540</v>
      </c>
      <c r="L12" s="70">
        <v>3.54</v>
      </c>
      <c r="M12" s="71">
        <v>1</v>
      </c>
      <c r="N12" s="71">
        <v>1</v>
      </c>
      <c r="O12" s="71">
        <v>1</v>
      </c>
      <c r="P12" s="71">
        <v>1</v>
      </c>
      <c r="Q12" s="72">
        <v>4</v>
      </c>
      <c r="R12" s="73">
        <v>79.68535</v>
      </c>
      <c r="S12" s="74">
        <v>101.51</v>
      </c>
      <c r="T12" s="75">
        <v>1627.6639999999998</v>
      </c>
      <c r="U12" s="56">
        <v>6.2</v>
      </c>
      <c r="V12" s="57">
        <v>77</v>
      </c>
      <c r="W12" s="58">
        <v>72.31</v>
      </c>
      <c r="X12" s="76">
        <v>72.31</v>
      </c>
      <c r="Y12" s="77">
        <v>1.4000000000000001</v>
      </c>
      <c r="Z12" s="78">
        <v>2.2949999999999999</v>
      </c>
      <c r="AA12" s="79">
        <v>165.95144999999999</v>
      </c>
      <c r="AB12" s="80" t="s">
        <v>9</v>
      </c>
      <c r="AC12" s="77" t="s">
        <v>9</v>
      </c>
      <c r="AD12" s="78" t="s">
        <v>9</v>
      </c>
      <c r="AE12" s="81" t="s">
        <v>9</v>
      </c>
      <c r="AF12" s="77" t="s">
        <v>9</v>
      </c>
      <c r="AG12" s="78" t="s">
        <v>9</v>
      </c>
      <c r="AH12" s="81" t="s">
        <v>9</v>
      </c>
      <c r="AI12" s="82" t="s">
        <v>9</v>
      </c>
      <c r="AJ12" s="33"/>
      <c r="AT12" s="34"/>
      <c r="AU12" s="34"/>
      <c r="AV12" s="34"/>
      <c r="AW12" s="34"/>
      <c r="AX12" s="34"/>
    </row>
    <row r="13" spans="1:50" ht="12.75" customHeight="1" x14ac:dyDescent="0.2">
      <c r="A13" s="41">
        <v>3</v>
      </c>
      <c r="B13" s="42" t="s">
        <v>28</v>
      </c>
      <c r="C13" s="43"/>
      <c r="D13" s="44" t="s">
        <v>50</v>
      </c>
      <c r="E13" s="45" t="s">
        <v>53</v>
      </c>
      <c r="F13" s="45" t="s">
        <v>54</v>
      </c>
      <c r="G13" s="46" t="s">
        <v>57</v>
      </c>
      <c r="H13" s="67"/>
      <c r="I13" s="68">
        <v>1</v>
      </c>
      <c r="J13" s="68" t="s">
        <v>8</v>
      </c>
      <c r="K13" s="69">
        <v>1890</v>
      </c>
      <c r="L13" s="70">
        <v>1.89</v>
      </c>
      <c r="M13" s="71">
        <v>1</v>
      </c>
      <c r="N13" s="71">
        <v>1</v>
      </c>
      <c r="O13" s="71">
        <v>1</v>
      </c>
      <c r="P13" s="71">
        <v>1</v>
      </c>
      <c r="Q13" s="72">
        <v>5</v>
      </c>
      <c r="R13" s="73">
        <v>54.659549999999996</v>
      </c>
      <c r="S13" s="74">
        <v>69.63</v>
      </c>
      <c r="T13" s="75">
        <v>1179.398223686155</v>
      </c>
      <c r="U13" s="56">
        <v>5.9</v>
      </c>
      <c r="V13" s="57">
        <v>77</v>
      </c>
      <c r="W13" s="58">
        <v>40.78</v>
      </c>
      <c r="X13" s="76">
        <v>40.78</v>
      </c>
      <c r="Y13" s="77">
        <v>1.4075</v>
      </c>
      <c r="Z13" s="78">
        <v>2.30775</v>
      </c>
      <c r="AA13" s="79">
        <v>94.110045</v>
      </c>
      <c r="AB13" s="80" t="s">
        <v>9</v>
      </c>
      <c r="AC13" s="77" t="s">
        <v>9</v>
      </c>
      <c r="AD13" s="78" t="s">
        <v>9</v>
      </c>
      <c r="AE13" s="81" t="s">
        <v>9</v>
      </c>
      <c r="AF13" s="77" t="s">
        <v>9</v>
      </c>
      <c r="AG13" s="78" t="s">
        <v>9</v>
      </c>
      <c r="AH13" s="81" t="s">
        <v>9</v>
      </c>
      <c r="AI13" s="82" t="s">
        <v>9</v>
      </c>
      <c r="AJ13" s="33"/>
      <c r="AR13" s="34"/>
      <c r="AS13" s="34"/>
      <c r="AT13" s="34"/>
      <c r="AU13" s="34"/>
      <c r="AV13" s="34"/>
      <c r="AW13" s="34"/>
      <c r="AX13" s="34"/>
    </row>
    <row r="14" spans="1:50" ht="12.75" customHeight="1" x14ac:dyDescent="0.2">
      <c r="A14" s="41">
        <v>4</v>
      </c>
      <c r="B14" s="42" t="s">
        <v>28</v>
      </c>
      <c r="C14" s="66"/>
      <c r="D14" s="44" t="s">
        <v>50</v>
      </c>
      <c r="E14" s="45" t="s">
        <v>53</v>
      </c>
      <c r="F14" s="45" t="s">
        <v>54</v>
      </c>
      <c r="G14" s="46" t="s">
        <v>58</v>
      </c>
      <c r="H14" s="67"/>
      <c r="I14" s="68">
        <v>1</v>
      </c>
      <c r="J14" s="68" t="s">
        <v>8</v>
      </c>
      <c r="K14" s="69">
        <v>3710</v>
      </c>
      <c r="L14" s="70">
        <v>3.71</v>
      </c>
      <c r="M14" s="71">
        <v>1</v>
      </c>
      <c r="N14" s="71">
        <v>1</v>
      </c>
      <c r="O14" s="71">
        <v>1</v>
      </c>
      <c r="P14" s="71">
        <v>1</v>
      </c>
      <c r="Q14" s="72">
        <v>8</v>
      </c>
      <c r="R14" s="73">
        <v>35.81955</v>
      </c>
      <c r="S14" s="74">
        <v>45.63</v>
      </c>
      <c r="T14" s="75">
        <v>779.39822368615512</v>
      </c>
      <c r="U14" s="56">
        <v>5.9</v>
      </c>
      <c r="V14" s="57">
        <v>77</v>
      </c>
      <c r="W14" s="58">
        <v>80.73</v>
      </c>
      <c r="X14" s="76">
        <v>80.73</v>
      </c>
      <c r="Y14" s="77">
        <v>1.4075</v>
      </c>
      <c r="Z14" s="78">
        <v>2.30775</v>
      </c>
      <c r="AA14" s="79">
        <v>186.30465750000002</v>
      </c>
      <c r="AB14" s="80" t="s">
        <v>9</v>
      </c>
      <c r="AC14" s="77" t="s">
        <v>9</v>
      </c>
      <c r="AD14" s="78" t="s">
        <v>9</v>
      </c>
      <c r="AE14" s="81" t="s">
        <v>9</v>
      </c>
      <c r="AF14" s="77" t="s">
        <v>9</v>
      </c>
      <c r="AG14" s="78" t="s">
        <v>9</v>
      </c>
      <c r="AH14" s="81" t="s">
        <v>9</v>
      </c>
      <c r="AI14" s="82" t="s">
        <v>9</v>
      </c>
      <c r="AJ14" s="33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1:50" ht="12.75" customHeight="1" x14ac:dyDescent="0.2">
      <c r="A15" s="41">
        <v>5</v>
      </c>
      <c r="B15" s="42" t="s">
        <v>29</v>
      </c>
      <c r="C15" s="66"/>
      <c r="D15" s="44" t="s">
        <v>50</v>
      </c>
      <c r="E15" s="45" t="s">
        <v>53</v>
      </c>
      <c r="F15" s="45" t="s">
        <v>54</v>
      </c>
      <c r="G15" s="46" t="s">
        <v>59</v>
      </c>
      <c r="H15" s="67"/>
      <c r="I15" s="68">
        <v>1</v>
      </c>
      <c r="J15" s="68" t="s">
        <v>8</v>
      </c>
      <c r="K15" s="69">
        <v>920</v>
      </c>
      <c r="L15" s="70">
        <v>0.92</v>
      </c>
      <c r="M15" s="71">
        <v>1</v>
      </c>
      <c r="N15" s="71">
        <v>1</v>
      </c>
      <c r="O15" s="71">
        <v>1</v>
      </c>
      <c r="P15" s="71">
        <v>1</v>
      </c>
      <c r="Q15" s="72">
        <v>8</v>
      </c>
      <c r="R15" s="73">
        <v>20.692599999999999</v>
      </c>
      <c r="S15" s="74">
        <v>26.36</v>
      </c>
      <c r="T15" s="75">
        <v>542.83185307179576</v>
      </c>
      <c r="U15" s="56">
        <v>4.9000000000000004</v>
      </c>
      <c r="V15" s="57">
        <v>77</v>
      </c>
      <c r="W15" s="58">
        <v>24.13</v>
      </c>
      <c r="X15" s="76" t="s">
        <v>9</v>
      </c>
      <c r="Y15" s="77" t="s">
        <v>9</v>
      </c>
      <c r="Z15" s="78" t="s">
        <v>9</v>
      </c>
      <c r="AA15" s="79" t="s">
        <v>9</v>
      </c>
      <c r="AB15" s="80">
        <v>24.13</v>
      </c>
      <c r="AC15" s="77">
        <v>6.5100000000000007</v>
      </c>
      <c r="AD15" s="78">
        <v>3.7920000000000007</v>
      </c>
      <c r="AE15" s="81">
        <v>91.500960000000006</v>
      </c>
      <c r="AF15" s="77">
        <v>3.2100000000000004</v>
      </c>
      <c r="AG15" s="78">
        <v>4.7680000000000007</v>
      </c>
      <c r="AH15" s="81">
        <v>115.05184000000001</v>
      </c>
      <c r="AI15" s="82">
        <v>3.2500000000000004</v>
      </c>
      <c r="AJ15" s="33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50" ht="12.75" customHeight="1" x14ac:dyDescent="0.2">
      <c r="A16" s="41">
        <v>6</v>
      </c>
      <c r="B16" s="42" t="s">
        <v>30</v>
      </c>
      <c r="C16" s="43" t="s">
        <v>38</v>
      </c>
      <c r="D16" s="44" t="s">
        <v>50</v>
      </c>
      <c r="E16" s="45" t="s">
        <v>53</v>
      </c>
      <c r="F16" s="45" t="s">
        <v>54</v>
      </c>
      <c r="G16" s="46" t="s">
        <v>60</v>
      </c>
      <c r="H16" s="67"/>
      <c r="I16" s="68">
        <v>1</v>
      </c>
      <c r="J16" s="68" t="s">
        <v>8</v>
      </c>
      <c r="K16" s="69">
        <v>120</v>
      </c>
      <c r="L16" s="70">
        <v>0.12</v>
      </c>
      <c r="M16" s="71">
        <v>1</v>
      </c>
      <c r="N16" s="71">
        <v>1</v>
      </c>
      <c r="O16" s="71">
        <v>1</v>
      </c>
      <c r="P16" s="71">
        <v>1</v>
      </c>
      <c r="Q16" s="72">
        <v>2</v>
      </c>
      <c r="R16" s="73">
        <v>2.4661502330679879</v>
      </c>
      <c r="S16" s="74">
        <v>3.1415926535897931</v>
      </c>
      <c r="T16" s="75">
        <v>62.831853071795862</v>
      </c>
      <c r="U16" s="56">
        <v>5</v>
      </c>
      <c r="V16" s="57">
        <v>77</v>
      </c>
      <c r="W16" s="58">
        <v>3.06</v>
      </c>
      <c r="X16" s="76" t="s">
        <v>9</v>
      </c>
      <c r="Y16" s="77" t="s">
        <v>9</v>
      </c>
      <c r="Z16" s="78" t="s">
        <v>9</v>
      </c>
      <c r="AA16" s="79" t="s">
        <v>9</v>
      </c>
      <c r="AB16" s="80">
        <v>3.06</v>
      </c>
      <c r="AC16" s="77">
        <v>6.46</v>
      </c>
      <c r="AD16" s="78">
        <v>3.7679999999999998</v>
      </c>
      <c r="AE16" s="81">
        <v>11.53008</v>
      </c>
      <c r="AF16" s="77">
        <v>3.19</v>
      </c>
      <c r="AG16" s="78">
        <v>4.7233000000000009</v>
      </c>
      <c r="AH16" s="81">
        <v>14.453298000000004</v>
      </c>
      <c r="AI16" s="82">
        <v>3.2200000000000006</v>
      </c>
      <c r="AJ16" s="33"/>
      <c r="AM16" s="34"/>
      <c r="AN16" s="34"/>
      <c r="AO16" s="34"/>
      <c r="AP16" s="34"/>
      <c r="AQ16" s="34"/>
      <c r="AR16" s="34"/>
      <c r="AS16" s="34"/>
      <c r="AT16" s="34"/>
      <c r="AU16" s="34"/>
    </row>
    <row r="17" spans="1:50" ht="12.75" customHeight="1" x14ac:dyDescent="0.2">
      <c r="A17" s="41" t="s">
        <v>9</v>
      </c>
      <c r="B17" s="42" t="s">
        <v>31</v>
      </c>
      <c r="C17" s="43" t="s">
        <v>39</v>
      </c>
      <c r="D17" s="44" t="s">
        <v>50</v>
      </c>
      <c r="E17" s="45" t="s">
        <v>53</v>
      </c>
      <c r="F17" s="45" t="s">
        <v>54</v>
      </c>
      <c r="G17" s="46" t="s">
        <v>61</v>
      </c>
      <c r="H17" s="67">
        <v>0</v>
      </c>
      <c r="I17" s="68">
        <v>1</v>
      </c>
      <c r="J17" s="68" t="s">
        <v>8</v>
      </c>
      <c r="K17" s="69">
        <v>17890</v>
      </c>
      <c r="L17" s="70">
        <v>0</v>
      </c>
      <c r="M17" s="71">
        <v>1</v>
      </c>
      <c r="N17" s="71">
        <v>1</v>
      </c>
      <c r="O17" s="71">
        <v>1</v>
      </c>
      <c r="P17" s="71">
        <v>1</v>
      </c>
      <c r="Q17" s="72">
        <v>4</v>
      </c>
      <c r="R17" s="73">
        <v>106.72075</v>
      </c>
      <c r="S17" s="74">
        <v>135.94999999999999</v>
      </c>
      <c r="T17" s="75">
        <v>1922.23</v>
      </c>
      <c r="U17" s="56">
        <v>7.1</v>
      </c>
      <c r="V17" s="57">
        <v>77</v>
      </c>
      <c r="W17" s="58">
        <v>0</v>
      </c>
      <c r="X17" s="76">
        <v>0</v>
      </c>
      <c r="Y17" s="77">
        <v>0.19</v>
      </c>
      <c r="Z17" s="78">
        <v>0.23800000000000002</v>
      </c>
      <c r="AA17" s="79">
        <v>0</v>
      </c>
      <c r="AB17" s="80" t="s">
        <v>9</v>
      </c>
      <c r="AC17" s="77" t="s">
        <v>9</v>
      </c>
      <c r="AD17" s="78" t="s">
        <v>9</v>
      </c>
      <c r="AE17" s="81" t="s">
        <v>9</v>
      </c>
      <c r="AF17" s="77" t="s">
        <v>9</v>
      </c>
      <c r="AG17" s="78" t="s">
        <v>9</v>
      </c>
      <c r="AH17" s="81" t="s">
        <v>9</v>
      </c>
      <c r="AI17" s="82" t="s">
        <v>9</v>
      </c>
      <c r="AJ17" s="33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50" ht="12.75" customHeight="1" x14ac:dyDescent="0.2">
      <c r="A18" s="41" t="s">
        <v>9</v>
      </c>
      <c r="B18" s="42" t="s">
        <v>32</v>
      </c>
      <c r="C18" s="43"/>
      <c r="D18" s="44" t="s">
        <v>50</v>
      </c>
      <c r="E18" s="45" t="s">
        <v>53</v>
      </c>
      <c r="F18" s="45" t="s">
        <v>54</v>
      </c>
      <c r="G18" s="46" t="s">
        <v>62</v>
      </c>
      <c r="H18" s="67">
        <v>0</v>
      </c>
      <c r="I18" s="68">
        <v>1</v>
      </c>
      <c r="J18" s="68" t="s">
        <v>8</v>
      </c>
      <c r="K18" s="69">
        <v>3270</v>
      </c>
      <c r="L18" s="70">
        <v>0</v>
      </c>
      <c r="M18" s="71">
        <v>1</v>
      </c>
      <c r="N18" s="71">
        <v>1</v>
      </c>
      <c r="O18" s="71">
        <v>1</v>
      </c>
      <c r="P18" s="71">
        <v>1</v>
      </c>
      <c r="Q18" s="72">
        <v>2</v>
      </c>
      <c r="R18" s="73">
        <v>65.288449999999997</v>
      </c>
      <c r="S18" s="74">
        <v>83.17</v>
      </c>
      <c r="T18" s="75">
        <v>1613.6639999999998</v>
      </c>
      <c r="U18" s="56">
        <v>5.2</v>
      </c>
      <c r="V18" s="57">
        <v>77</v>
      </c>
      <c r="W18" s="58">
        <v>0</v>
      </c>
      <c r="X18" s="76">
        <v>0</v>
      </c>
      <c r="Y18" s="77">
        <v>0.20333333333333337</v>
      </c>
      <c r="Z18" s="78">
        <v>0.26066666666666671</v>
      </c>
      <c r="AA18" s="79">
        <v>0</v>
      </c>
      <c r="AB18" s="80" t="s">
        <v>9</v>
      </c>
      <c r="AC18" s="77" t="s">
        <v>9</v>
      </c>
      <c r="AD18" s="78" t="s">
        <v>9</v>
      </c>
      <c r="AE18" s="81" t="s">
        <v>9</v>
      </c>
      <c r="AF18" s="77" t="s">
        <v>9</v>
      </c>
      <c r="AG18" s="78" t="s">
        <v>9</v>
      </c>
      <c r="AH18" s="81" t="s">
        <v>9</v>
      </c>
      <c r="AI18" s="82" t="s">
        <v>9</v>
      </c>
      <c r="AJ18" s="33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50" ht="12.75" customHeight="1" x14ac:dyDescent="0.2">
      <c r="A19" s="41" t="s">
        <v>9</v>
      </c>
      <c r="B19" s="42" t="s">
        <v>33</v>
      </c>
      <c r="C19" s="43"/>
      <c r="D19" s="44" t="s">
        <v>51</v>
      </c>
      <c r="E19" s="45" t="s">
        <v>53</v>
      </c>
      <c r="F19" s="45" t="s">
        <v>54</v>
      </c>
      <c r="G19" s="46" t="s">
        <v>63</v>
      </c>
      <c r="H19" s="67">
        <v>0</v>
      </c>
      <c r="I19" s="68">
        <v>1</v>
      </c>
      <c r="J19" s="68" t="s">
        <v>8</v>
      </c>
      <c r="K19" s="69">
        <v>1970</v>
      </c>
      <c r="L19" s="70">
        <v>0</v>
      </c>
      <c r="M19" s="71">
        <v>1</v>
      </c>
      <c r="N19" s="71">
        <v>1</v>
      </c>
      <c r="O19" s="71">
        <v>1</v>
      </c>
      <c r="P19" s="71">
        <v>1</v>
      </c>
      <c r="Q19" s="72">
        <v>1</v>
      </c>
      <c r="R19" s="73">
        <v>79.68535</v>
      </c>
      <c r="S19" s="74">
        <v>101.51</v>
      </c>
      <c r="T19" s="75">
        <v>1627.6639999999998</v>
      </c>
      <c r="U19" s="56">
        <v>6.2</v>
      </c>
      <c r="V19" s="57">
        <v>50</v>
      </c>
      <c r="W19" s="58">
        <v>0</v>
      </c>
      <c r="X19" s="76">
        <v>0</v>
      </c>
      <c r="Y19" s="77">
        <v>0.19</v>
      </c>
      <c r="Z19" s="78">
        <v>0.23800000000000002</v>
      </c>
      <c r="AA19" s="79">
        <v>0</v>
      </c>
      <c r="AB19" s="80" t="s">
        <v>9</v>
      </c>
      <c r="AC19" s="77" t="s">
        <v>9</v>
      </c>
      <c r="AD19" s="78" t="s">
        <v>9</v>
      </c>
      <c r="AE19" s="81" t="s">
        <v>9</v>
      </c>
      <c r="AF19" s="77" t="s">
        <v>9</v>
      </c>
      <c r="AG19" s="78" t="s">
        <v>9</v>
      </c>
      <c r="AH19" s="81" t="s">
        <v>9</v>
      </c>
      <c r="AI19" s="82" t="s">
        <v>9</v>
      </c>
      <c r="AJ19" s="33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1:50" ht="12.75" customHeight="1" x14ac:dyDescent="0.2">
      <c r="A20" s="41" t="s">
        <v>9</v>
      </c>
      <c r="B20" s="42" t="s">
        <v>34</v>
      </c>
      <c r="C20" s="43"/>
      <c r="D20" s="44" t="s">
        <v>51</v>
      </c>
      <c r="E20" s="45" t="s">
        <v>53</v>
      </c>
      <c r="F20" s="45" t="s">
        <v>54</v>
      </c>
      <c r="G20" s="46" t="s">
        <v>64</v>
      </c>
      <c r="H20" s="67">
        <v>0</v>
      </c>
      <c r="I20" s="68">
        <v>1</v>
      </c>
      <c r="J20" s="68" t="s">
        <v>8</v>
      </c>
      <c r="K20" s="69">
        <v>1990</v>
      </c>
      <c r="L20" s="70">
        <v>0</v>
      </c>
      <c r="M20" s="71">
        <v>1</v>
      </c>
      <c r="N20" s="71">
        <v>1</v>
      </c>
      <c r="O20" s="71">
        <v>1</v>
      </c>
      <c r="P20" s="71">
        <v>1</v>
      </c>
      <c r="Q20" s="72">
        <v>0</v>
      </c>
      <c r="R20" s="73">
        <v>29.563099999999999</v>
      </c>
      <c r="S20" s="74">
        <v>37.659999999999997</v>
      </c>
      <c r="T20" s="75">
        <v>967.39800000000014</v>
      </c>
      <c r="U20" s="56">
        <v>3.9</v>
      </c>
      <c r="V20" s="57">
        <v>50</v>
      </c>
      <c r="W20" s="58">
        <v>0</v>
      </c>
      <c r="X20" s="76">
        <v>0</v>
      </c>
      <c r="Y20" s="77">
        <v>0.22000000000000003</v>
      </c>
      <c r="Z20" s="78">
        <v>0.28900000000000003</v>
      </c>
      <c r="AA20" s="79">
        <v>0</v>
      </c>
      <c r="AB20" s="80" t="s">
        <v>9</v>
      </c>
      <c r="AC20" s="77" t="s">
        <v>9</v>
      </c>
      <c r="AD20" s="78" t="s">
        <v>9</v>
      </c>
      <c r="AE20" s="81" t="s">
        <v>9</v>
      </c>
      <c r="AF20" s="77" t="s">
        <v>9</v>
      </c>
      <c r="AG20" s="78" t="s">
        <v>9</v>
      </c>
      <c r="AH20" s="81" t="s">
        <v>9</v>
      </c>
      <c r="AI20" s="82" t="s">
        <v>9</v>
      </c>
      <c r="AJ20" s="33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50" ht="12.75" customHeight="1" x14ac:dyDescent="0.2">
      <c r="A21" s="41" t="s">
        <v>9</v>
      </c>
      <c r="B21" s="42" t="s">
        <v>35</v>
      </c>
      <c r="C21" s="66"/>
      <c r="D21" s="44" t="s">
        <v>51</v>
      </c>
      <c r="E21" s="45" t="s">
        <v>53</v>
      </c>
      <c r="F21" s="45" t="s">
        <v>54</v>
      </c>
      <c r="G21" s="46" t="s">
        <v>65</v>
      </c>
      <c r="H21" s="67">
        <v>0</v>
      </c>
      <c r="I21" s="68">
        <v>1</v>
      </c>
      <c r="J21" s="68" t="s">
        <v>8</v>
      </c>
      <c r="K21" s="69">
        <v>4580</v>
      </c>
      <c r="L21" s="70">
        <v>0</v>
      </c>
      <c r="M21" s="71">
        <v>1</v>
      </c>
      <c r="N21" s="71">
        <v>1</v>
      </c>
      <c r="O21" s="71">
        <v>1</v>
      </c>
      <c r="P21" s="71">
        <v>1</v>
      </c>
      <c r="Q21" s="72">
        <v>9</v>
      </c>
      <c r="R21" s="73">
        <v>30.62285</v>
      </c>
      <c r="S21" s="74">
        <v>39.01</v>
      </c>
      <c r="T21" s="75">
        <v>953.68200000000002</v>
      </c>
      <c r="U21" s="56">
        <v>4.0999999999999996</v>
      </c>
      <c r="V21" s="57">
        <v>50</v>
      </c>
      <c r="W21" s="58">
        <v>0</v>
      </c>
      <c r="X21" s="76">
        <v>0</v>
      </c>
      <c r="Y21" s="77">
        <v>0.22000000000000003</v>
      </c>
      <c r="Z21" s="78">
        <v>0.28900000000000003</v>
      </c>
      <c r="AA21" s="79">
        <v>0</v>
      </c>
      <c r="AB21" s="80" t="s">
        <v>9</v>
      </c>
      <c r="AC21" s="77" t="s">
        <v>9</v>
      </c>
      <c r="AD21" s="78" t="s">
        <v>9</v>
      </c>
      <c r="AE21" s="81" t="s">
        <v>9</v>
      </c>
      <c r="AF21" s="77" t="s">
        <v>9</v>
      </c>
      <c r="AG21" s="78" t="s">
        <v>9</v>
      </c>
      <c r="AH21" s="81" t="s">
        <v>9</v>
      </c>
      <c r="AI21" s="82" t="s">
        <v>9</v>
      </c>
      <c r="AJ21" s="33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50" ht="12.75" customHeight="1" x14ac:dyDescent="0.2">
      <c r="A22" s="41" t="s">
        <v>9</v>
      </c>
      <c r="B22" s="42" t="s">
        <v>34</v>
      </c>
      <c r="C22" s="43" t="s">
        <v>40</v>
      </c>
      <c r="D22" s="44" t="s">
        <v>51</v>
      </c>
      <c r="E22" s="45" t="s">
        <v>53</v>
      </c>
      <c r="F22" s="45" t="s">
        <v>54</v>
      </c>
      <c r="G22" s="46" t="s">
        <v>66</v>
      </c>
      <c r="H22" s="67">
        <v>0</v>
      </c>
      <c r="I22" s="68">
        <v>1</v>
      </c>
      <c r="J22" s="68" t="s">
        <v>8</v>
      </c>
      <c r="K22" s="69">
        <v>6860</v>
      </c>
      <c r="L22" s="70">
        <v>0</v>
      </c>
      <c r="M22" s="71">
        <v>1</v>
      </c>
      <c r="N22" s="71">
        <v>1</v>
      </c>
      <c r="O22" s="71">
        <v>1</v>
      </c>
      <c r="P22" s="71">
        <v>1</v>
      </c>
      <c r="Q22" s="52">
        <v>4</v>
      </c>
      <c r="R22" s="73">
        <v>17.27</v>
      </c>
      <c r="S22" s="74">
        <v>22</v>
      </c>
      <c r="T22" s="75">
        <v>490.04200000000003</v>
      </c>
      <c r="U22" s="56">
        <v>4.5</v>
      </c>
      <c r="V22" s="57">
        <v>50</v>
      </c>
      <c r="W22" s="58">
        <v>0</v>
      </c>
      <c r="X22" s="76">
        <v>0</v>
      </c>
      <c r="Y22" s="77">
        <v>0.21000000000000002</v>
      </c>
      <c r="Z22" s="78">
        <v>0.27200000000000002</v>
      </c>
      <c r="AA22" s="79">
        <v>0</v>
      </c>
      <c r="AB22" s="80" t="s">
        <v>9</v>
      </c>
      <c r="AC22" s="77" t="s">
        <v>9</v>
      </c>
      <c r="AD22" s="78" t="s">
        <v>9</v>
      </c>
      <c r="AE22" s="81" t="s">
        <v>9</v>
      </c>
      <c r="AF22" s="77" t="s">
        <v>9</v>
      </c>
      <c r="AG22" s="78" t="s">
        <v>9</v>
      </c>
      <c r="AH22" s="81" t="s">
        <v>9</v>
      </c>
      <c r="AI22" s="82" t="s">
        <v>9</v>
      </c>
      <c r="AJ22" s="33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50" ht="12.75" customHeight="1" x14ac:dyDescent="0.2">
      <c r="A23" s="41" t="s">
        <v>9</v>
      </c>
      <c r="B23" s="42" t="s">
        <v>34</v>
      </c>
      <c r="C23" s="66"/>
      <c r="D23" s="44" t="s">
        <v>51</v>
      </c>
      <c r="E23" s="45" t="s">
        <v>53</v>
      </c>
      <c r="F23" s="45" t="s">
        <v>54</v>
      </c>
      <c r="G23" s="46" t="s">
        <v>67</v>
      </c>
      <c r="H23" s="67">
        <v>0</v>
      </c>
      <c r="I23" s="68">
        <v>1</v>
      </c>
      <c r="J23" s="68" t="s">
        <v>8</v>
      </c>
      <c r="K23" s="69">
        <v>1970</v>
      </c>
      <c r="L23" s="70">
        <v>0</v>
      </c>
      <c r="M23" s="71">
        <v>1</v>
      </c>
      <c r="N23" s="71">
        <v>1</v>
      </c>
      <c r="O23" s="71">
        <v>1</v>
      </c>
      <c r="P23" s="71">
        <v>1</v>
      </c>
      <c r="Q23" s="72">
        <v>4</v>
      </c>
      <c r="R23" s="73">
        <v>17.27</v>
      </c>
      <c r="S23" s="74">
        <v>22</v>
      </c>
      <c r="T23" s="75">
        <v>490.04200000000003</v>
      </c>
      <c r="U23" s="56">
        <v>4.5</v>
      </c>
      <c r="V23" s="57">
        <v>50</v>
      </c>
      <c r="W23" s="58">
        <v>0</v>
      </c>
      <c r="X23" s="76">
        <v>0</v>
      </c>
      <c r="Y23" s="77">
        <v>0.21000000000000002</v>
      </c>
      <c r="Z23" s="78">
        <v>0.27200000000000002</v>
      </c>
      <c r="AA23" s="79">
        <v>0</v>
      </c>
      <c r="AB23" s="80" t="s">
        <v>9</v>
      </c>
      <c r="AC23" s="77" t="s">
        <v>9</v>
      </c>
      <c r="AD23" s="78" t="s">
        <v>9</v>
      </c>
      <c r="AE23" s="81" t="s">
        <v>9</v>
      </c>
      <c r="AF23" s="77" t="s">
        <v>9</v>
      </c>
      <c r="AG23" s="78" t="s">
        <v>9</v>
      </c>
      <c r="AH23" s="81" t="s">
        <v>9</v>
      </c>
      <c r="AI23" s="82" t="s">
        <v>9</v>
      </c>
      <c r="AJ23" s="33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50" ht="12.75" customHeight="1" x14ac:dyDescent="0.2">
      <c r="A24" s="41" t="s">
        <v>9</v>
      </c>
      <c r="B24" s="42" t="s">
        <v>34</v>
      </c>
      <c r="C24" s="66"/>
      <c r="D24" s="44" t="s">
        <v>51</v>
      </c>
      <c r="E24" s="45" t="s">
        <v>53</v>
      </c>
      <c r="F24" s="45" t="s">
        <v>54</v>
      </c>
      <c r="G24" s="46" t="s">
        <v>68</v>
      </c>
      <c r="H24" s="67">
        <v>0</v>
      </c>
      <c r="I24" s="68">
        <v>1</v>
      </c>
      <c r="J24" s="68" t="s">
        <v>8</v>
      </c>
      <c r="K24" s="69">
        <v>14880</v>
      </c>
      <c r="L24" s="70">
        <v>0</v>
      </c>
      <c r="M24" s="71">
        <v>1</v>
      </c>
      <c r="N24" s="71">
        <v>1</v>
      </c>
      <c r="O24" s="71">
        <v>1</v>
      </c>
      <c r="P24" s="71">
        <v>1</v>
      </c>
      <c r="Q24" s="72">
        <v>5</v>
      </c>
      <c r="R24" s="73">
        <v>12.246</v>
      </c>
      <c r="S24" s="74">
        <v>15.6</v>
      </c>
      <c r="T24" s="75">
        <v>391.416</v>
      </c>
      <c r="U24" s="56">
        <v>4</v>
      </c>
      <c r="V24" s="57">
        <v>50</v>
      </c>
      <c r="W24" s="58">
        <v>0</v>
      </c>
      <c r="X24" s="76">
        <v>0</v>
      </c>
      <c r="Y24" s="77">
        <v>0.22000000000000003</v>
      </c>
      <c r="Z24" s="78">
        <v>0.28900000000000003</v>
      </c>
      <c r="AA24" s="79">
        <v>0</v>
      </c>
      <c r="AB24" s="80" t="s">
        <v>9</v>
      </c>
      <c r="AC24" s="77" t="s">
        <v>9</v>
      </c>
      <c r="AD24" s="78" t="s">
        <v>9</v>
      </c>
      <c r="AE24" s="81" t="s">
        <v>9</v>
      </c>
      <c r="AF24" s="77" t="s">
        <v>9</v>
      </c>
      <c r="AG24" s="78" t="s">
        <v>9</v>
      </c>
      <c r="AH24" s="81" t="s">
        <v>9</v>
      </c>
      <c r="AI24" s="82" t="s">
        <v>9</v>
      </c>
      <c r="AJ24" s="33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50" ht="12.75" customHeight="1" x14ac:dyDescent="0.2">
      <c r="A25" s="41" t="s">
        <v>9</v>
      </c>
      <c r="B25" s="42" t="s">
        <v>34</v>
      </c>
      <c r="C25" s="66"/>
      <c r="D25" s="44" t="s">
        <v>51</v>
      </c>
      <c r="E25" s="45" t="s">
        <v>53</v>
      </c>
      <c r="F25" s="45" t="s">
        <v>54</v>
      </c>
      <c r="G25" s="46" t="s">
        <v>69</v>
      </c>
      <c r="H25" s="67">
        <v>0</v>
      </c>
      <c r="I25" s="68">
        <v>1</v>
      </c>
      <c r="J25" s="68" t="s">
        <v>8</v>
      </c>
      <c r="K25" s="69">
        <v>530</v>
      </c>
      <c r="L25" s="70">
        <v>0</v>
      </c>
      <c r="M25" s="71">
        <v>1</v>
      </c>
      <c r="N25" s="71">
        <v>1</v>
      </c>
      <c r="O25" s="71">
        <v>1</v>
      </c>
      <c r="P25" s="71">
        <v>1</v>
      </c>
      <c r="Q25" s="72">
        <v>8</v>
      </c>
      <c r="R25" s="73">
        <v>7.3633000000000006</v>
      </c>
      <c r="S25" s="74">
        <v>9.3800000000000008</v>
      </c>
      <c r="T25" s="75">
        <v>313.56200000000001</v>
      </c>
      <c r="U25" s="56">
        <v>3</v>
      </c>
      <c r="V25" s="57">
        <v>50</v>
      </c>
      <c r="W25" s="58">
        <v>0</v>
      </c>
      <c r="X25" s="76">
        <v>0</v>
      </c>
      <c r="Y25" s="77">
        <v>0.31</v>
      </c>
      <c r="Z25" s="78">
        <v>0.442</v>
      </c>
      <c r="AA25" s="79">
        <v>0</v>
      </c>
      <c r="AB25" s="80" t="s">
        <v>9</v>
      </c>
      <c r="AC25" s="77" t="s">
        <v>9</v>
      </c>
      <c r="AD25" s="78" t="s">
        <v>9</v>
      </c>
      <c r="AE25" s="81" t="s">
        <v>9</v>
      </c>
      <c r="AF25" s="77" t="s">
        <v>9</v>
      </c>
      <c r="AG25" s="78" t="s">
        <v>9</v>
      </c>
      <c r="AH25" s="81" t="s">
        <v>9</v>
      </c>
      <c r="AI25" s="82" t="s">
        <v>9</v>
      </c>
      <c r="AJ25" s="33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50" ht="12.75" customHeight="1" x14ac:dyDescent="0.2">
      <c r="A26" s="41" t="s">
        <v>9</v>
      </c>
      <c r="B26" s="42" t="s">
        <v>34</v>
      </c>
      <c r="C26" s="66"/>
      <c r="D26" s="44" t="s">
        <v>51</v>
      </c>
      <c r="E26" s="45" t="s">
        <v>53</v>
      </c>
      <c r="F26" s="45" t="s">
        <v>54</v>
      </c>
      <c r="G26" s="46" t="s">
        <v>70</v>
      </c>
      <c r="H26" s="67">
        <v>0</v>
      </c>
      <c r="I26" s="68">
        <v>1</v>
      </c>
      <c r="J26" s="68" t="s">
        <v>8</v>
      </c>
      <c r="K26" s="69">
        <v>1690</v>
      </c>
      <c r="L26" s="70">
        <v>0</v>
      </c>
      <c r="M26" s="71">
        <v>1</v>
      </c>
      <c r="N26" s="71">
        <v>1</v>
      </c>
      <c r="O26" s="71">
        <v>1</v>
      </c>
      <c r="P26" s="71">
        <v>1</v>
      </c>
      <c r="Q26" s="72">
        <v>8</v>
      </c>
      <c r="R26" s="73">
        <v>6.8922999999999988</v>
      </c>
      <c r="S26" s="74">
        <v>8.7799999999999994</v>
      </c>
      <c r="T26" s="75">
        <v>293.56200000000001</v>
      </c>
      <c r="U26" s="56">
        <v>3</v>
      </c>
      <c r="V26" s="57">
        <v>50</v>
      </c>
      <c r="W26" s="58">
        <v>0</v>
      </c>
      <c r="X26" s="76">
        <v>0</v>
      </c>
      <c r="Y26" s="77">
        <v>0.31</v>
      </c>
      <c r="Z26" s="78">
        <v>0.442</v>
      </c>
      <c r="AA26" s="79">
        <v>0</v>
      </c>
      <c r="AB26" s="80" t="s">
        <v>9</v>
      </c>
      <c r="AC26" s="77" t="s">
        <v>9</v>
      </c>
      <c r="AD26" s="78" t="s">
        <v>9</v>
      </c>
      <c r="AE26" s="81" t="s">
        <v>9</v>
      </c>
      <c r="AF26" s="77" t="s">
        <v>9</v>
      </c>
      <c r="AG26" s="78" t="s">
        <v>9</v>
      </c>
      <c r="AH26" s="81" t="s">
        <v>9</v>
      </c>
      <c r="AI26" s="82" t="s">
        <v>9</v>
      </c>
      <c r="AJ26" s="33"/>
      <c r="AM26" s="34"/>
      <c r="AN26" s="34"/>
      <c r="AO26" s="34"/>
      <c r="AP26" s="34"/>
      <c r="AQ26" s="34"/>
      <c r="AR26" s="34"/>
      <c r="AS26" s="34"/>
      <c r="AT26" s="34"/>
      <c r="AU26" s="34"/>
    </row>
    <row r="27" spans="1:50" ht="12.75" customHeight="1" x14ac:dyDescent="0.2">
      <c r="A27" s="41" t="s">
        <v>9</v>
      </c>
      <c r="B27" s="42" t="s">
        <v>29</v>
      </c>
      <c r="C27" s="66"/>
      <c r="D27" s="44" t="s">
        <v>52</v>
      </c>
      <c r="E27" s="45" t="s">
        <v>53</v>
      </c>
      <c r="F27" s="45" t="s">
        <v>54</v>
      </c>
      <c r="G27" s="46" t="s">
        <v>71</v>
      </c>
      <c r="H27" s="67">
        <v>0</v>
      </c>
      <c r="I27" s="68">
        <v>1</v>
      </c>
      <c r="J27" s="68" t="s">
        <v>8</v>
      </c>
      <c r="K27" s="69">
        <v>3400</v>
      </c>
      <c r="L27" s="70">
        <v>0</v>
      </c>
      <c r="M27" s="71">
        <v>1</v>
      </c>
      <c r="N27" s="71">
        <v>1</v>
      </c>
      <c r="O27" s="71">
        <v>1</v>
      </c>
      <c r="P27" s="71">
        <v>1</v>
      </c>
      <c r="Q27" s="72">
        <v>2</v>
      </c>
      <c r="R27" s="73">
        <v>5.8011499999999998</v>
      </c>
      <c r="S27" s="74">
        <v>7.39</v>
      </c>
      <c r="T27" s="75">
        <v>293.56200000000001</v>
      </c>
      <c r="U27" s="56">
        <v>2.5</v>
      </c>
      <c r="V27" s="57">
        <v>50</v>
      </c>
      <c r="W27" s="58">
        <v>0</v>
      </c>
      <c r="X27" s="76">
        <v>0</v>
      </c>
      <c r="Y27" s="77">
        <v>0.3133333333333333</v>
      </c>
      <c r="Z27" s="78">
        <v>0.4476666666666666</v>
      </c>
      <c r="AA27" s="79">
        <v>0</v>
      </c>
      <c r="AB27" s="80" t="s">
        <v>9</v>
      </c>
      <c r="AC27" s="77" t="s">
        <v>9</v>
      </c>
      <c r="AD27" s="78" t="s">
        <v>9</v>
      </c>
      <c r="AE27" s="81" t="s">
        <v>9</v>
      </c>
      <c r="AF27" s="77" t="s">
        <v>9</v>
      </c>
      <c r="AG27" s="78" t="s">
        <v>9</v>
      </c>
      <c r="AH27" s="81" t="s">
        <v>9</v>
      </c>
      <c r="AI27" s="82" t="s">
        <v>9</v>
      </c>
      <c r="AJ27" s="33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50" ht="12.75" customHeight="1" x14ac:dyDescent="0.2">
      <c r="A28" s="41" t="s">
        <v>9</v>
      </c>
      <c r="B28" s="42" t="s">
        <v>30</v>
      </c>
      <c r="C28" s="43" t="s">
        <v>44</v>
      </c>
      <c r="D28" s="44" t="s">
        <v>52</v>
      </c>
      <c r="E28" s="45" t="s">
        <v>53</v>
      </c>
      <c r="F28" s="45" t="s">
        <v>54</v>
      </c>
      <c r="G28" s="46" t="s">
        <v>72</v>
      </c>
      <c r="H28" s="67">
        <v>0</v>
      </c>
      <c r="I28" s="68">
        <v>1</v>
      </c>
      <c r="J28" s="68" t="s">
        <v>8</v>
      </c>
      <c r="K28" s="69">
        <v>8570</v>
      </c>
      <c r="L28" s="70">
        <v>0</v>
      </c>
      <c r="M28" s="71"/>
      <c r="N28" s="71">
        <v>1</v>
      </c>
      <c r="O28" s="71">
        <v>1</v>
      </c>
      <c r="P28" s="71">
        <v>1</v>
      </c>
      <c r="Q28" s="72">
        <v>4</v>
      </c>
      <c r="R28" s="73">
        <v>30.62285</v>
      </c>
      <c r="S28" s="74">
        <v>39.01</v>
      </c>
      <c r="T28" s="75">
        <v>803.68200000000002</v>
      </c>
      <c r="U28" s="56">
        <v>4.9000000000000004</v>
      </c>
      <c r="V28" s="57">
        <v>50</v>
      </c>
      <c r="W28" s="58">
        <v>0</v>
      </c>
      <c r="X28" s="76">
        <v>0</v>
      </c>
      <c r="Y28" s="77">
        <v>0.21000000000000002</v>
      </c>
      <c r="Z28" s="78">
        <v>0.27200000000000002</v>
      </c>
      <c r="AA28" s="79">
        <v>0</v>
      </c>
      <c r="AB28" s="80" t="s">
        <v>9</v>
      </c>
      <c r="AC28" s="77" t="s">
        <v>9</v>
      </c>
      <c r="AD28" s="78" t="s">
        <v>9</v>
      </c>
      <c r="AE28" s="81" t="s">
        <v>9</v>
      </c>
      <c r="AF28" s="77" t="s">
        <v>9</v>
      </c>
      <c r="AG28" s="78" t="s">
        <v>9</v>
      </c>
      <c r="AH28" s="81" t="s">
        <v>9</v>
      </c>
      <c r="AI28" s="82" t="s">
        <v>9</v>
      </c>
      <c r="AJ28" s="33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50" ht="12.75" customHeight="1" x14ac:dyDescent="0.2">
      <c r="A29" s="41" t="s">
        <v>9</v>
      </c>
      <c r="B29" s="42" t="s">
        <v>31</v>
      </c>
      <c r="C29" s="66"/>
      <c r="D29" s="44" t="s">
        <v>52</v>
      </c>
      <c r="E29" s="45" t="s">
        <v>53</v>
      </c>
      <c r="F29" s="45" t="s">
        <v>54</v>
      </c>
      <c r="G29" s="46" t="s">
        <v>73</v>
      </c>
      <c r="H29" s="67">
        <v>0</v>
      </c>
      <c r="I29" s="68">
        <v>1</v>
      </c>
      <c r="J29" s="68" t="s">
        <v>8</v>
      </c>
      <c r="K29" s="69">
        <v>17790</v>
      </c>
      <c r="L29" s="70">
        <v>0</v>
      </c>
      <c r="M29" s="71"/>
      <c r="N29" s="71">
        <v>1</v>
      </c>
      <c r="O29" s="71">
        <v>1</v>
      </c>
      <c r="P29" s="71">
        <v>1</v>
      </c>
      <c r="Q29" s="72">
        <v>2</v>
      </c>
      <c r="R29" s="73">
        <v>21.320600000000002</v>
      </c>
      <c r="S29" s="74">
        <v>27.16</v>
      </c>
      <c r="T29" s="75">
        <v>670.11599999999999</v>
      </c>
      <c r="U29" s="56">
        <v>4.0999999999999996</v>
      </c>
      <c r="V29" s="57">
        <v>50</v>
      </c>
      <c r="W29" s="58">
        <v>0</v>
      </c>
      <c r="X29" s="76">
        <v>0</v>
      </c>
      <c r="Y29" s="77">
        <v>0.22000000000000003</v>
      </c>
      <c r="Z29" s="78">
        <v>0.28900000000000003</v>
      </c>
      <c r="AA29" s="79">
        <v>0</v>
      </c>
      <c r="AB29" s="80" t="s">
        <v>9</v>
      </c>
      <c r="AC29" s="77" t="s">
        <v>9</v>
      </c>
      <c r="AD29" s="78" t="s">
        <v>9</v>
      </c>
      <c r="AE29" s="81" t="s">
        <v>9</v>
      </c>
      <c r="AF29" s="77" t="s">
        <v>9</v>
      </c>
      <c r="AG29" s="78" t="s">
        <v>9</v>
      </c>
      <c r="AH29" s="81" t="s">
        <v>9</v>
      </c>
      <c r="AI29" s="82" t="s">
        <v>9</v>
      </c>
      <c r="AJ29" s="33"/>
      <c r="AM29" s="34"/>
      <c r="AN29" s="34"/>
      <c r="AO29" s="34"/>
      <c r="AP29" s="34"/>
      <c r="AQ29" s="34"/>
      <c r="AR29" s="34"/>
      <c r="AS29" s="34"/>
      <c r="AT29" s="34"/>
      <c r="AU29" s="34"/>
    </row>
    <row r="30" spans="1:50" ht="12.75" customHeight="1" x14ac:dyDescent="0.2">
      <c r="A30" s="41" t="s">
        <v>9</v>
      </c>
      <c r="B30" s="42" t="s">
        <v>32</v>
      </c>
      <c r="C30" s="43" t="s">
        <v>45</v>
      </c>
      <c r="D30" s="44" t="s">
        <v>52</v>
      </c>
      <c r="E30" s="45" t="s">
        <v>53</v>
      </c>
      <c r="F30" s="45" t="s">
        <v>54</v>
      </c>
      <c r="G30" s="46" t="s">
        <v>74</v>
      </c>
      <c r="H30" s="67">
        <v>0</v>
      </c>
      <c r="I30" s="68">
        <v>1</v>
      </c>
      <c r="J30" s="68" t="s">
        <v>8</v>
      </c>
      <c r="K30" s="69">
        <v>2190</v>
      </c>
      <c r="L30" s="70">
        <v>0</v>
      </c>
      <c r="M30" s="71">
        <v>1</v>
      </c>
      <c r="N30" s="71">
        <v>1</v>
      </c>
      <c r="O30" s="71">
        <v>1</v>
      </c>
      <c r="P30" s="71">
        <v>1</v>
      </c>
      <c r="Q30" s="72">
        <v>1</v>
      </c>
      <c r="R30" s="73">
        <v>14.412599999999999</v>
      </c>
      <c r="S30" s="74">
        <v>18.36</v>
      </c>
      <c r="T30" s="75">
        <v>382.83185307179588</v>
      </c>
      <c r="U30" s="56">
        <v>4.8</v>
      </c>
      <c r="V30" s="57">
        <v>199</v>
      </c>
      <c r="W30" s="58">
        <v>0</v>
      </c>
      <c r="X30" s="76">
        <v>0</v>
      </c>
      <c r="Y30" s="77">
        <v>0.21000000000000002</v>
      </c>
      <c r="Z30" s="78">
        <v>0.27200000000000002</v>
      </c>
      <c r="AA30" s="79">
        <v>0</v>
      </c>
      <c r="AB30" s="80" t="s">
        <v>9</v>
      </c>
      <c r="AC30" s="77" t="s">
        <v>9</v>
      </c>
      <c r="AD30" s="78" t="s">
        <v>9</v>
      </c>
      <c r="AE30" s="81" t="s">
        <v>9</v>
      </c>
      <c r="AF30" s="77" t="s">
        <v>9</v>
      </c>
      <c r="AG30" s="78" t="s">
        <v>9</v>
      </c>
      <c r="AH30" s="81" t="s">
        <v>9</v>
      </c>
      <c r="AI30" s="82" t="s">
        <v>9</v>
      </c>
      <c r="AJ30" s="33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50" ht="12.75" customHeight="1" x14ac:dyDescent="0.2">
      <c r="A31" s="41" t="s">
        <v>9</v>
      </c>
      <c r="B31" s="42" t="s">
        <v>33</v>
      </c>
      <c r="C31" s="43" t="s">
        <v>41</v>
      </c>
      <c r="D31" s="44" t="s">
        <v>52</v>
      </c>
      <c r="E31" s="45" t="s">
        <v>53</v>
      </c>
      <c r="F31" s="45" t="s">
        <v>54</v>
      </c>
      <c r="G31" s="46" t="s">
        <v>75</v>
      </c>
      <c r="H31" s="67">
        <v>0</v>
      </c>
      <c r="I31" s="84">
        <v>1</v>
      </c>
      <c r="J31" s="84" t="s">
        <v>8</v>
      </c>
      <c r="K31" s="85">
        <v>13390</v>
      </c>
      <c r="L31" s="86">
        <v>0</v>
      </c>
      <c r="M31" s="87">
        <v>1</v>
      </c>
      <c r="N31" s="87">
        <v>1</v>
      </c>
      <c r="O31" s="87">
        <v>1</v>
      </c>
      <c r="P31" s="87">
        <v>1</v>
      </c>
      <c r="Q31" s="72">
        <v>2</v>
      </c>
      <c r="R31" s="89">
        <v>11.272600000000001</v>
      </c>
      <c r="S31" s="90">
        <v>14.36</v>
      </c>
      <c r="T31" s="91">
        <v>302.83185307179588</v>
      </c>
      <c r="U31" s="56">
        <v>4.7</v>
      </c>
      <c r="V31" s="57">
        <v>199</v>
      </c>
      <c r="W31" s="58">
        <v>0</v>
      </c>
      <c r="X31" s="76">
        <v>0</v>
      </c>
      <c r="Y31" s="77">
        <v>0.21000000000000002</v>
      </c>
      <c r="Z31" s="78">
        <v>0.27200000000000002</v>
      </c>
      <c r="AA31" s="79">
        <v>0</v>
      </c>
      <c r="AB31" s="80" t="s">
        <v>9</v>
      </c>
      <c r="AC31" s="77" t="s">
        <v>9</v>
      </c>
      <c r="AD31" s="78" t="s">
        <v>9</v>
      </c>
      <c r="AE31" s="81" t="s">
        <v>9</v>
      </c>
      <c r="AF31" s="77" t="s">
        <v>9</v>
      </c>
      <c r="AG31" s="78" t="s">
        <v>9</v>
      </c>
      <c r="AH31" s="81" t="s">
        <v>9</v>
      </c>
      <c r="AI31" s="82" t="s">
        <v>9</v>
      </c>
      <c r="AJ31" s="33"/>
      <c r="AM31" s="34"/>
      <c r="AN31" s="34"/>
      <c r="AO31" s="34"/>
      <c r="AP31" s="34"/>
      <c r="AQ31" s="34"/>
      <c r="AR31" s="34"/>
      <c r="AS31" s="34"/>
      <c r="AT31" s="34"/>
      <c r="AU31" s="34"/>
      <c r="AV31" s="34"/>
    </row>
    <row r="32" spans="1:50" ht="12.75" customHeight="1" x14ac:dyDescent="0.2">
      <c r="A32" s="41">
        <v>7</v>
      </c>
      <c r="B32" s="42" t="s">
        <v>34</v>
      </c>
      <c r="C32" s="43" t="s">
        <v>46</v>
      </c>
      <c r="D32" s="44" t="s">
        <v>52</v>
      </c>
      <c r="E32" s="45" t="s">
        <v>53</v>
      </c>
      <c r="F32" s="45" t="s">
        <v>54</v>
      </c>
      <c r="G32" s="46" t="s">
        <v>76</v>
      </c>
      <c r="H32" s="67"/>
      <c r="I32" s="68">
        <v>1</v>
      </c>
      <c r="J32" s="68" t="s">
        <v>8</v>
      </c>
      <c r="K32" s="69">
        <v>5240</v>
      </c>
      <c r="L32" s="70">
        <v>5.24</v>
      </c>
      <c r="M32" s="71">
        <v>1</v>
      </c>
      <c r="N32" s="71">
        <v>1</v>
      </c>
      <c r="O32" s="71">
        <v>1</v>
      </c>
      <c r="P32" s="71">
        <v>1</v>
      </c>
      <c r="Q32" s="72">
        <v>4</v>
      </c>
      <c r="R32" s="73">
        <v>79.68535</v>
      </c>
      <c r="S32" s="74">
        <v>101.51</v>
      </c>
      <c r="T32" s="75">
        <v>1627.6639999999998</v>
      </c>
      <c r="U32" s="56">
        <v>6.2</v>
      </c>
      <c r="V32" s="57">
        <v>199</v>
      </c>
      <c r="W32" s="58">
        <v>107.03</v>
      </c>
      <c r="X32" s="76">
        <v>107.03</v>
      </c>
      <c r="Y32" s="77">
        <v>1.4000000000000001</v>
      </c>
      <c r="Z32" s="78">
        <v>2.2949999999999999</v>
      </c>
      <c r="AA32" s="79">
        <v>245.63385</v>
      </c>
      <c r="AB32" s="80" t="s">
        <v>9</v>
      </c>
      <c r="AC32" s="77" t="s">
        <v>9</v>
      </c>
      <c r="AD32" s="78" t="s">
        <v>9</v>
      </c>
      <c r="AE32" s="81" t="s">
        <v>9</v>
      </c>
      <c r="AF32" s="77" t="s">
        <v>9</v>
      </c>
      <c r="AG32" s="78" t="s">
        <v>9</v>
      </c>
      <c r="AH32" s="81" t="s">
        <v>9</v>
      </c>
      <c r="AI32" s="82" t="s">
        <v>9</v>
      </c>
      <c r="AJ32" s="33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50" ht="12.75" customHeight="1" x14ac:dyDescent="0.2">
      <c r="A33" s="41">
        <v>8</v>
      </c>
      <c r="B33" s="42" t="s">
        <v>35</v>
      </c>
      <c r="C33" s="43" t="s">
        <v>47</v>
      </c>
      <c r="D33" s="44" t="s">
        <v>52</v>
      </c>
      <c r="E33" s="45" t="s">
        <v>53</v>
      </c>
      <c r="F33" s="45" t="s">
        <v>54</v>
      </c>
      <c r="G33" s="46" t="s">
        <v>77</v>
      </c>
      <c r="H33" s="92"/>
      <c r="I33" s="84">
        <v>1</v>
      </c>
      <c r="J33" s="84" t="s">
        <v>8</v>
      </c>
      <c r="K33" s="85">
        <v>3500</v>
      </c>
      <c r="L33" s="86">
        <v>3.5</v>
      </c>
      <c r="M33" s="87">
        <v>1</v>
      </c>
      <c r="N33" s="87">
        <v>1</v>
      </c>
      <c r="O33" s="87">
        <v>1</v>
      </c>
      <c r="P33" s="87">
        <v>1</v>
      </c>
      <c r="Q33" s="72">
        <v>2</v>
      </c>
      <c r="R33" s="89">
        <v>56.818300000000001</v>
      </c>
      <c r="S33" s="90">
        <v>72.38</v>
      </c>
      <c r="T33" s="91">
        <v>1341.098</v>
      </c>
      <c r="U33" s="56">
        <v>5.4</v>
      </c>
      <c r="V33" s="57">
        <v>199</v>
      </c>
      <c r="W33" s="58">
        <v>82.61</v>
      </c>
      <c r="X33" s="76" t="s">
        <v>9</v>
      </c>
      <c r="Y33" s="77" t="s">
        <v>9</v>
      </c>
      <c r="Z33" s="78" t="s">
        <v>9</v>
      </c>
      <c r="AA33" s="79" t="s">
        <v>9</v>
      </c>
      <c r="AB33" s="80">
        <v>82.61</v>
      </c>
      <c r="AC33" s="77">
        <v>6.2700000000000005</v>
      </c>
      <c r="AD33" s="78">
        <v>3.6960000000000006</v>
      </c>
      <c r="AE33" s="81">
        <v>305.32656000000003</v>
      </c>
      <c r="AF33" s="77">
        <v>3.1300000000000003</v>
      </c>
      <c r="AG33" s="78">
        <v>4.5296000000000003</v>
      </c>
      <c r="AH33" s="81">
        <v>374.19025600000003</v>
      </c>
      <c r="AI33" s="82">
        <v>3.0900000000000003</v>
      </c>
      <c r="AJ33" s="33"/>
      <c r="AM33" s="34"/>
      <c r="AN33" s="34"/>
      <c r="AO33" s="34"/>
      <c r="AP33" s="34"/>
      <c r="AQ33" s="34"/>
      <c r="AR33" s="34"/>
      <c r="AS33" s="34"/>
      <c r="AT33" s="34"/>
      <c r="AU33" s="34"/>
      <c r="AV33" s="34"/>
    </row>
    <row r="34" spans="1:50" ht="12.75" customHeight="1" x14ac:dyDescent="0.2">
      <c r="A34" s="41">
        <v>9</v>
      </c>
      <c r="B34" s="42" t="s">
        <v>34</v>
      </c>
      <c r="C34" s="43" t="s">
        <v>48</v>
      </c>
      <c r="D34" s="44" t="s">
        <v>52</v>
      </c>
      <c r="E34" s="45" t="s">
        <v>53</v>
      </c>
      <c r="F34" s="45" t="s">
        <v>54</v>
      </c>
      <c r="G34" s="46" t="s">
        <v>78</v>
      </c>
      <c r="H34" s="67"/>
      <c r="I34" s="68">
        <v>1</v>
      </c>
      <c r="J34" s="68" t="s">
        <v>8</v>
      </c>
      <c r="K34" s="69">
        <v>1320</v>
      </c>
      <c r="L34" s="70">
        <v>1.32</v>
      </c>
      <c r="M34" s="71">
        <v>1</v>
      </c>
      <c r="N34" s="71">
        <v>1</v>
      </c>
      <c r="O34" s="71">
        <v>1</v>
      </c>
      <c r="P34" s="71">
        <v>1</v>
      </c>
      <c r="Q34" s="72">
        <v>1</v>
      </c>
      <c r="R34" s="73">
        <v>17.552600000000002</v>
      </c>
      <c r="S34" s="74">
        <v>22.36</v>
      </c>
      <c r="T34" s="75">
        <v>462.83185307179588</v>
      </c>
      <c r="U34" s="56">
        <v>4.8</v>
      </c>
      <c r="V34" s="57">
        <v>199</v>
      </c>
      <c r="W34" s="58">
        <v>34.81</v>
      </c>
      <c r="X34" s="76" t="s">
        <v>9</v>
      </c>
      <c r="Y34" s="77" t="s">
        <v>9</v>
      </c>
      <c r="Z34" s="78" t="s">
        <v>9</v>
      </c>
      <c r="AA34" s="79" t="s">
        <v>9</v>
      </c>
      <c r="AB34" s="80">
        <v>34.81</v>
      </c>
      <c r="AC34" s="77">
        <v>6.5699999999999994</v>
      </c>
      <c r="AD34" s="78">
        <v>3.8159999999999994</v>
      </c>
      <c r="AE34" s="81">
        <v>132.83496</v>
      </c>
      <c r="AF34" s="77">
        <v>3.2299999999999995</v>
      </c>
      <c r="AG34" s="78">
        <v>4.8276000000000003</v>
      </c>
      <c r="AH34" s="81">
        <v>168.04875600000003</v>
      </c>
      <c r="AI34" s="82">
        <v>3.29</v>
      </c>
      <c r="AJ34" s="33"/>
      <c r="AM34" s="34"/>
      <c r="AN34" s="34"/>
      <c r="AO34" s="34"/>
      <c r="AP34" s="34"/>
      <c r="AQ34" s="34"/>
      <c r="AR34" s="34"/>
      <c r="AS34" s="34"/>
      <c r="AT34" s="34"/>
      <c r="AU34" s="34"/>
      <c r="AV34" s="34"/>
    </row>
    <row r="35" spans="1:50" ht="12.75" customHeight="1" x14ac:dyDescent="0.2">
      <c r="A35" s="41">
        <v>10</v>
      </c>
      <c r="B35" s="42" t="s">
        <v>34</v>
      </c>
      <c r="C35" s="43" t="s">
        <v>42</v>
      </c>
      <c r="D35" s="44" t="s">
        <v>52</v>
      </c>
      <c r="E35" s="45" t="s">
        <v>53</v>
      </c>
      <c r="F35" s="45" t="s">
        <v>54</v>
      </c>
      <c r="G35" s="46" t="s">
        <v>79</v>
      </c>
      <c r="H35" s="67"/>
      <c r="I35" s="68">
        <v>1</v>
      </c>
      <c r="J35" s="68" t="s">
        <v>8</v>
      </c>
      <c r="K35" s="69">
        <v>1050</v>
      </c>
      <c r="L35" s="70">
        <v>1.05</v>
      </c>
      <c r="M35" s="71">
        <v>1</v>
      </c>
      <c r="N35" s="71">
        <v>1</v>
      </c>
      <c r="O35" s="71">
        <v>1</v>
      </c>
      <c r="P35" s="71">
        <v>1</v>
      </c>
      <c r="Q35" s="72">
        <v>0</v>
      </c>
      <c r="R35" s="73">
        <v>14.412599999999999</v>
      </c>
      <c r="S35" s="74">
        <v>18.36</v>
      </c>
      <c r="T35" s="75">
        <v>382.83185307179588</v>
      </c>
      <c r="U35" s="56">
        <v>4.8</v>
      </c>
      <c r="V35" s="57">
        <v>199</v>
      </c>
      <c r="W35" s="58">
        <v>27.89</v>
      </c>
      <c r="X35" s="76" t="s">
        <v>9</v>
      </c>
      <c r="Y35" s="77" t="s">
        <v>9</v>
      </c>
      <c r="Z35" s="78" t="s">
        <v>9</v>
      </c>
      <c r="AA35" s="79" t="s">
        <v>9</v>
      </c>
      <c r="AB35" s="80">
        <v>27.89</v>
      </c>
      <c r="AC35" s="77">
        <v>6.5699999999999994</v>
      </c>
      <c r="AD35" s="78">
        <v>3.8159999999999994</v>
      </c>
      <c r="AE35" s="81">
        <v>106.42823999999999</v>
      </c>
      <c r="AF35" s="77">
        <v>3.2299999999999995</v>
      </c>
      <c r="AG35" s="78">
        <v>4.8276000000000003</v>
      </c>
      <c r="AH35" s="81">
        <v>134.64176400000002</v>
      </c>
      <c r="AI35" s="82">
        <v>3.29</v>
      </c>
      <c r="AJ35" s="33"/>
      <c r="AM35" s="34"/>
      <c r="AN35" s="34"/>
      <c r="AO35" s="34"/>
      <c r="AP35" s="34"/>
      <c r="AQ35" s="34"/>
      <c r="AR35" s="34"/>
      <c r="AS35" s="34"/>
      <c r="AT35" s="34"/>
      <c r="AU35" s="34"/>
    </row>
    <row r="36" spans="1:50" ht="12.75" customHeight="1" x14ac:dyDescent="0.2">
      <c r="A36" s="41">
        <v>11</v>
      </c>
      <c r="B36" s="42" t="s">
        <v>35</v>
      </c>
      <c r="C36" s="43" t="s">
        <v>49</v>
      </c>
      <c r="D36" s="44" t="s">
        <v>52</v>
      </c>
      <c r="E36" s="45" t="s">
        <v>53</v>
      </c>
      <c r="F36" s="45" t="s">
        <v>54</v>
      </c>
      <c r="G36" s="46" t="s">
        <v>80</v>
      </c>
      <c r="H36" s="67"/>
      <c r="I36" s="68">
        <v>1</v>
      </c>
      <c r="J36" s="68" t="s">
        <v>8</v>
      </c>
      <c r="K36" s="69">
        <v>390</v>
      </c>
      <c r="L36" s="70">
        <v>0.39</v>
      </c>
      <c r="M36" s="71"/>
      <c r="N36" s="71">
        <v>1</v>
      </c>
      <c r="O36" s="71">
        <v>1</v>
      </c>
      <c r="P36" s="71">
        <v>1</v>
      </c>
      <c r="Q36" s="72">
        <v>9</v>
      </c>
      <c r="R36" s="73">
        <v>15.370299999999997</v>
      </c>
      <c r="S36" s="74">
        <v>19.579999999999998</v>
      </c>
      <c r="T36" s="75">
        <v>602.94799999999998</v>
      </c>
      <c r="U36" s="56">
        <v>3.2</v>
      </c>
      <c r="V36" s="57">
        <v>199</v>
      </c>
      <c r="W36" s="58">
        <v>15.3</v>
      </c>
      <c r="X36" s="76" t="s">
        <v>9</v>
      </c>
      <c r="Y36" s="77" t="s">
        <v>9</v>
      </c>
      <c r="Z36" s="78" t="s">
        <v>9</v>
      </c>
      <c r="AA36" s="79" t="s">
        <v>9</v>
      </c>
      <c r="AB36" s="80">
        <v>15.3</v>
      </c>
      <c r="AC36" s="77">
        <v>7.5999999999999988</v>
      </c>
      <c r="AD36" s="78">
        <v>4.1519999999999992</v>
      </c>
      <c r="AE36" s="81">
        <v>63.52559999999999</v>
      </c>
      <c r="AF36" s="77">
        <v>3.5099999999999993</v>
      </c>
      <c r="AG36" s="78">
        <v>5.9451000000000001</v>
      </c>
      <c r="AH36" s="81">
        <v>90.960030000000003</v>
      </c>
      <c r="AI36" s="82">
        <v>4.04</v>
      </c>
      <c r="AJ36" s="33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50" ht="12.75" customHeight="1" x14ac:dyDescent="0.2">
      <c r="A37" s="41">
        <v>12</v>
      </c>
      <c r="B37" s="42" t="s">
        <v>36</v>
      </c>
      <c r="C37" s="66"/>
      <c r="D37" s="44" t="s">
        <v>52</v>
      </c>
      <c r="E37" s="45" t="s">
        <v>53</v>
      </c>
      <c r="F37" s="45" t="s">
        <v>54</v>
      </c>
      <c r="G37" s="46" t="s">
        <v>81</v>
      </c>
      <c r="H37" s="67"/>
      <c r="I37" s="68">
        <v>1</v>
      </c>
      <c r="J37" s="68" t="s">
        <v>8</v>
      </c>
      <c r="K37" s="69">
        <v>220</v>
      </c>
      <c r="L37" s="70">
        <v>0.22</v>
      </c>
      <c r="M37" s="71"/>
      <c r="N37" s="71">
        <v>1</v>
      </c>
      <c r="O37" s="71">
        <v>1</v>
      </c>
      <c r="P37" s="71">
        <v>1</v>
      </c>
      <c r="Q37" s="72">
        <v>4</v>
      </c>
      <c r="R37" s="73">
        <v>8.65855</v>
      </c>
      <c r="S37" s="74">
        <v>11.03</v>
      </c>
      <c r="T37" s="75">
        <v>407.58199999999999</v>
      </c>
      <c r="U37" s="56">
        <v>2.7</v>
      </c>
      <c r="V37" s="57">
        <v>199</v>
      </c>
      <c r="W37" s="58">
        <v>10.36</v>
      </c>
      <c r="X37" s="76" t="s">
        <v>9</v>
      </c>
      <c r="Y37" s="77" t="s">
        <v>9</v>
      </c>
      <c r="Z37" s="78" t="s">
        <v>9</v>
      </c>
      <c r="AA37" s="79" t="s">
        <v>9</v>
      </c>
      <c r="AB37" s="80">
        <v>10.36</v>
      </c>
      <c r="AC37" s="77">
        <v>8.06</v>
      </c>
      <c r="AD37" s="78">
        <v>4.26</v>
      </c>
      <c r="AE37" s="81">
        <v>44.133599999999994</v>
      </c>
      <c r="AF37" s="77">
        <v>3.5999999999999996</v>
      </c>
      <c r="AG37" s="78">
        <v>6.4964000000000004</v>
      </c>
      <c r="AH37" s="81">
        <v>67.302704000000006</v>
      </c>
      <c r="AI37" s="82">
        <v>4.41</v>
      </c>
      <c r="AJ37" s="33"/>
      <c r="AM37" s="34"/>
      <c r="AN37" s="34"/>
      <c r="AO37" s="34"/>
      <c r="AP37" s="34"/>
      <c r="AQ37" s="34"/>
      <c r="AR37" s="34"/>
      <c r="AS37" s="34"/>
      <c r="AT37" s="34"/>
      <c r="AU37" s="34"/>
    </row>
    <row r="38" spans="1:50" ht="12.75" customHeight="1" x14ac:dyDescent="0.2">
      <c r="A38" s="41" t="s">
        <v>9</v>
      </c>
      <c r="B38" s="42"/>
      <c r="C38" s="66"/>
      <c r="D38" s="44"/>
      <c r="E38" s="45" t="s">
        <v>9</v>
      </c>
      <c r="F38" s="45" t="s">
        <v>9</v>
      </c>
      <c r="G38" s="46"/>
      <c r="H38" s="67"/>
      <c r="I38" s="68">
        <v>1</v>
      </c>
      <c r="J38" s="68" t="s">
        <v>8</v>
      </c>
      <c r="K38" s="69"/>
      <c r="L38" s="70" t="s">
        <v>9</v>
      </c>
      <c r="M38" s="71">
        <v>1</v>
      </c>
      <c r="N38" s="71">
        <v>1</v>
      </c>
      <c r="O38" s="71">
        <v>1</v>
      </c>
      <c r="P38" s="71">
        <v>1</v>
      </c>
      <c r="Q38" s="72" t="s">
        <v>9</v>
      </c>
      <c r="R38" s="73" t="s">
        <v>9</v>
      </c>
      <c r="S38" s="74" t="s">
        <v>9</v>
      </c>
      <c r="T38" s="75" t="s">
        <v>9</v>
      </c>
      <c r="U38" s="56" t="s">
        <v>9</v>
      </c>
      <c r="V38" s="57" t="s">
        <v>9</v>
      </c>
      <c r="W38" s="58" t="s">
        <v>9</v>
      </c>
      <c r="X38" s="76" t="s">
        <v>9</v>
      </c>
      <c r="Y38" s="77" t="s">
        <v>9</v>
      </c>
      <c r="Z38" s="78" t="s">
        <v>9</v>
      </c>
      <c r="AA38" s="79" t="s">
        <v>9</v>
      </c>
      <c r="AB38" s="80" t="s">
        <v>9</v>
      </c>
      <c r="AC38" s="77" t="s">
        <v>9</v>
      </c>
      <c r="AD38" s="78" t="s">
        <v>9</v>
      </c>
      <c r="AE38" s="81" t="s">
        <v>9</v>
      </c>
      <c r="AF38" s="77" t="s">
        <v>9</v>
      </c>
      <c r="AG38" s="78" t="s">
        <v>9</v>
      </c>
      <c r="AH38" s="81" t="s">
        <v>9</v>
      </c>
      <c r="AI38" s="82" t="s">
        <v>9</v>
      </c>
      <c r="AJ38" s="33"/>
      <c r="AM38" s="34"/>
      <c r="AN38" s="34"/>
      <c r="AO38" s="34"/>
      <c r="AP38" s="34"/>
      <c r="AQ38" s="34"/>
      <c r="AR38" s="34"/>
      <c r="AS38" s="34"/>
      <c r="AT38" s="34"/>
      <c r="AU38" s="34"/>
    </row>
    <row r="39" spans="1:50" ht="12.75" customHeight="1" thickBot="1" x14ac:dyDescent="0.25">
      <c r="A39" s="41" t="s">
        <v>9</v>
      </c>
      <c r="B39" s="93"/>
      <c r="C39" s="83"/>
      <c r="D39" s="44"/>
      <c r="E39" s="95" t="s">
        <v>9</v>
      </c>
      <c r="F39" s="95" t="s">
        <v>9</v>
      </c>
      <c r="G39" s="94"/>
      <c r="H39" s="92"/>
      <c r="I39" s="84">
        <v>1</v>
      </c>
      <c r="J39" s="84" t="s">
        <v>8</v>
      </c>
      <c r="K39" s="85"/>
      <c r="L39" s="86" t="s">
        <v>9</v>
      </c>
      <c r="M39" s="87">
        <v>1</v>
      </c>
      <c r="N39" s="87">
        <v>1</v>
      </c>
      <c r="O39" s="87">
        <v>1</v>
      </c>
      <c r="P39" s="87">
        <v>1</v>
      </c>
      <c r="Q39" s="88" t="s">
        <v>9</v>
      </c>
      <c r="R39" s="89" t="s">
        <v>9</v>
      </c>
      <c r="S39" s="90" t="s">
        <v>9</v>
      </c>
      <c r="T39" s="91" t="s">
        <v>9</v>
      </c>
      <c r="U39" s="56" t="s">
        <v>9</v>
      </c>
      <c r="V39" s="57" t="s">
        <v>9</v>
      </c>
      <c r="W39" s="58" t="s">
        <v>9</v>
      </c>
      <c r="X39" s="96" t="s">
        <v>9</v>
      </c>
      <c r="Y39" s="97" t="s">
        <v>9</v>
      </c>
      <c r="Z39" s="98" t="s">
        <v>9</v>
      </c>
      <c r="AA39" s="99" t="s">
        <v>9</v>
      </c>
      <c r="AB39" s="100" t="s">
        <v>9</v>
      </c>
      <c r="AC39" s="97" t="s">
        <v>9</v>
      </c>
      <c r="AD39" s="98" t="s">
        <v>9</v>
      </c>
      <c r="AE39" s="101" t="s">
        <v>9</v>
      </c>
      <c r="AF39" s="97" t="s">
        <v>9</v>
      </c>
      <c r="AG39" s="98" t="s">
        <v>9</v>
      </c>
      <c r="AH39" s="101" t="s">
        <v>9</v>
      </c>
      <c r="AI39" s="102" t="s">
        <v>9</v>
      </c>
      <c r="AJ39" s="33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2.75" customHeight="1" x14ac:dyDescent="0.2">
      <c r="A40" s="171" t="s">
        <v>7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03">
        <f>SUM(W11:W39)</f>
        <v>529.97</v>
      </c>
      <c r="X40" s="104">
        <f>IF(SUM(X11:X39)&lt;=0,"",SUM(X11:X39))</f>
        <v>331.81000000000006</v>
      </c>
      <c r="Y40" s="105"/>
      <c r="Z40" s="105"/>
      <c r="AA40" s="106">
        <f>IF(SUM(AA11:AA39)&lt;=0,"",ROUND(SUM(AA11:AA39),2))</f>
        <v>762.88</v>
      </c>
      <c r="AB40" s="104">
        <f>IF(SUM(AB11:AB39)&lt;=0,"",SUM(AB11:AB39))</f>
        <v>198.16000000000003</v>
      </c>
      <c r="AC40" s="105"/>
      <c r="AD40" s="105"/>
      <c r="AE40" s="106">
        <f>IF(SUM(AE11:AE39)&lt;=0,"",SUM(AE11:AE39))</f>
        <v>755.28</v>
      </c>
      <c r="AF40" s="105"/>
      <c r="AG40" s="105"/>
      <c r="AH40" s="106">
        <f>IF(SUM(AH11:AH39)&lt;=0,"",SUM(AH11:AH39))</f>
        <v>964.64864800000009</v>
      </c>
      <c r="AI40" s="105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12.75" customHeight="1" x14ac:dyDescent="0.2">
      <c r="A41" s="173" t="str">
        <f>"+"&amp;($W$3-1)*100&amp;"%:"</f>
        <v>+18%: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5"/>
      <c r="W41" s="107">
        <f>W40*$W$3</f>
        <v>625.3646</v>
      </c>
      <c r="X41" s="108">
        <f>IF(X40="","",X40*$W$3)</f>
        <v>391.53580000000005</v>
      </c>
      <c r="Y41" s="109"/>
      <c r="Z41" s="109"/>
      <c r="AA41" s="110">
        <f>IF(AA40="","",AA40*$W$3)</f>
        <v>900.19839999999999</v>
      </c>
      <c r="AB41" s="108">
        <f>IF(AB40="","",AB40*$W$3)</f>
        <v>233.82880000000003</v>
      </c>
      <c r="AC41" s="109"/>
      <c r="AD41" s="109"/>
      <c r="AE41" s="110">
        <f>IF(AE40="","",AE40*$W$3)</f>
        <v>891.23039999999992</v>
      </c>
      <c r="AF41" s="109"/>
      <c r="AG41" s="109"/>
      <c r="AH41" s="110">
        <f>IF(AH40="","",AH40*$W$3)</f>
        <v>1138.28540464</v>
      </c>
      <c r="AI41" s="109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2.75" customHeight="1" x14ac:dyDescent="0.2">
      <c r="A42" s="176" t="str">
        <f>"+"&amp;($AA$4-1)*100&amp;"%"</f>
        <v>+158%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8"/>
      <c r="W42" s="111">
        <f>W40*$W$3</f>
        <v>625.3646</v>
      </c>
      <c r="X42" s="108">
        <f>IF(X40="","",X40*$W$3)</f>
        <v>391.53580000000005</v>
      </c>
      <c r="Y42" s="109"/>
      <c r="Z42" s="112"/>
      <c r="AA42" s="113">
        <f>IF(AA41="","",AA41*AA$4)</f>
        <v>2322.511872</v>
      </c>
      <c r="AB42" s="108">
        <f>IF(AB40="","",AB40*$W$3)</f>
        <v>233.82880000000003</v>
      </c>
      <c r="AC42" s="109"/>
      <c r="AD42" s="112"/>
      <c r="AE42" s="113">
        <f>IF(AE41="","",AE41*AE$4)</f>
        <v>2299.3744320000001</v>
      </c>
      <c r="AF42" s="109"/>
      <c r="AG42" s="112"/>
      <c r="AH42" s="113">
        <f>IF(AH41="","",AH41*AH$4)</f>
        <v>2936.7763439712003</v>
      </c>
      <c r="AI42" s="109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2.7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5"/>
      <c r="J43" s="115"/>
      <c r="K43" s="115"/>
      <c r="L43" s="116"/>
      <c r="M43" s="114"/>
      <c r="N43" s="114"/>
      <c r="O43" s="114"/>
      <c r="P43" s="114"/>
      <c r="Q43" s="114"/>
      <c r="R43" s="115"/>
      <c r="S43" s="114"/>
      <c r="T43" s="114"/>
      <c r="U43" s="117"/>
      <c r="V43" s="118"/>
      <c r="W43" s="119"/>
      <c r="X43" s="120"/>
      <c r="Y43" s="121"/>
      <c r="Z43" s="122"/>
      <c r="AA43" s="123"/>
      <c r="AB43" s="120"/>
      <c r="AC43" s="121"/>
      <c r="AD43" s="122"/>
      <c r="AE43" s="123"/>
      <c r="AF43" s="121"/>
      <c r="AG43" s="122"/>
      <c r="AH43" s="123"/>
      <c r="AI43" s="121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ht="12.75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5"/>
      <c r="J44" s="115"/>
      <c r="K44" s="115"/>
      <c r="L44" s="116"/>
      <c r="M44" s="114"/>
      <c r="N44" s="114"/>
      <c r="O44" s="114"/>
      <c r="P44" s="114"/>
      <c r="Q44" s="114"/>
      <c r="R44" s="115"/>
      <c r="S44" s="114"/>
      <c r="T44" s="114"/>
      <c r="U44" s="124"/>
      <c r="V44" s="179" t="str">
        <f>V9</f>
        <v>Параметр 18</v>
      </c>
      <c r="W44" s="179" t="str">
        <f>W9</f>
        <v>Параметр 19</v>
      </c>
      <c r="X44" s="180" t="str">
        <f>IF(C2="","",C2)</f>
        <v>Характеристики 2</v>
      </c>
      <c r="Y44" s="181"/>
      <c r="Z44" s="181"/>
      <c r="AA44" s="182"/>
      <c r="AB44" s="125"/>
      <c r="AC44" s="126"/>
      <c r="AD44" s="125"/>
      <c r="AE44" s="125"/>
      <c r="AF44" s="125" t="str">
        <f>IF(C3="","",C3)</f>
        <v>Характеристики 3</v>
      </c>
      <c r="AG44" s="125"/>
      <c r="AH44" s="125"/>
      <c r="AI44" s="125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ht="12.75" customHeight="1" x14ac:dyDescent="0.2">
      <c r="Q45" s="117"/>
      <c r="R45" s="117"/>
      <c r="S45" s="117"/>
      <c r="T45" s="117"/>
      <c r="U45" s="124"/>
      <c r="V45" s="179"/>
      <c r="W45" s="179"/>
      <c r="X45" s="127"/>
      <c r="Y45" s="128" t="str">
        <f>IF(D2="","",D2)</f>
        <v>Вещество 1</v>
      </c>
      <c r="Z45" s="128"/>
      <c r="AA45" s="128"/>
      <c r="AB45" s="125"/>
      <c r="AC45" s="129"/>
      <c r="AD45" s="130"/>
      <c r="AE45" s="130"/>
      <c r="AF45" s="130" t="str">
        <f>IF(D3="","",D3)</f>
        <v>Вещество 2</v>
      </c>
      <c r="AG45" s="130"/>
      <c r="AH45" s="130"/>
      <c r="AI45" s="130" t="str">
        <f>IF(D4="","",D4)</f>
        <v>Вещество 3</v>
      </c>
    </row>
    <row r="46" spans="1:50" ht="25.5" customHeight="1" x14ac:dyDescent="0.2">
      <c r="Q46" s="117"/>
      <c r="R46" s="117"/>
      <c r="S46" s="117"/>
      <c r="T46" s="117"/>
      <c r="U46" s="124"/>
      <c r="V46" s="179"/>
      <c r="W46" s="179"/>
      <c r="X46" s="131" t="str">
        <f>X9</f>
        <v>Параметр 20</v>
      </c>
      <c r="Y46" s="132" t="s">
        <v>105</v>
      </c>
      <c r="Z46" s="133"/>
      <c r="AA46" s="132" t="str">
        <f>$AA$10&amp;IF(AA41&lt;&gt;AA42," (с учетом потерь "&amp;(AA$4-1)*100&amp;"%)","")</f>
        <v>Параметр 23 (с учетом потерь 158%)</v>
      </c>
      <c r="AB46" s="134" t="str">
        <f>AB9</f>
        <v>Параметр 24</v>
      </c>
      <c r="AC46" s="135"/>
      <c r="AD46" s="136"/>
      <c r="AE46" s="137" t="str">
        <f>$AA$10&amp;IF(AE41&lt;&gt;AE42," (с учетом потерь "&amp;(AE$4-1)*100&amp;"%)","")</f>
        <v>Параметр 23 (с учетом потерь 158%)</v>
      </c>
      <c r="AF46" s="137" t="s">
        <v>105</v>
      </c>
      <c r="AG46" s="136"/>
      <c r="AH46" s="137" t="str">
        <f>$AA$10&amp;IF(AH41&lt;&gt;AH42," (с учетом потерь "&amp;(AH$4-1)*100&amp;"%)","")</f>
        <v>Параметр 23 (с учетом потерь 158%)</v>
      </c>
      <c r="AI46" s="137" t="s">
        <v>105</v>
      </c>
    </row>
    <row r="47" spans="1:50" ht="12.75" customHeight="1" x14ac:dyDescent="0.2">
      <c r="Q47" s="117"/>
      <c r="R47" s="117"/>
      <c r="S47" s="117"/>
      <c r="T47" s="117"/>
      <c r="U47" s="124"/>
      <c r="V47" s="138">
        <f>IF(V46=MAX($V$11:$V$39),"ИТОГО:",IFERROR(_xlfn.AGGREGATE(15,6,$V$11:$V$39/(MATCH($V$11:$V$39,$V$11:$V$39,0)=(ROW($V$11:$V$39)-ROW($V$11)+1)),ROWS($V$46:$V46)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46)-SUMPRODUCT(--(MATCH($V$11:$V$39&amp;"",$V$11:$V$39&amp;"",0)*ISNUMBER($V$11:$V$39)=(ROW($V$11:$V$39)-ROW($V$11)+1))))),1)),"")))</f>
        <v>50</v>
      </c>
      <c r="W47" s="139" t="str">
        <f>IF($V47="ИТОГО:",IF(SUM(W$46:W46)&lt;&gt;0,SUM(W$46:W46),""),IF(SUMIFS($W$11:$W$39,$V$11:$V$39,$V47)=0,"",IF($V47&lt;&gt;"",SUMIFS($W$11:$W$39,$V$11:$V$39,$V47)*$W$3,"")))</f>
        <v/>
      </c>
      <c r="X47" s="140" t="str">
        <f>IF($V47="ИТОГО:",IF(SUM(X$46:X46)&lt;&gt;0,SUM(X$46:X46),""),IF(SUMIFS($W$11:$W$39,Y$11:Y$39,"&gt;0",$V$11:$V$39,$V47)=0,"",IF($V47&lt;&gt;"",SUMIFS($W$11:$W$39,Y$11:Y$39,"&gt;0",$V$11:$V$39,$V47)*$W$3,"")))</f>
        <v/>
      </c>
      <c r="Y47" s="141" t="str">
        <f t="shared" ref="Y47:Y53" si="0">IF($V47="ИТОГО:","",IFERROR(AA47/X47,""))</f>
        <v/>
      </c>
      <c r="Z47" s="133"/>
      <c r="AA47" s="140" t="str">
        <f>IF($V47="ИТОГО:",IF(SUM(AA$46:AA46)&lt;&gt;0,SUM(AA$46:AA46),""),IF(SUMIFS(AA$11:AA$39,AA$11:AA$39,"&gt;0",$V$11:$V$39,$V47)&lt;=0,"",IF($V47&lt;&gt;"",SUMIFS(AA$11:AA$39,AA$11:AA$39,"&gt;0",$V$11:$V$39,$V47)*$W$3*AA$4,"")))</f>
        <v/>
      </c>
      <c r="AB47" s="142" t="str">
        <f>IF($V47="ИТОГО:",IF(SUM(#REF!)&lt;&gt;0,SUM(#REF!),""),IF(SUMIFS($W$11:$W$39,AB$11:AB$39,"&gt;0",$V$11:$V$39,$V47)=0,"",IF($V47&lt;&gt;"",SUMIFS($W$11:$W$39,AB$11:AB$39,"&gt;0",$V$11:$V$39,$V47)*$W$3,"")))</f>
        <v/>
      </c>
      <c r="AC47" s="135"/>
      <c r="AD47" s="136"/>
      <c r="AE47" s="142" t="str">
        <f>IF($V47="ИТОГО:",IF(SUM(AE$46:AE46)&lt;&gt;0,SUM(AE$46:AE46),""),IF(SUMIFS(AE$11:AE$39,AE$11:AE$39,"&gt;0",$V$11:$V$39,$V47)&lt;=0,"",IF($V47&lt;&gt;"",SUMIFS(AE$11:AE$39,AE$11:AE$39,"&gt;0",$V$11:$V$39,$V47)*$W$3*AE$4,"")))</f>
        <v/>
      </c>
      <c r="AF47" s="143" t="str">
        <f t="shared" ref="AF47:AF53" si="1">IF($V47="ИТОГО:","",IFERROR(AE47/AB47,""))</f>
        <v/>
      </c>
      <c r="AG47" s="136"/>
      <c r="AH47" s="142" t="str">
        <f>IF($V47="ИТОГО:",IF(SUM(AH$46:AH46)&lt;&gt;0,SUM(AH$46:AH46),""),IF(SUMIFS(AH$11:AH$39,AH$11:AH$39,"&gt;0",$V$11:$V$39,$V47)&lt;=0,"",IF($V47&lt;&gt;"",SUMIFS(AH$11:AH$39,AH$11:AH$39,"&gt;0",$V$11:$V$39,$V47)*$W$3*AH$4,"")))</f>
        <v/>
      </c>
      <c r="AI47" s="143" t="str">
        <f t="shared" ref="AI47:AI53" si="2">IF($V47="ИТОГО:","",IFERROR(AH47/V58,""))</f>
        <v/>
      </c>
    </row>
    <row r="48" spans="1:50" x14ac:dyDescent="0.2">
      <c r="Q48" s="117"/>
      <c r="R48" s="117"/>
      <c r="S48" s="117"/>
      <c r="T48" s="117"/>
      <c r="U48" s="124"/>
      <c r="V48" s="138">
        <f>IF(V47=MAX($V$11:$V$39),"ИТОГО:",IFERROR(_xlfn.AGGREGATE(15,6,$V$11:$V$39/(MATCH($V$11:$V$39,$V$11:$V$39,0)=(ROW($V$11:$V$39)-ROW($V$11)+1)),ROWS($V$46:$V47)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47)-SUMPRODUCT(--(MATCH($V$11:$V$39&amp;"",$V$11:$V$39&amp;"",0)*ISNUMBER($V$11:$V$39)=(ROW($V$11:$V$39)-ROW($V$11)+1))))),1)),"")))</f>
        <v>77</v>
      </c>
      <c r="W48" s="139">
        <f>IF($V48="ИТОГО:",IF(SUM(W$46:W47)&lt;&gt;0,SUM(W$46:W47),""),IF(SUMIFS($W$11:$W$39,$V$11:$V$39,$V48)=0,"",IF($V48&lt;&gt;"",SUMIFS($W$11:$W$39,$V$11:$V$39,$V48)*$W$3,"")))</f>
        <v>297.32460000000003</v>
      </c>
      <c r="X48" s="140">
        <f>IF($V48="ИТОГО:",IF(SUM(X$46:X47)&lt;&gt;0,SUM(X$46:X47),""),IF(SUMIFS($W$11:$W$39,Y$11:Y$39,"&gt;0",$V$11:$V$39,$V48)=0,"",IF($V48&lt;&gt;"",SUMIFS($W$11:$W$39,Y$11:Y$39,"&gt;0",$V$11:$V$39,$V48)*$W$3,"")))</f>
        <v>265.24040000000002</v>
      </c>
      <c r="Y48" s="141">
        <f t="shared" si="0"/>
        <v>5.9368684680576571</v>
      </c>
      <c r="Z48" s="133"/>
      <c r="AA48" s="140">
        <f>IF($V48="ИТОГО:",IF(SUM(AA$46:AA47)&lt;&gt;0,SUM(AA$46:AA47),""),IF(SUMIFS(AA$11:AA$39,AA$11:AA$39,"&gt;0",$V$11:$V$39,$V48)&lt;=0,"",IF($V48&lt;&gt;"",SUMIFS(AA$11:AA$39,AA$11:AA$39,"&gt;0",$V$11:$V$39,$V48)*$W$3*AA$4,"")))</f>
        <v>1574.6973672150002</v>
      </c>
      <c r="AB48" s="142">
        <f>IF($V48="ИТОГО:",IF(SUM(AB$46:AB47)&lt;&gt;0,SUM(AB$46:AB47),""),IF(SUMIFS($W$11:$W$39,AB$11:AB$39,"&gt;0",$V$11:$V$39,$V48)=0,"",IF($V48&lt;&gt;"",SUMIFS($W$11:$W$39,AB$11:AB$39,"&gt;0",$V$11:$V$39,$V48)*$W$3,"")))</f>
        <v>32.084199999999996</v>
      </c>
      <c r="AC48" s="135"/>
      <c r="AD48" s="136"/>
      <c r="AE48" s="142">
        <f>IF($V48="ИТОГО:",IF(SUM(AE$46:AE47)&lt;&gt;0,SUM(AE$46:AE47),""),IF(SUMIFS(AE$11:AE$39,AE$11:AE$39,"&gt;0",$V$11:$V$39,$V48)&lt;=0,"",IF($V48&lt;&gt;"",SUMIFS(AE$11:AE$39,AE$11:AE$39,"&gt;0",$V$11:$V$39,$V48)*$W$3*AE$4,"")))</f>
        <v>313.66769817600004</v>
      </c>
      <c r="AF48" s="143">
        <f t="shared" si="1"/>
        <v>9.7763914380286892</v>
      </c>
      <c r="AG48" s="136"/>
      <c r="AH48" s="142">
        <f>IF($V48="ИТОГО:",IF(SUM(AH$46:AH47)&lt;&gt;0,SUM(AH$46:AH47),""),IF(SUMIFS(AH$11:AH$39,AH$11:AH$39,"&gt;0",$V$11:$V$39,$V48)&lt;=0,"",IF($V48&lt;&gt;"",SUMIFS(AH$11:AH$39,AH$11:AH$39,"&gt;0",$V$11:$V$39,$V48)*$W$3*AH$4,"")))</f>
        <v>394.2654421272</v>
      </c>
      <c r="AI48" s="143">
        <f t="shared" si="2"/>
        <v>5.1203304172363637</v>
      </c>
    </row>
    <row r="49" spans="8:43" x14ac:dyDescent="0.2">
      <c r="H49" s="144"/>
      <c r="I49" s="144"/>
      <c r="J49" s="144"/>
      <c r="K49" s="144"/>
      <c r="L49" s="144"/>
      <c r="M49" s="144"/>
      <c r="N49" s="144"/>
      <c r="O49" s="144"/>
      <c r="P49" s="144"/>
      <c r="Q49" s="145"/>
      <c r="R49" s="145"/>
      <c r="S49" s="145"/>
      <c r="T49" s="145"/>
      <c r="U49" s="146"/>
      <c r="V49" s="138">
        <f>IF(V48=MAX($V$11:$V$39),"ИТОГО:",IFERROR(_xlfn.AGGREGATE(15,6,$V$11:$V$39/(MATCH($V$11:$V$39,$V$11:$V$39,0)=(ROW($V$11:$V$39)-ROW($V$11)+1)),ROWS($V$46:$V48)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48)-SUMPRODUCT(--(MATCH($V$11:$V$39&amp;"",$V$11:$V$39&amp;"",0)*ISNUMBER($V$11:$V$39)=(ROW($V$11:$V$39)-ROW($V$11)+1))))),1)),"")))</f>
        <v>199</v>
      </c>
      <c r="W49" s="139">
        <f>IF($V49="ИТОГО:",IF(SUM(W$46:W48)&lt;&gt;0,SUM(W$46:W48),""),IF(SUMIFS($W$11:$W$39,$V$11:$V$39,$V49)=0,"",IF($V49&lt;&gt;"",SUMIFS($W$11:$W$39,$V$11:$V$39,$V49)*$W$3,"")))</f>
        <v>328.03999999999996</v>
      </c>
      <c r="X49" s="140">
        <f>IF($V49="ИТОГО:",IF(SUM(X$46:X48)&lt;&gt;0,SUM(X$46:X48),""),IF(SUMIFS($W$11:$W$39,Y$11:Y$39,"&gt;0",$V$11:$V$39,$V49)=0,"",IF($V49&lt;&gt;"",SUMIFS($W$11:$W$39,Y$11:Y$39,"&gt;0",$V$11:$V$39,$V49)*$W$3,"")))</f>
        <v>126.2954</v>
      </c>
      <c r="Y49" s="141">
        <f t="shared" si="0"/>
        <v>5.9211</v>
      </c>
      <c r="Z49" s="147"/>
      <c r="AA49" s="140">
        <f>IF($V49="ИТОГО:",IF(SUM(AA$46:AA48)&lt;&gt;0,SUM(AA$46:AA48),""),IF(SUMIFS(AA$11:AA$39,AA$11:AA$39,"&gt;0",$V$11:$V$39,$V49)&lt;=0,"",IF($V49&lt;&gt;"",SUMIFS(AA$11:AA$39,AA$11:AA$39,"&gt;0",$V$11:$V$39,$V49)*$W$3*AA$4,"")))</f>
        <v>747.80769294000004</v>
      </c>
      <c r="AB49" s="142">
        <f>IF($V49="ИТОГО:",IF(SUM(AB$46:AB48)&lt;&gt;0,SUM(AB$46:AB48),""),IF(SUMIFS($W$11:$W$39,AB$11:AB$39,"&gt;0",$V$11:$V$39,$V49)=0,"",IF($V49&lt;&gt;"",SUMIFS($W$11:$W$39,AB$11:AB$39,"&gt;0",$V$11:$V$39,$V49)*$W$3,"")))</f>
        <v>201.74460000000002</v>
      </c>
      <c r="AC49" s="135"/>
      <c r="AD49" s="148"/>
      <c r="AE49" s="142">
        <f>IF($V49="ИТОГО:",IF(SUM(AE$46:AE48)&lt;&gt;0,SUM(AE$46:AE48),""),IF(SUMIFS(AE$11:AE$39,AE$11:AE$39,"&gt;0",$V$11:$V$39,$V49)&lt;=0,"",IF($V49&lt;&gt;"",SUMIFS(AE$11:AE$39,AE$11:AE$39,"&gt;0",$V$11:$V$39,$V49)*$W$3*AE$4,"")))</f>
        <v>1985.7067338239997</v>
      </c>
      <c r="AF49" s="143">
        <f t="shared" si="1"/>
        <v>9.8426760063168945</v>
      </c>
      <c r="AG49" s="148"/>
      <c r="AH49" s="142">
        <f>IF($V49="ИТОГО:",IF(SUM(AH$46:AH48)&lt;&gt;0,SUM(AH$46:AH48),""),IF(SUMIFS(AH$11:AH$39,AH$11:AH$39,"&gt;0",$V$11:$V$39,$V49)&lt;=0,"",IF($V49&lt;&gt;"",SUMIFS(AH$11:AH$39,AH$11:AH$39,"&gt;0",$V$11:$V$39,$V49)*$W$3*AH$4,"")))</f>
        <v>2542.5109018439998</v>
      </c>
      <c r="AI49" s="143">
        <f t="shared" si="2"/>
        <v>12.776436692683417</v>
      </c>
    </row>
    <row r="50" spans="8:43" x14ac:dyDescent="0.2">
      <c r="H50" s="144"/>
      <c r="I50" s="144"/>
      <c r="J50" s="144"/>
      <c r="K50" s="144"/>
      <c r="L50" s="144"/>
      <c r="M50" s="144"/>
      <c r="N50" s="144"/>
      <c r="O50" s="144"/>
      <c r="P50" s="144"/>
      <c r="Q50" s="145"/>
      <c r="R50" s="145"/>
      <c r="S50" s="145"/>
      <c r="T50" s="145"/>
      <c r="U50" s="146"/>
      <c r="V50" s="138" t="str">
        <f>IF(V49=MAX($V$11:$V$39),"ИТОГО:",IFERROR(_xlfn.AGGREGATE(15,6,$V$11:$V$39/(MATCH($V$11:$V$39,$V$11:$V$39,0)=(ROW($V$11:$V$39)-ROW($V$11)+1)),ROWS($V$46:$V49)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49)-SUMPRODUCT(--(MATCH($V$11:$V$39&amp;"",$V$11:$V$39&amp;"",0)*ISNUMBER($V$11:$V$39)=(ROW($V$11:$V$39)-ROW($V$11)+1))))),1)),"")))</f>
        <v>ИТОГО:</v>
      </c>
      <c r="W50" s="139">
        <f>IF($V50="ИТОГО:",IF(SUM(W$46:W49)&lt;&gt;0,SUM(W$46:W49),""),IF(SUMIFS($W$11:$W$39,$V$11:$V$39,$V50)=0,"",IF($V50&lt;&gt;"",SUMIFS($W$11:$W$39,$V$11:$V$39,$V50)*$W$3,"")))</f>
        <v>625.3646</v>
      </c>
      <c r="X50" s="140">
        <f>IF($V50="ИТОГО:",IF(SUM(X$46:X49)&lt;&gt;0,SUM(X$46:X49),""),IF(SUMIFS($W$11:$W$39,Y$11:Y$39,"&gt;0",$V$11:$V$39,$V50)=0,"",IF($V50&lt;&gt;"",SUMIFS($W$11:$W$39,Y$11:Y$39,"&gt;0",$V$11:$V$39,$V50)*$W$3,"")))</f>
        <v>391.53579999999999</v>
      </c>
      <c r="Y50" s="141" t="str">
        <f t="shared" si="0"/>
        <v/>
      </c>
      <c r="Z50" s="147"/>
      <c r="AA50" s="140">
        <f>IF($V50="ИТОГО:",IF(SUM(AA$46:AA49)&lt;&gt;0,SUM(AA$46:AA49),""),IF(SUMIFS(AA$11:AA$39,AA$11:AA$39,"&gt;0",$V$11:$V$39,$V50)&lt;=0,"",IF($V50&lt;&gt;"",SUMIFS(AA$11:AA$39,AA$11:AA$39,"&gt;0",$V$11:$V$39,$V50)*$W$3*AA$4,"")))</f>
        <v>2322.5050601550001</v>
      </c>
      <c r="AB50" s="142">
        <f>IF($V50="ИТОГО:",IF(SUM(AB$46:AB49)&lt;&gt;0,SUM(AB$46:AB49),""),IF(SUMIFS($W$11:$W$39,AB$11:AB$39,"&gt;0",$V$11:$V$39,$V50)=0,"",IF($V50&lt;&gt;"",SUMIFS($W$11:$W$39,AB$11:AB$39,"&gt;0",$V$11:$V$39,$V50)*$W$3,"")))</f>
        <v>233.8288</v>
      </c>
      <c r="AC50" s="135"/>
      <c r="AD50" s="148"/>
      <c r="AE50" s="142">
        <f>IF($V50="ИТОГО:",IF(SUM(AE$46:AE49)&lt;&gt;0,SUM(AE$46:AE49),""),IF(SUMIFS(AE$11:AE$39,AE$11:AE$39,"&gt;0",$V$11:$V$39,$V50)&lt;=0,"",IF($V50&lt;&gt;"",SUMIFS(AE$11:AE$39,AE$11:AE$39,"&gt;0",$V$11:$V$39,$V50)*$W$3*AE$4,"")))</f>
        <v>2299.3744319999996</v>
      </c>
      <c r="AF50" s="143" t="str">
        <f t="shared" si="1"/>
        <v/>
      </c>
      <c r="AG50" s="148"/>
      <c r="AH50" s="142">
        <f>IF($V50="ИТОГО:",IF(SUM(AH$46:AH49)&lt;&gt;0,SUM(AH$46:AH49),""),IF(SUMIFS(AH$11:AH$39,AH$11:AH$39,"&gt;0",$V$11:$V$39,$V50)&lt;=0,"",IF($V50&lt;&gt;"",SUMIFS(AH$11:AH$39,AH$11:AH$39,"&gt;0",$V$11:$V$39,$V50)*$W$3*AH$4,"")))</f>
        <v>2936.7763439711998</v>
      </c>
      <c r="AI50" s="143" t="str">
        <f t="shared" si="2"/>
        <v/>
      </c>
    </row>
    <row r="51" spans="8:43" x14ac:dyDescent="0.2">
      <c r="H51" s="144"/>
      <c r="I51" s="144"/>
      <c r="J51" s="144"/>
      <c r="K51" s="144"/>
      <c r="L51" s="144"/>
      <c r="M51" s="144"/>
      <c r="N51" s="144"/>
      <c r="O51" s="144"/>
      <c r="P51" s="144"/>
      <c r="Q51" s="145"/>
      <c r="R51" s="145"/>
      <c r="S51" s="145"/>
      <c r="T51" s="145"/>
      <c r="U51" s="146"/>
      <c r="V51" s="138" t="str">
        <f>IF(V50=MAX($V$11:$V$39),"ИТОГО:",IFERROR(_xlfn.AGGREGATE(15,6,$V$11:$V$39/(MATCH($V$11:$V$39,$V$11:$V$39,0)=(ROW($V$11:$V$39)-ROW($V$11)+1)),ROWS($V$46:$V50)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50)-SUMPRODUCT(--(MATCH($V$11:$V$39&amp;"",$V$11:$V$39&amp;"",0)*ISNUMBER($V$11:$V$39)=(ROW($V$11:$V$39)-ROW($V$11)+1))))),1)),"")))</f>
        <v/>
      </c>
      <c r="W51" s="139" t="str">
        <f>IF($V51="ИТОГО:",IF(SUM(W$46:W50)&lt;&gt;0,SUM(W$46:W50),""),IF(SUMIFS($W$11:$W$39,$V$11:$V$39,$V51)=0,"",IF($V51&lt;&gt;"",SUMIFS($W$11:$W$39,$V$11:$V$39,$V51)*$W$3,"")))</f>
        <v/>
      </c>
      <c r="X51" s="149" t="str">
        <f>IF($V51="ИТОГО:",IF(SUM(X$46:X50)&lt;&gt;0,SUM(X$46:X50),""),IF(SUMIFS($W$11:$W$39,Y$11:Y$39,"&gt;0",$V$11:$V$39,$V51)=0,"",IF($V51&lt;&gt;"",SUMIFS($W$11:$W$39,Y$11:Y$39,"&gt;0",$V$11:$V$39,$V51)*$W$3,"")))</f>
        <v/>
      </c>
      <c r="Y51" s="150" t="str">
        <f t="shared" si="0"/>
        <v/>
      </c>
      <c r="Z51" s="151"/>
      <c r="AA51" s="149" t="str">
        <f>IF($V51="ИТОГО:",IF(SUM(AA$46:AA50)&lt;&gt;0,SUM(AA$46:AA50),""),IF(SUMIFS(AA$11:AA$39,AA$11:AA$39,"&gt;0",$V$11:$V$39,$V51)&lt;=0,"",IF($V51&lt;&gt;"",SUMIFS(AA$11:AA$39,AA$11:AA$39,"&gt;0",$V$11:$V$39,$V51)*$W$3*AA$4,"")))</f>
        <v/>
      </c>
      <c r="AB51" s="142" t="str">
        <f>IF($V51="ИТОГО:",IF(SUM(AB$46:AB50)&lt;&gt;0,SUM(AB$46:AB50),""),IF(SUMIFS($W$11:$W$39,AB$11:AB$39,"&gt;0",$V$11:$V$39,$V51)=0,"",IF($V51&lt;&gt;"",SUMIFS($W$11:$W$39,AB$11:AB$39,"&gt;0",$V$11:$V$39,$V51)*$W$3,"")))</f>
        <v/>
      </c>
      <c r="AC51" s="135"/>
      <c r="AD51" s="152"/>
      <c r="AE51" s="153" t="str">
        <f>IF($V51="ИТОГО:",IF(SUM(AE$46:AE50)&lt;&gt;0,SUM(AE$46:AE50),""),IF(SUMIFS(AE$11:AE$39,AE$11:AE$39,"&gt;0",$V$11:$V$39,$V51)&lt;=0,"",IF($V51&lt;&gt;"",SUMIFS(AE$11:AE$39,AE$11:AE$39,"&gt;0",$V$11:$V$39,$V51)*$W$3*AE$4,"")))</f>
        <v/>
      </c>
      <c r="AF51" s="154" t="str">
        <f t="shared" si="1"/>
        <v/>
      </c>
      <c r="AG51" s="152"/>
      <c r="AH51" s="153" t="str">
        <f>IF($V51="ИТОГО:",IF(SUM(AH$46:AH50)&lt;&gt;0,SUM(AH$46:AH50),""),IF(SUMIFS(AH$11:AH$39,AH$11:AH$39,"&gt;0",$V$11:$V$39,$V51)&lt;=0,"",IF($V51&lt;&gt;"",SUMIFS(AH$11:AH$39,AH$11:AH$39,"&gt;0",$V$11:$V$39,$V51)*$W$3*AH$4,"")))</f>
        <v/>
      </c>
      <c r="AI51" s="154" t="str">
        <f t="shared" si="2"/>
        <v/>
      </c>
    </row>
    <row r="52" spans="8:43" x14ac:dyDescent="0.2">
      <c r="H52" s="144"/>
      <c r="I52" s="144"/>
      <c r="J52" s="144"/>
      <c r="K52" s="144"/>
      <c r="L52" s="144"/>
      <c r="M52" s="144"/>
      <c r="N52" s="144"/>
      <c r="O52" s="144"/>
      <c r="P52" s="144"/>
      <c r="Q52" s="145"/>
      <c r="R52" s="145"/>
      <c r="S52" s="145"/>
      <c r="T52" s="145"/>
      <c r="U52" s="146"/>
      <c r="V52" s="138" t="str">
        <f>IF(V51=MAX($V$11:$V$39),"ИТОГО:",IFERROR(_xlfn.AGGREGATE(15,6,$V$11:$V$39/(MATCH($V$11:$V$39,$V$11:$V$39,0)=(ROW($V$11:$V$39)-ROW($V$11)+1)),ROWS($V$46:$V51)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51)-SUMPRODUCT(--(MATCH($V$11:$V$39&amp;"",$V$11:$V$39&amp;"",0)*ISNUMBER($V$11:$V$39)=(ROW($V$11:$V$39)-ROW($V$11)+1))))),1)),"")))</f>
        <v/>
      </c>
      <c r="W52" s="139" t="str">
        <f>IF($V52="ИТОГО:",IF(SUM(W$46:W51)&lt;&gt;0,SUM(W$46:W51),""),IF(SUMIFS($W$11:$W$39,$V$11:$V$39,$V52)=0,"",IF($V52&lt;&gt;"",SUMIFS($W$11:$W$39,$V$11:$V$39,$V52)*$W$3,"")))</f>
        <v/>
      </c>
      <c r="X52" s="149" t="str">
        <f>IF($V52="ИТОГО:",IF(SUM(X$46:X51)&lt;&gt;0,SUM(X$46:X51),""),IF(SUMIFS($W$11:$W$39,Y$11:Y$39,"&gt;0",$V$11:$V$39,$V52)=0,"",IF($V52&lt;&gt;"",SUMIFS($W$11:$W$39,Y$11:Y$39,"&gt;0",$V$11:$V$39,$V52)*$W$3,"")))</f>
        <v/>
      </c>
      <c r="Y52" s="150" t="str">
        <f t="shared" si="0"/>
        <v/>
      </c>
      <c r="Z52" s="151"/>
      <c r="AA52" s="149" t="str">
        <f>IF($V52="ИТОГО:",IF(SUM(AA$46:AA51)&lt;&gt;0,SUM(AA$46:AA51),""),IF(SUMIFS(AA$11:AA$39,AA$11:AA$39,"&gt;0",$V$11:$V$39,$V52)&lt;=0,"",IF($V52&lt;&gt;"",SUMIFS(AA$11:AA$39,AA$11:AA$39,"&gt;0",$V$11:$V$39,$V52)*$W$3*AA$4,"")))</f>
        <v/>
      </c>
      <c r="AB52" s="142" t="str">
        <f>IF($V52="ИТОГО:",IF(SUM(AB$46:AB51)&lt;&gt;0,SUM(AB$46:AB51),""),IF(SUMIFS($W$11:$W$39,AB$11:AB$39,"&gt;0",$V$11:$V$39,$V52)=0,"",IF($V52&lt;&gt;"",SUMIFS($W$11:$W$39,AB$11:AB$39,"&gt;0",$V$11:$V$39,$V52)*$W$3,"")))</f>
        <v/>
      </c>
      <c r="AC52" s="135"/>
      <c r="AD52" s="152"/>
      <c r="AE52" s="153" t="str">
        <f>IF($V52="ИТОГО:",IF(SUM(AE$46:AE51)&lt;&gt;0,SUM(AE$46:AE51),""),IF(SUMIFS(AE$11:AE$39,AE$11:AE$39,"&gt;0",$V$11:$V$39,$V52)&lt;=0,"",IF($V52&lt;&gt;"",SUMIFS(AE$11:AE$39,AE$11:AE$39,"&gt;0",$V$11:$V$39,$V52)*$W$3*AE$4,"")))</f>
        <v/>
      </c>
      <c r="AF52" s="154" t="str">
        <f t="shared" si="1"/>
        <v/>
      </c>
      <c r="AG52" s="152"/>
      <c r="AH52" s="153" t="str">
        <f>IF($V52="ИТОГО:",IF(SUM(AH$46:AH51)&lt;&gt;0,SUM(AH$46:AH51),""),IF(SUMIFS(AH$11:AH$39,AH$11:AH$39,"&gt;0",$V$11:$V$39,$V52)&lt;=0,"",IF($V52&lt;&gt;"",SUMIFS(AH$11:AH$39,AH$11:AH$39,"&gt;0",$V$11:$V$39,$V52)*$W$3*AH$4,"")))</f>
        <v/>
      </c>
      <c r="AI52" s="154" t="str">
        <f t="shared" si="2"/>
        <v/>
      </c>
    </row>
    <row r="53" spans="8:43" x14ac:dyDescent="0.2">
      <c r="H53" s="144"/>
      <c r="I53" s="144"/>
      <c r="J53" s="144"/>
      <c r="K53" s="144"/>
      <c r="L53" s="144"/>
      <c r="M53" s="144"/>
      <c r="N53" s="144"/>
      <c r="O53" s="144"/>
      <c r="P53" s="144"/>
      <c r="Q53" s="145"/>
      <c r="R53" s="145"/>
      <c r="S53" s="145"/>
      <c r="T53" s="145"/>
      <c r="U53" s="146"/>
      <c r="V53" s="138" t="str">
        <f>IF(V52=MAX($V$11:$V$39),"ИТОГО:",IFERROR(_xlfn.AGGREGATE(15,6,$V$11:$V$39/(MATCH($V$11:$V$39,$V$11:$V$39,0)=(ROW($V$11:$V$39)-ROW($V$11)+1)),ROWS($V$46:$V52)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$46:$V52)-SUMPRODUCT(--(MATCH($V$11:$V$39&amp;"",$V$11:$V$39&amp;"",0)*ISNUMBER($V$11:$V$39)=(ROW($V$11:$V$39)-ROW($V$11)+1))))),1)),"")))</f>
        <v/>
      </c>
      <c r="W53" s="139" t="str">
        <f>IF($V53="ИТОГО:",IF(SUM(W$46:W52)&lt;&gt;0,SUM(W$46:W52),""),IF(SUMIFS($W$11:$W$39,$V$11:$V$39,$V53)=0,"",IF($V53&lt;&gt;"",SUMIFS($W$11:$W$39,$V$11:$V$39,$V53)*$W$3,"")))</f>
        <v/>
      </c>
      <c r="X53" s="149" t="str">
        <f>IF($V53="ИТОГО:",IF(SUM(X$46:X52)&lt;&gt;0,SUM(X$46:X52),""),IF(SUMIFS($W$11:$W$39,Y$11:Y$39,"&gt;0",$V$11:$V$39,$V53)=0,"",IF($V53&lt;&gt;"",SUMIFS($W$11:$W$39,Y$11:Y$39,"&gt;0",$V$11:$V$39,$V53)*$W$3,"")))</f>
        <v/>
      </c>
      <c r="Y53" s="150" t="str">
        <f t="shared" si="0"/>
        <v/>
      </c>
      <c r="Z53" s="155"/>
      <c r="AA53" s="149" t="str">
        <f>IF($V53="ИТОГО:",IF(SUM(AA$46:AA52)&lt;&gt;0,SUM(AA$46:AA52),""),IF(SUMIFS(AA$11:AA$39,AA$11:AA$39,"&gt;0",$V$11:$V$39,$V53)&lt;=0,"",IF($V53&lt;&gt;"",SUMIFS(AA$11:AA$39,AA$11:AA$39,"&gt;0",$V$11:$V$39,$V53)*$W$3*AA$4,"")))</f>
        <v/>
      </c>
      <c r="AB53" s="142" t="str">
        <f>IF($V53="ИТОГО:",IF(SUM(AB$46:AB52)&lt;&gt;0,SUM(AB$46:AB52),""),IF(SUMIFS($W$11:$W$39,AB$11:AB$39,"&gt;0",$V$11:$V$39,$V53)=0,"",IF($V53&lt;&gt;"",SUMIFS($W$11:$W$39,AB$11:AB$39,"&gt;0",$V$11:$V$39,$V53)*$W$3,"")))</f>
        <v/>
      </c>
      <c r="AC53" s="156"/>
      <c r="AD53" s="157"/>
      <c r="AE53" s="153" t="str">
        <f>IF($V53="ИТОГО:",IF(SUM(AE$46:AE52)&lt;&gt;0,SUM(AE$46:AE52),""),IF(SUMIFS(AE$11:AE$39,AE$11:AE$39,"&gt;0",$V$11:$V$39,$V53)&lt;=0,"",IF($V53&lt;&gt;"",SUMIFS(AE$11:AE$39,AE$11:AE$39,"&gt;0",$V$11:$V$39,$V53)*$W$3*AE$4,"")))</f>
        <v/>
      </c>
      <c r="AF53" s="154" t="str">
        <f t="shared" si="1"/>
        <v/>
      </c>
      <c r="AG53" s="157"/>
      <c r="AH53" s="153" t="str">
        <f>IF($V53="ИТОГО:",IF(SUM(AH$46:AH52)&lt;&gt;0,SUM(AH$46:AH52),""),IF(SUMIFS(AH$11:AH$39,AH$11:AH$39,"&gt;0",$V$11:$V$39,$V53)&lt;=0,"",IF($V53&lt;&gt;"",SUMIFS(AH$11:AH$39,AH$11:AH$39,"&gt;0",$V$11:$V$39,$V53)*$W$3*AH$4,"")))</f>
        <v/>
      </c>
      <c r="AI53" s="154" t="str">
        <f t="shared" si="2"/>
        <v/>
      </c>
    </row>
    <row r="55" spans="8:43" ht="12.75" customHeight="1" x14ac:dyDescent="0.2">
      <c r="V55" s="168" t="str">
        <f>V9</f>
        <v>Параметр 18</v>
      </c>
      <c r="W55" s="158" t="str">
        <f>$W$9</f>
        <v>Параметр 19</v>
      </c>
      <c r="X55" s="158"/>
      <c r="Y55" s="158"/>
    </row>
    <row r="56" spans="8:43" x14ac:dyDescent="0.2">
      <c r="V56" s="168"/>
      <c r="W56" s="159" t="str">
        <f>U9</f>
        <v>Параметр 17</v>
      </c>
      <c r="X56" s="159"/>
      <c r="Y56" s="160" t="s">
        <v>7</v>
      </c>
      <c r="AL56" s="34"/>
      <c r="AM56" s="34"/>
      <c r="AN56" s="34"/>
      <c r="AO56" s="34"/>
      <c r="AP56" s="34"/>
      <c r="AQ56" s="34"/>
    </row>
    <row r="57" spans="8:43" x14ac:dyDescent="0.2">
      <c r="V57" s="168"/>
      <c r="W57" s="161" t="s">
        <v>107</v>
      </c>
      <c r="X57" s="162" t="s">
        <v>108</v>
      </c>
      <c r="Y57" s="163"/>
    </row>
    <row r="58" spans="8:43" x14ac:dyDescent="0.2">
      <c r="V58" s="164">
        <f>IF(V46=MAX($V$11:$V$39),"ИТОГО:",IFERROR(_xlfn.AGGREGATE(15,6,$V$11:$V$39/(MATCH($V$11:$V$39,$V$11:$V$39,0)=(ROW($V$11:$V$39)-ROW($V$11)+1)),ROWS($V$58:$V58)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58)-SUMPRODUCT(--(MATCH($V$11:$V$39&amp;"",$V$11:$V$39&amp;"",0)*ISNUMBER($V$11:$V$39)=(ROW($V$11:$V$39)-ROW($V$11)+1))))),1)),"")))</f>
        <v>50</v>
      </c>
      <c r="W58" s="165" t="str">
        <f>IF($V58="ИТОГО:",IF(SUM(W$57:W57)+SUMIFS(X$57:X57,V$57:V57,"&lt;90")&lt;&gt;0,SUM(W$57:W57)+SUMIFS(X$57:X57,V$57:V57,"&lt;90"),""),IF(SUMIFS($W$11:$W$39,$U$11:$U$39,W$57,$V$11:$V$39,$V58)=0,"",IF($V58&lt;&gt;"",SUMIFS($W$11:$W$39,$U$11:$U$39,W$57,$V$11:$V$39,$V58)*$W$3,"")))</f>
        <v/>
      </c>
      <c r="X58" s="165" t="str">
        <f>IF($V58="ИТОГО:",IF(SUMIFS(X$57:X57,V$57:V57,"&gt;=90")&lt;&gt;0,SUMIFS(X$57:X57,V$57:V57,"&gt;=90"),""),IF(SUMIFS($W$11:$W$39,$U$11:$U$39,X$57,$V$11:$V$39,$V58)=0,"",IF($V58&lt;&gt;"",SUMIFS($W$11:$W$39,$U$11:$U$39,X$57,$V$11:$V$39,$V58)*$W$3,"")))</f>
        <v/>
      </c>
      <c r="Y58" s="166" t="str">
        <f t="array" ref="Y58">IF(SUM(W58,X58)&lt;&gt;0,SUM(AJ47,W58,X58),"")</f>
        <v/>
      </c>
    </row>
    <row r="59" spans="8:43" x14ac:dyDescent="0.2">
      <c r="V59" s="164">
        <f>IF(V47=MAX($V$11:$V$39),"ИТОГО:",IFERROR(_xlfn.AGGREGATE(15,6,$V$11:$V$39/(MATCH($V$11:$V$39,$V$11:$V$39,0)=(ROW($V$11:$V$39)-ROW($V$11)+1)),ROWS($V$58:$V59)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59)-SUMPRODUCT(--(MATCH($V$11:$V$39&amp;"",$V$11:$V$39&amp;"",0)*ISNUMBER($V$11:$V$39)=(ROW($V$11:$V$39)-ROW($V$11)+1))))),1)),"")))</f>
        <v>77</v>
      </c>
      <c r="W59" s="165">
        <f>IF($V59="ИТОГО:",IF(SUM(W$57:W58)+SUMIFS(X$57:X58,V$57:V58,"&lt;90")&lt;&gt;0,SUM(W$57:W58)+SUMIFS(X$57:X58,V$57:V58,"&lt;90"),""),IF(SUMIFS($W$11:$W$39,$U$11:$U$39,W$57,$V$11:$V$39,$V59)=0,"",IF($V59&lt;&gt;"",SUMIFS($W$11:$W$39,$U$11:$U$39,W$57,$V$11:$V$39,$V59)*$W$3,"")))</f>
        <v>265.24040000000002</v>
      </c>
      <c r="X59" s="165">
        <f>IF($V59="ИТОГО:",IF(SUMIFS(X$57:X58,V$57:V58,"&gt;=90")&lt;&gt;0,SUMIFS(X$57:X58,V$57:V58,"&gt;=90"),""),IF(SUMIFS($W$11:$W$39,$U$11:$U$39,X$57,$V$11:$V$39,$V59)=0,"",IF($V59&lt;&gt;"",SUMIFS($W$11:$W$39,$U$11:$U$39,X$57,$V$11:$V$39,$V59)*$W$3,"")))</f>
        <v>32.084199999999996</v>
      </c>
      <c r="Y59" s="166">
        <f t="array" ref="Y59">IF(SUM(W59,X59)&lt;&gt;0,SUM(AJ48,W59,X59),"")</f>
        <v>297.32460000000003</v>
      </c>
      <c r="AL59" s="34"/>
      <c r="AM59" s="34"/>
      <c r="AN59" s="34"/>
      <c r="AO59" s="34"/>
      <c r="AP59" s="34"/>
      <c r="AQ59" s="34"/>
    </row>
    <row r="60" spans="8:43" x14ac:dyDescent="0.2">
      <c r="V60" s="164">
        <f>IF(V48=MAX($V$11:$V$39),"ИТОГО:",IFERROR(_xlfn.AGGREGATE(15,6,$V$11:$V$39/(MATCH($V$11:$V$39,$V$11:$V$39,0)=(ROW($V$11:$V$39)-ROW($V$11)+1)),ROWS($V$58:$V60)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60)-SUMPRODUCT(--(MATCH($V$11:$V$39&amp;"",$V$11:$V$39&amp;"",0)*ISNUMBER($V$11:$V$39)=(ROW($V$11:$V$39)-ROW($V$11)+1))))),1)),"")))</f>
        <v>199</v>
      </c>
      <c r="W60" s="165">
        <f>IF($V60="ИТОГО:",IF(SUM(W$57:W59)+SUMIFS(X$57:X59,V$57:V59,"&lt;90")&lt;&gt;0,SUM(W$57:W59)+SUMIFS(X$57:X59,V$57:V59,"&lt;90"),""),IF(SUMIFS($W$11:$W$39,$U$11:$U$39,W$57,$V$11:$V$39,$V60)=0,"",IF($V60&lt;&gt;"",SUMIFS($W$11:$W$39,$U$11:$U$39,W$57,$V$11:$V$39,$V60)*$W$3,"")))</f>
        <v>126.2954</v>
      </c>
      <c r="X60" s="165">
        <f>IF($V60="ИТОГО:",IF(SUMIFS(X$57:X59,V$57:V59,"&gt;=90")&lt;&gt;0,SUMIFS(X$57:X59,V$57:V59,"&gt;=90"),""),IF(SUMIFS($W$11:$W$39,$U$11:$U$39,X$57,$V$11:$V$39,$V60)=0,"",IF($V60&lt;&gt;"",SUMIFS($W$11:$W$39,$U$11:$U$39,X$57,$V$11:$V$39,$V60)*$W$3,"")))</f>
        <v>201.74460000000002</v>
      </c>
      <c r="Y60" s="166">
        <f t="array" ref="Y60">IF(SUM(W60,X60)&lt;&gt;0,SUM(AJ49,W60,X60),"")</f>
        <v>328.04</v>
      </c>
    </row>
    <row r="61" spans="8:43" x14ac:dyDescent="0.2">
      <c r="V61" s="164" t="str">
        <f>IF(V49=MAX($V$11:$V$39),"ИТОГО:",IFERROR(_xlfn.AGGREGATE(15,6,$V$11:$V$39/(MATCH($V$11:$V$39,$V$11:$V$39,0)=(ROW($V$11:$V$39)-ROW($V$11)+1)),ROWS($V$58:$V61)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61)-SUMPRODUCT(--(MATCH($V$11:$V$39&amp;"",$V$11:$V$39&amp;"",0)*ISNUMBER($V$11:$V$39)=(ROW($V$11:$V$39)-ROW($V$11)+1))))),1)),"")))</f>
        <v>ИТОГО:</v>
      </c>
      <c r="W61" s="165">
        <f>IF($V61="ИТОГО:",IF(SUM(W$57:W60)+SUMIFS(X$57:X60,V$57:V60,"&lt;90")&lt;&gt;0,SUM(W$57:W60)+SUMIFS(X$57:X60,V$57:V60,"&lt;90"),""),IF(SUMIFS($W$11:$W$39,$U$11:$U$39,W$57,$V$11:$V$39,$V61)=0,"",IF($V61&lt;&gt;"",SUMIFS($W$11:$W$39,$U$11:$U$39,W$57,$V$11:$V$39,$V61)*$W$3,"")))</f>
        <v>423.62</v>
      </c>
      <c r="X61" s="165">
        <f>IF($V61="ИТОГО:",IF(SUMIFS(X$57:X60,V$57:V60,"&gt;=90")&lt;&gt;0,SUMIFS(X$57:X60,V$57:V60,"&gt;=90"),""),IF(SUMIFS($W$11:$W$39,$U$11:$U$39,X$57,$V$11:$V$39,$V61)=0,"",IF($V61&lt;&gt;"",SUMIFS($W$11:$W$39,$U$11:$U$39,X$57,$V$11:$V$39,$V61)*$W$3,"")))</f>
        <v>201.74460000000002</v>
      </c>
      <c r="Y61" s="166">
        <f t="array" ref="Y61">IF(SUM(W61,X61)&lt;&gt;0,SUM(AJ50,W61,X61),"")</f>
        <v>625.3646</v>
      </c>
    </row>
    <row r="62" spans="8:43" x14ac:dyDescent="0.2">
      <c r="V62" s="164" t="str">
        <f>IF(V50=MAX($V$11:$V$39),"ИТОГО:",IFERROR(_xlfn.AGGREGATE(15,6,$V$11:$V$39/(MATCH($V$11:$V$39,$V$11:$V$39,0)=(ROW($V$11:$V$39)-ROW($V$11)+1)),ROWS($V$58:$V62)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62)-SUMPRODUCT(--(MATCH($V$11:$V$39&amp;"",$V$11:$V$39&amp;"",0)*ISNUMBER($V$11:$V$39)=(ROW($V$11:$V$39)-ROW($V$11)+1))))),1)),"")))</f>
        <v/>
      </c>
      <c r="W62" s="165" t="str">
        <f>IF($V62="ИТОГО:",IF(SUM(W$57:W61)+SUMIFS(X$57:X61,V$57:V61,"&lt;90")&lt;&gt;0,SUM(W$57:W61)+SUMIFS(X$57:X61,V$57:V61,"&lt;90"),""),IF(SUMIFS($W$11:$W$39,$U$11:$U$39,W$57,$V$11:$V$39,$V62)=0,"",IF($V62&lt;&gt;"",SUMIFS($W$11:$W$39,$U$11:$U$39,W$57,$V$11:$V$39,$V62)*$W$3,"")))</f>
        <v/>
      </c>
      <c r="X62" s="165" t="str">
        <f>IF($V62="ИТОГО:",IF(SUMIFS(X$57:X61,V$57:V61,"&gt;=90")&lt;&gt;0,SUMIFS(X$57:X61,V$57:V61,"&gt;=90"),""),IF(SUMIFS($W$11:$W$39,$U$11:$U$39,X$57,$V$11:$V$39,$V62)=0,"",IF($V62&lt;&gt;"",SUMIFS($W$11:$W$39,$U$11:$U$39,X$57,$V$11:$V$39,$V62)*$W$3,"")))</f>
        <v/>
      </c>
      <c r="Y62" s="166" t="str">
        <f t="array" ref="Y62">IF(SUM(W62,X62)&lt;&gt;0,SUM(AJ51,W62,X62),"")</f>
        <v/>
      </c>
      <c r="AL62" s="34"/>
      <c r="AM62" s="34"/>
      <c r="AN62" s="34"/>
      <c r="AO62" s="34"/>
      <c r="AP62" s="34"/>
      <c r="AQ62" s="34"/>
    </row>
    <row r="63" spans="8:43" x14ac:dyDescent="0.2">
      <c r="V63" s="164" t="str">
        <f>IF(V51=MAX($V$11:$V$39),"ИТОГО:",IFERROR(_xlfn.AGGREGATE(15,6,$V$11:$V$39/(MATCH($V$11:$V$39,$V$11:$V$39,0)=(ROW($V$11:$V$39)-ROW($V$11)+1)),ROWS($V$58:$V63)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63)-SUMPRODUCT(--(MATCH($V$11:$V$39&amp;"",$V$11:$V$39&amp;"",0)*ISNUMBER($V$11:$V$39)=(ROW($V$11:$V$39)-ROW($V$11)+1))))),1)),"")))</f>
        <v/>
      </c>
      <c r="W63" s="165" t="str">
        <f>IF($V63="ИТОГО:",IF(SUM(W$57:W62)+SUMIFS(X$57:X62,V$57:V62,"&lt;90")&lt;&gt;0,SUM(W$57:W62)+SUMIFS(X$57:X62,V$57:V62,"&lt;90"),""),IF(SUMIFS($W$11:$W$39,$U$11:$U$39,W$57,$V$11:$V$39,$V63)=0,"",IF($V63&lt;&gt;"",SUMIFS($W$11:$W$39,$U$11:$U$39,W$57,$V$11:$V$39,$V63)*$W$3,"")))</f>
        <v/>
      </c>
      <c r="X63" s="165" t="str">
        <f>IF($V63="ИТОГО:",IF(SUMIFS(X$57:X62,V$57:V62,"&gt;=90")&lt;&gt;0,SUMIFS(X$57:X62,V$57:V62,"&gt;=90"),""),IF(SUMIFS($W$11:$W$39,$U$11:$U$39,X$57,$V$11:$V$39,$V63)=0,"",IF($V63&lt;&gt;"",SUMIFS($W$11:$W$39,$U$11:$U$39,X$57,$V$11:$V$39,$V63)*$W$3,"")))</f>
        <v/>
      </c>
      <c r="Y63" s="166" t="str">
        <f t="array" ref="Y63">IF(SUM(W63,X63)&lt;&gt;0,SUM(AJ52,W63,X63),"")</f>
        <v/>
      </c>
    </row>
    <row r="64" spans="8:43" x14ac:dyDescent="0.2">
      <c r="V64" s="164" t="str">
        <f>IF(V52=MAX($V$11:$V$39),"ИТОГО:",IFERROR(_xlfn.AGGREGATE(15,6,$V$11:$V$39/(MATCH($V$11:$V$39,$V$11:$V$39,0)=(ROW($V$11:$V$39)-ROW($V$11)+1)),ROWS($V$58:$V64)),IFERROR(INDEX($V$11:$V$39,_xlfn.AGGREGATE(15,6,(ROW($V$11:$V$39)-ROW($V$11)+1)/(COUNTIF($V$11:$V$39,"&lt;="&amp;$V$11:$V$39)/(ROW($V$11:$V$39)-ROW($V$11)+1=MATCH($V$11:$V$39,$V$11:$V$39,0)*ISTEXT($V$11:$V$39))=_xlfn.AGGREGATE(15,6,(COUNTIF($V$11:$V$39,"&lt;="&amp;$V$11:$V$39)/(ROW($V$11:$V$39)-ROW($V$11)+1=MATCH($V$11:$V$39,$V$11:$V$39,0)*ISTEXT($V$11:$V$39))),ROWS($V$58:$V64)-SUMPRODUCT(--(MATCH($V$11:$V$39&amp;"",$V$11:$V$39&amp;"",0)*ISNUMBER($V$11:$V$39)=(ROW($V$11:$V$39)-ROW($V$11)+1))))),1)),"")))</f>
        <v/>
      </c>
      <c r="W64" s="165" t="str">
        <f>IF($V64="ИТОГО:",IF(SUM(W$57:W63)+SUMIFS(X$57:X63,V$57:V63,"&lt;90")&lt;&gt;0,SUM(W$57:W63)+SUMIFS(X$57:X63,V$57:V63,"&lt;90"),""),IF(SUMIFS($W$11:$W$39,$U$11:$U$39,W$57,$V$11:$V$39,$V64)=0,"",IF($V64&lt;&gt;"",SUMIFS($W$11:$W$39,$U$11:$U$39,W$57,$V$11:$V$39,$V64)*$W$3,"")))</f>
        <v/>
      </c>
      <c r="X64" s="165" t="str">
        <f>IF($V64="ИТОГО:",IF(SUMIFS(X$57:X63,V$57:V63,"&gt;=90")&lt;&gt;0,SUMIFS(X$57:X63,V$57:V63,"&gt;=90"),""),IF(SUMIFS($W$11:$W$39,$U$11:$U$39,X$57,$V$11:$V$39,$V64)=0,"",IF($V64&lt;&gt;"",SUMIFS($W$11:$W$39,$U$11:$U$39,X$57,$V$11:$V$39,$V64)*$W$3,"")))</f>
        <v/>
      </c>
      <c r="Y64" s="166" t="str">
        <f t="array" ref="Y64">IF(SUM(W64,X64)&lt;&gt;0,SUM(AJ53,W64,X64),"")</f>
        <v/>
      </c>
    </row>
    <row r="65" spans="38:43" x14ac:dyDescent="0.2">
      <c r="AL65" s="34"/>
      <c r="AM65" s="34"/>
      <c r="AN65" s="34"/>
      <c r="AO65" s="34"/>
      <c r="AP65" s="34"/>
      <c r="AQ65" s="34"/>
    </row>
  </sheetData>
  <sheetProtection selectLockedCells="1" selectUnlockedCells="1"/>
  <dataConsolidate/>
  <mergeCells count="37">
    <mergeCell ref="M9:P9"/>
    <mergeCell ref="A8:A10"/>
    <mergeCell ref="B8:W8"/>
    <mergeCell ref="X8:AA8"/>
    <mergeCell ref="AB8:AI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R9:R10"/>
    <mergeCell ref="S9:S10"/>
    <mergeCell ref="T9:T10"/>
    <mergeCell ref="U9:U10"/>
    <mergeCell ref="V9:V10"/>
    <mergeCell ref="V55:V57"/>
    <mergeCell ref="AD9:AE9"/>
    <mergeCell ref="AG9:AH9"/>
    <mergeCell ref="A40:V40"/>
    <mergeCell ref="A41:V41"/>
    <mergeCell ref="A42:V42"/>
    <mergeCell ref="V44:V46"/>
    <mergeCell ref="W44:W46"/>
    <mergeCell ref="X44:AA44"/>
    <mergeCell ref="W9:W10"/>
    <mergeCell ref="X9:X10"/>
    <mergeCell ref="Y9:Y10"/>
    <mergeCell ref="Z9:AA9"/>
    <mergeCell ref="AB9:AB10"/>
    <mergeCell ref="AC9:AC10"/>
    <mergeCell ref="Q9:Q10"/>
  </mergeCells>
  <conditionalFormatting sqref="V47:AB53 AD47:AI53">
    <cfRule type="expression" dxfId="9" priority="10" stopIfTrue="1">
      <formula>$V47="ИТОГО:"</formula>
    </cfRule>
    <cfRule type="expression" dxfId="8" priority="11" stopIfTrue="1">
      <formula>$V47=""</formula>
    </cfRule>
  </conditionalFormatting>
  <conditionalFormatting sqref="V58:Y64">
    <cfRule type="expression" dxfId="7" priority="1">
      <formula>$V58="ИТОГО:"</formula>
    </cfRule>
    <cfRule type="expression" dxfId="6" priority="3" stopIfTrue="1">
      <formula>$V58=""</formula>
    </cfRule>
  </conditionalFormatting>
  <conditionalFormatting sqref="X58:X64">
    <cfRule type="expression" dxfId="5" priority="2" stopIfTrue="1">
      <formula>IF(AND($V58&gt;=90,$V58&lt;&gt;""),TRUE,FALSE)</formula>
    </cfRule>
  </conditionalFormatting>
  <dataValidations count="5">
    <dataValidation operator="equal" allowBlank="1" showErrorMessage="1" sqref="AE6:AE7 AA6:AA7 AH6:AH7 W6:W7 AH4 AE4 W4 AA4 AB8 G11:G37 Y11:Z39 AC11:AD39 AF11:AG39 AI11:AI39"/>
    <dataValidation operator="equal" allowBlank="1" showErrorMessage="1" errorTitle="Ошибка" error="Введите значение из раскрывающегося списка!" sqref="D11:D38 D39"/>
    <dataValidation type="list" operator="equal" allowBlank="1" showErrorMessage="1" sqref="G38:G39">
      <formula1>INDEX(INDIRECT(D38&amp;"!"&amp;INDIRECT(D38&amp;"!c4")&amp;":"&amp;INDIRECT(D38&amp;"!c5")),,1)</formula1>
    </dataValidation>
    <dataValidation type="decimal" allowBlank="1" showErrorMessage="1" sqref="M11:P39">
      <formula1>0</formula1>
      <formula2>1</formula2>
    </dataValidation>
    <dataValidation type="list" errorStyle="warning" allowBlank="1" showInputMessage="1" showErrorMessage="1" sqref="B11:B39">
      <formula1>INDEX(Группы_строительных_конструкций,,0)</formula1>
    </dataValidation>
  </dataValidations>
  <pageMargins left="0.39370078740157483" right="0.39370078740157483" top="0.59055118110236227" bottom="0.39370078740157483" header="0.59055118110236227" footer="0.39370078740157483"/>
  <pageSetup paperSize="9" scale="84" firstPageNumber="0" fitToHeight="0" orientation="landscape" horizontalDpi="300" verticalDpi="300" r:id="rId1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64"/>
  <sheetViews>
    <sheetView tabSelected="1" zoomScaleNormal="100" zoomScaleSheetLayoutView="80" workbookViewId="0">
      <pane ySplit="10" topLeftCell="A11" activePane="bottomLeft" state="frozen"/>
      <selection pane="bottomLeft" activeCell="E37" sqref="E37"/>
    </sheetView>
  </sheetViews>
  <sheetFormatPr defaultRowHeight="12.75" x14ac:dyDescent="0.2"/>
  <cols>
    <col min="1" max="1" width="4.28515625" style="1" customWidth="1"/>
    <col min="2" max="2" width="13.42578125" style="1" customWidth="1"/>
    <col min="3" max="3" width="13.7109375" style="1" customWidth="1"/>
    <col min="4" max="4" width="11.85546875" style="1" customWidth="1"/>
    <col min="5" max="5" width="6.42578125" style="1" customWidth="1"/>
    <col min="6" max="6" width="8.42578125" style="1" customWidth="1"/>
    <col min="7" max="7" width="5" style="1" customWidth="1"/>
    <col min="8" max="8" width="8.28515625" style="1" customWidth="1"/>
    <col min="9" max="9" width="8.85546875" style="1" customWidth="1"/>
    <col min="10" max="10" width="10.7109375" style="1" customWidth="1" collapsed="1"/>
    <col min="11" max="14" width="10.7109375" style="1" customWidth="1"/>
    <col min="15" max="15" width="10.7109375" style="1" customWidth="1" collapsed="1"/>
    <col min="16" max="16" width="10.7109375" style="1" customWidth="1"/>
    <col min="17" max="16384" width="9.140625" style="1"/>
  </cols>
  <sheetData>
    <row r="1" spans="1:16" ht="12.75" customHeight="1" x14ac:dyDescent="0.2">
      <c r="B1" s="3"/>
      <c r="C1" s="3"/>
      <c r="G1" s="6"/>
      <c r="H1" s="7"/>
      <c r="I1" s="8">
        <f>РАСЧЕТ!W1</f>
        <v>23.44</v>
      </c>
      <c r="J1" s="5"/>
      <c r="O1" s="9"/>
      <c r="P1" s="9"/>
    </row>
    <row r="2" spans="1:16" ht="12.75" customHeight="1" x14ac:dyDescent="0.2">
      <c r="B2" s="10" t="str">
        <f>РАСЧЕТ!C2</f>
        <v>Характеристики 2</v>
      </c>
      <c r="C2" s="4" t="str">
        <f>РАСЧЕТ!D2</f>
        <v>Вещество 1</v>
      </c>
      <c r="G2" s="6"/>
      <c r="H2" s="3"/>
      <c r="I2" s="12">
        <f>РАСЧЕТ!W2</f>
        <v>625.3646</v>
      </c>
      <c r="J2" s="13"/>
      <c r="K2" s="14"/>
      <c r="L2" s="14"/>
      <c r="N2" s="14"/>
      <c r="O2" s="14"/>
      <c r="P2" s="14"/>
    </row>
    <row r="3" spans="1:16" ht="12.75" customHeight="1" x14ac:dyDescent="0.2">
      <c r="B3" s="10" t="str">
        <f>РАСЧЕТ!C3</f>
        <v>Характеристики 3</v>
      </c>
      <c r="C3" s="4" t="str">
        <f>РАСЧЕТ!D3</f>
        <v>Вещество 2</v>
      </c>
      <c r="G3" s="6"/>
      <c r="H3" s="5"/>
      <c r="I3" s="4">
        <f>РАСЧЕТ!W3</f>
        <v>1.18</v>
      </c>
      <c r="K3" s="14"/>
      <c r="L3" s="14"/>
      <c r="M3" s="15"/>
      <c r="N3" s="14"/>
      <c r="O3" s="14"/>
      <c r="P3" s="14"/>
    </row>
    <row r="4" spans="1:16" x14ac:dyDescent="0.2">
      <c r="B4" s="10"/>
      <c r="C4" s="4" t="str">
        <f>РАСЧЕТ!D4</f>
        <v>Вещество 3</v>
      </c>
      <c r="G4" s="6"/>
      <c r="H4" s="3"/>
      <c r="I4" s="4">
        <f>РАСЧЕТ!W4</f>
        <v>2.58</v>
      </c>
      <c r="J4" s="18"/>
      <c r="K4" s="19"/>
      <c r="L4" s="21">
        <f>РАСЧЕТ!AA4</f>
        <v>2.58</v>
      </c>
      <c r="N4" s="21">
        <f>РАСЧЕТ!AE4</f>
        <v>2.58</v>
      </c>
      <c r="O4" s="19"/>
      <c r="P4" s="19"/>
    </row>
    <row r="5" spans="1:16" x14ac:dyDescent="0.2">
      <c r="A5" s="23" t="str">
        <f>РАСЧЕТ!A5</f>
        <v>Расчет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3" t="str">
        <f>РАСЧЕТ!A6</f>
        <v xml:space="preserve">Объект: </v>
      </c>
      <c r="B6" s="24"/>
      <c r="C6" s="25" t="str">
        <f>РАСЧЕТ!D6</f>
        <v>название объекта исследований</v>
      </c>
      <c r="D6" s="18"/>
      <c r="E6" s="18"/>
      <c r="F6" s="26"/>
      <c r="G6" s="28" t="str">
        <f>РАСЧЕТ!U6</f>
        <v>Дата:</v>
      </c>
      <c r="H6" s="29">
        <f ca="1">РАСЧЕТ!V6</f>
        <v>43524</v>
      </c>
      <c r="I6" s="9"/>
      <c r="J6" s="18"/>
      <c r="K6" s="19"/>
      <c r="L6" s="30"/>
      <c r="M6" s="18"/>
      <c r="N6" s="30"/>
      <c r="O6" s="19"/>
      <c r="P6" s="19"/>
    </row>
    <row r="7" spans="1:16" ht="13.5" thickBot="1" x14ac:dyDescent="0.25">
      <c r="A7" s="23" t="str">
        <f>РАСЧЕТ!A7</f>
        <v>Документация:</v>
      </c>
      <c r="B7" s="24"/>
      <c r="C7" s="18"/>
      <c r="D7" s="18"/>
      <c r="E7" s="18"/>
      <c r="F7" s="26"/>
      <c r="G7" s="26" t="str">
        <f>РАСЧЕТ!U7</f>
        <v>Время:</v>
      </c>
      <c r="H7" s="32">
        <f ca="1">РАСЧЕТ!V7</f>
        <v>43524.472260879629</v>
      </c>
      <c r="I7" s="9"/>
      <c r="J7" s="18"/>
      <c r="K7" s="19"/>
      <c r="L7" s="30"/>
      <c r="M7" s="18"/>
      <c r="N7" s="30"/>
      <c r="O7" s="19"/>
      <c r="P7" s="19"/>
    </row>
    <row r="8" spans="1:16" x14ac:dyDescent="0.2">
      <c r="A8" s="194" t="str">
        <f>РАСЧЕТ!A8</f>
        <v>№ п/п</v>
      </c>
      <c r="B8" s="196"/>
      <c r="C8" s="196"/>
      <c r="D8" s="196"/>
      <c r="E8" s="196"/>
      <c r="F8" s="196"/>
      <c r="G8" s="196"/>
      <c r="H8" s="196"/>
      <c r="I8" s="197"/>
      <c r="J8" s="198" t="str">
        <f>РАСЧЕТ!X8</f>
        <v>Характеристики 2</v>
      </c>
      <c r="K8" s="199"/>
      <c r="L8" s="200"/>
      <c r="M8" s="201" t="str">
        <f>РАСЧЕТ!AB8</f>
        <v>Характеристики 3</v>
      </c>
      <c r="N8" s="202"/>
      <c r="O8" s="202"/>
      <c r="P8" s="203"/>
    </row>
    <row r="9" spans="1:16" ht="12.75" customHeight="1" x14ac:dyDescent="0.2">
      <c r="A9" s="194"/>
      <c r="B9" s="191" t="str">
        <f>РАСЧЕТ!C9</f>
        <v>Параметр 2</v>
      </c>
      <c r="C9" s="191" t="str">
        <f>РАСЧЕТ!D9</f>
        <v>Параметр 3</v>
      </c>
      <c r="D9" s="191" t="str">
        <f>РАСЧЕТ!G9</f>
        <v>Параметр 6</v>
      </c>
      <c r="E9" s="191" t="str">
        <f>РАСЧЕТ!L9</f>
        <v>Параметр 11</v>
      </c>
      <c r="F9" s="183" t="str">
        <f>РАСЧЕТ!Q9</f>
        <v>Параметр 13</v>
      </c>
      <c r="G9" s="183" t="str">
        <f>РАСЧЕТ!U9</f>
        <v>Параметр 17</v>
      </c>
      <c r="H9" s="183" t="str">
        <f>РАСЧЕТ!V9</f>
        <v>Параметр 18</v>
      </c>
      <c r="I9" s="183" t="str">
        <f>РАСЧЕТ!W9</f>
        <v>Параметр 19</v>
      </c>
      <c r="J9" s="185" t="str">
        <f>РАСЧЕТ!X9</f>
        <v>Параметр 20</v>
      </c>
      <c r="K9" s="185" t="str">
        <f>РАСЧЕТ!Y9</f>
        <v>Параметр 21</v>
      </c>
      <c r="L9" s="204"/>
      <c r="M9" s="189" t="str">
        <f>РАСЧЕТ!AB9</f>
        <v>Параметр 24</v>
      </c>
      <c r="N9" s="35"/>
      <c r="O9" s="36"/>
      <c r="P9" s="37"/>
    </row>
    <row r="10" spans="1:16" ht="38.25" customHeight="1" thickBot="1" x14ac:dyDescent="0.25">
      <c r="A10" s="194"/>
      <c r="B10" s="192"/>
      <c r="C10" s="192"/>
      <c r="D10" s="192"/>
      <c r="E10" s="192"/>
      <c r="F10" s="184"/>
      <c r="G10" s="184"/>
      <c r="H10" s="184"/>
      <c r="I10" s="184"/>
      <c r="J10" s="186"/>
      <c r="K10" s="186"/>
      <c r="L10" s="167" t="str">
        <f>РАСЧЕТ!AA10</f>
        <v>Параметр 23</v>
      </c>
      <c r="M10" s="190"/>
      <c r="N10" s="39" t="str">
        <f>РАСЧЕТ!AE10</f>
        <v>Параметр 27</v>
      </c>
      <c r="O10" s="39" t="str">
        <f>РАСЧЕТ!AF10</f>
        <v>Параметр 28</v>
      </c>
      <c r="P10" s="39" t="str">
        <f>РАСЧЕТ!AI10</f>
        <v>Параметр 31</v>
      </c>
    </row>
    <row r="11" spans="1:16" ht="12.75" customHeight="1" thickTop="1" x14ac:dyDescent="0.2">
      <c r="A11" s="41">
        <f>РАСЧЕТ!A11</f>
        <v>1</v>
      </c>
      <c r="B11" s="43" t="str">
        <f>РАСЧЕТ!C11</f>
        <v>Название 1</v>
      </c>
      <c r="C11" s="44" t="str">
        <f>РАСЧЕТ!D11</f>
        <v>Вид 1</v>
      </c>
      <c r="D11" s="46" t="str">
        <f>РАСЧЕТ!G11</f>
        <v>Подвид 1</v>
      </c>
      <c r="E11" s="50">
        <f>РАСЧЕТ!L11</f>
        <v>1.54</v>
      </c>
      <c r="F11" s="52">
        <f>РАСЧЕТ!Q11</f>
        <v>4</v>
      </c>
      <c r="G11" s="56">
        <f>РАСЧЕТ!U11</f>
        <v>6.3</v>
      </c>
      <c r="H11" s="57">
        <f>РАСЧЕТ!V11</f>
        <v>77</v>
      </c>
      <c r="I11" s="58">
        <f>РАСЧЕТ!W11</f>
        <v>30.96</v>
      </c>
      <c r="J11" s="59">
        <f>РАСЧЕТ!X11</f>
        <v>30.96</v>
      </c>
      <c r="K11" s="60">
        <f>РАСЧЕТ!Y11</f>
        <v>1.3966666666666667</v>
      </c>
      <c r="L11" s="62">
        <f>РАСЧЕТ!AA11</f>
        <v>70.877760000000009</v>
      </c>
      <c r="M11" s="63" t="str">
        <f>РАСЧЕТ!AB11</f>
        <v/>
      </c>
      <c r="N11" s="64" t="str">
        <f>РАСЧЕТ!AE11</f>
        <v/>
      </c>
      <c r="O11" s="60" t="str">
        <f>РАСЧЕТ!AF11</f>
        <v/>
      </c>
      <c r="P11" s="65" t="str">
        <f>РАСЧЕТ!AI11</f>
        <v/>
      </c>
    </row>
    <row r="12" spans="1:16" ht="12.75" customHeight="1" x14ac:dyDescent="0.2">
      <c r="A12" s="41">
        <f>РАСЧЕТ!A12</f>
        <v>2</v>
      </c>
      <c r="B12" s="43" t="str">
        <f>РАСЧЕТ!C12</f>
        <v>Название 2</v>
      </c>
      <c r="C12" s="44" t="str">
        <f>РАСЧЕТ!D12</f>
        <v>Вид 1</v>
      </c>
      <c r="D12" s="46" t="str">
        <f>РАСЧЕТ!G12</f>
        <v>Подвид 2</v>
      </c>
      <c r="E12" s="70">
        <f>РАСЧЕТ!L12</f>
        <v>3.54</v>
      </c>
      <c r="F12" s="72">
        <f>РАСЧЕТ!Q12</f>
        <v>4</v>
      </c>
      <c r="G12" s="56">
        <f>РАСЧЕТ!U12</f>
        <v>6.2</v>
      </c>
      <c r="H12" s="57">
        <f>РАСЧЕТ!V12</f>
        <v>77</v>
      </c>
      <c r="I12" s="58">
        <f>РАСЧЕТ!W12</f>
        <v>72.31</v>
      </c>
      <c r="J12" s="76">
        <f>РАСЧЕТ!X12</f>
        <v>72.31</v>
      </c>
      <c r="K12" s="77">
        <f>РАСЧЕТ!Y12</f>
        <v>1.4000000000000001</v>
      </c>
      <c r="L12" s="79">
        <f>РАСЧЕТ!AA12</f>
        <v>165.95144999999999</v>
      </c>
      <c r="M12" s="80" t="str">
        <f>РАСЧЕТ!AB12</f>
        <v/>
      </c>
      <c r="N12" s="81" t="str">
        <f>РАСЧЕТ!AE12</f>
        <v/>
      </c>
      <c r="O12" s="77" t="str">
        <f>РАСЧЕТ!AF12</f>
        <v/>
      </c>
      <c r="P12" s="82" t="str">
        <f>РАСЧЕТ!AI12</f>
        <v/>
      </c>
    </row>
    <row r="13" spans="1:16" ht="12.75" customHeight="1" x14ac:dyDescent="0.2">
      <c r="A13" s="41">
        <f>РАСЧЕТ!A13</f>
        <v>3</v>
      </c>
      <c r="B13" s="43"/>
      <c r="C13" s="44" t="str">
        <f>РАСЧЕТ!D13</f>
        <v>Вид 1</v>
      </c>
      <c r="D13" s="46" t="str">
        <f>РАСЧЕТ!G13</f>
        <v>Подвид 3</v>
      </c>
      <c r="E13" s="70">
        <f>РАСЧЕТ!L13</f>
        <v>1.89</v>
      </c>
      <c r="F13" s="72">
        <f>РАСЧЕТ!Q13</f>
        <v>5</v>
      </c>
      <c r="G13" s="56">
        <f>РАСЧЕТ!U13</f>
        <v>5.9</v>
      </c>
      <c r="H13" s="57">
        <f>РАСЧЕТ!V13</f>
        <v>77</v>
      </c>
      <c r="I13" s="58">
        <f>РАСЧЕТ!W13</f>
        <v>40.78</v>
      </c>
      <c r="J13" s="76">
        <f>РАСЧЕТ!X13</f>
        <v>40.78</v>
      </c>
      <c r="K13" s="77">
        <f>РАСЧЕТ!Y13</f>
        <v>1.4075</v>
      </c>
      <c r="L13" s="79">
        <f>РАСЧЕТ!AA13</f>
        <v>94.110045</v>
      </c>
      <c r="M13" s="80" t="str">
        <f>РАСЧЕТ!AB13</f>
        <v/>
      </c>
      <c r="N13" s="81" t="str">
        <f>РАСЧЕТ!AE13</f>
        <v/>
      </c>
      <c r="O13" s="77" t="str">
        <f>РАСЧЕТ!AF13</f>
        <v/>
      </c>
      <c r="P13" s="82" t="str">
        <f>РАСЧЕТ!AI13</f>
        <v/>
      </c>
    </row>
    <row r="14" spans="1:16" ht="12.75" customHeight="1" x14ac:dyDescent="0.2">
      <c r="A14" s="41">
        <f>РАСЧЕТ!A14</f>
        <v>4</v>
      </c>
      <c r="B14" s="66"/>
      <c r="C14" s="44" t="str">
        <f>РАСЧЕТ!D14</f>
        <v>Вид 1</v>
      </c>
      <c r="D14" s="46" t="str">
        <f>РАСЧЕТ!G14</f>
        <v>Подвид 4</v>
      </c>
      <c r="E14" s="70">
        <f>РАСЧЕТ!L14</f>
        <v>3.71</v>
      </c>
      <c r="F14" s="72">
        <f>РАСЧЕТ!Q14</f>
        <v>8</v>
      </c>
      <c r="G14" s="56">
        <f>РАСЧЕТ!U14</f>
        <v>5.9</v>
      </c>
      <c r="H14" s="57">
        <f>РАСЧЕТ!V14</f>
        <v>77</v>
      </c>
      <c r="I14" s="58">
        <f>РАСЧЕТ!W14</f>
        <v>80.73</v>
      </c>
      <c r="J14" s="76">
        <f>РАСЧЕТ!X14</f>
        <v>80.73</v>
      </c>
      <c r="K14" s="77">
        <f>РАСЧЕТ!Y14</f>
        <v>1.4075</v>
      </c>
      <c r="L14" s="79">
        <f>РАСЧЕТ!AA14</f>
        <v>186.30465750000002</v>
      </c>
      <c r="M14" s="80" t="str">
        <f>РАСЧЕТ!AB14</f>
        <v/>
      </c>
      <c r="N14" s="81" t="str">
        <f>РАСЧЕТ!AE14</f>
        <v/>
      </c>
      <c r="O14" s="77" t="str">
        <f>РАСЧЕТ!AF14</f>
        <v/>
      </c>
      <c r="P14" s="82" t="str">
        <f>РАСЧЕТ!AI14</f>
        <v/>
      </c>
    </row>
    <row r="15" spans="1:16" ht="12.75" customHeight="1" x14ac:dyDescent="0.2">
      <c r="A15" s="41">
        <f>РАСЧЕТ!A15</f>
        <v>5</v>
      </c>
      <c r="B15" s="66"/>
      <c r="C15" s="44" t="str">
        <f>РАСЧЕТ!D15</f>
        <v>Вид 1</v>
      </c>
      <c r="D15" s="46" t="str">
        <f>РАСЧЕТ!G15</f>
        <v>Подвид 5</v>
      </c>
      <c r="E15" s="70">
        <f>РАСЧЕТ!L15</f>
        <v>0.92</v>
      </c>
      <c r="F15" s="72">
        <f>РАСЧЕТ!Q15</f>
        <v>8</v>
      </c>
      <c r="G15" s="56">
        <f>РАСЧЕТ!U15</f>
        <v>4.9000000000000004</v>
      </c>
      <c r="H15" s="57">
        <f>РАСЧЕТ!V15</f>
        <v>77</v>
      </c>
      <c r="I15" s="58">
        <f>РАСЧЕТ!W15</f>
        <v>24.13</v>
      </c>
      <c r="J15" s="76" t="str">
        <f>РАСЧЕТ!X15</f>
        <v/>
      </c>
      <c r="K15" s="77" t="str">
        <f>РАСЧЕТ!Y15</f>
        <v/>
      </c>
      <c r="L15" s="79" t="str">
        <f>РАСЧЕТ!AA15</f>
        <v/>
      </c>
      <c r="M15" s="80">
        <f>РАСЧЕТ!AB15</f>
        <v>24.13</v>
      </c>
      <c r="N15" s="81">
        <f>РАСЧЕТ!AE15</f>
        <v>91.500960000000006</v>
      </c>
      <c r="O15" s="77">
        <f>РАСЧЕТ!AF15</f>
        <v>3.2100000000000004</v>
      </c>
      <c r="P15" s="82">
        <f>РАСЧЕТ!AI15</f>
        <v>3.2500000000000004</v>
      </c>
    </row>
    <row r="16" spans="1:16" ht="12.75" customHeight="1" x14ac:dyDescent="0.2">
      <c r="A16" s="41">
        <f>РАСЧЕТ!A16</f>
        <v>6</v>
      </c>
      <c r="B16" s="43" t="str">
        <f>РАСЧЕТ!C16</f>
        <v>Название 3</v>
      </c>
      <c r="C16" s="44" t="str">
        <f>РАСЧЕТ!D16</f>
        <v>Вид 1</v>
      </c>
      <c r="D16" s="46" t="str">
        <f>РАСЧЕТ!G16</f>
        <v>Подвид 6</v>
      </c>
      <c r="E16" s="70">
        <f>РАСЧЕТ!L16</f>
        <v>0.12</v>
      </c>
      <c r="F16" s="72">
        <f>РАСЧЕТ!Q16</f>
        <v>2</v>
      </c>
      <c r="G16" s="56">
        <f>РАСЧЕТ!U16</f>
        <v>5</v>
      </c>
      <c r="H16" s="57">
        <f>РАСЧЕТ!V16</f>
        <v>77</v>
      </c>
      <c r="I16" s="58">
        <f>РАСЧЕТ!W16</f>
        <v>3.06</v>
      </c>
      <c r="J16" s="76" t="str">
        <f>РАСЧЕТ!X16</f>
        <v/>
      </c>
      <c r="K16" s="77" t="str">
        <f>РАСЧЕТ!Y16</f>
        <v/>
      </c>
      <c r="L16" s="79" t="str">
        <f>РАСЧЕТ!AA16</f>
        <v/>
      </c>
      <c r="M16" s="80">
        <f>РАСЧЕТ!AB16</f>
        <v>3.06</v>
      </c>
      <c r="N16" s="81">
        <f>РАСЧЕТ!AE16</f>
        <v>11.53008</v>
      </c>
      <c r="O16" s="77">
        <f>РАСЧЕТ!AF16</f>
        <v>3.19</v>
      </c>
      <c r="P16" s="82">
        <f>РАСЧЕТ!AI16</f>
        <v>3.2200000000000006</v>
      </c>
    </row>
    <row r="17" spans="1:16" ht="12.75" customHeight="1" x14ac:dyDescent="0.2">
      <c r="A17" s="41" t="str">
        <f>РАСЧЕТ!A17</f>
        <v/>
      </c>
      <c r="B17" s="43" t="str">
        <f>РАСЧЕТ!C17</f>
        <v>Название 4</v>
      </c>
      <c r="C17" s="44" t="str">
        <f>РАСЧЕТ!D17</f>
        <v>Вид 1</v>
      </c>
      <c r="D17" s="46" t="str">
        <f>РАСЧЕТ!G17</f>
        <v>Подвид 7</v>
      </c>
      <c r="E17" s="70">
        <f>РАСЧЕТ!L17</f>
        <v>0</v>
      </c>
      <c r="F17" s="72">
        <f>РАСЧЕТ!Q17</f>
        <v>4</v>
      </c>
      <c r="G17" s="56">
        <f>РАСЧЕТ!U17</f>
        <v>7.1</v>
      </c>
      <c r="H17" s="57">
        <f>РАСЧЕТ!V17</f>
        <v>77</v>
      </c>
      <c r="I17" s="58">
        <f>РАСЧЕТ!W17</f>
        <v>0</v>
      </c>
      <c r="J17" s="76">
        <f>РАСЧЕТ!X17</f>
        <v>0</v>
      </c>
      <c r="K17" s="77">
        <f>РАСЧЕТ!Y17</f>
        <v>0.19</v>
      </c>
      <c r="L17" s="79">
        <f>РАСЧЕТ!AA17</f>
        <v>0</v>
      </c>
      <c r="M17" s="80" t="str">
        <f>РАСЧЕТ!AB17</f>
        <v/>
      </c>
      <c r="N17" s="81" t="str">
        <f>РАСЧЕТ!AE17</f>
        <v/>
      </c>
      <c r="O17" s="77" t="str">
        <f>РАСЧЕТ!AF17</f>
        <v/>
      </c>
      <c r="P17" s="82" t="str">
        <f>РАСЧЕТ!AI17</f>
        <v/>
      </c>
    </row>
    <row r="18" spans="1:16" ht="12.75" customHeight="1" x14ac:dyDescent="0.2">
      <c r="A18" s="41" t="str">
        <f>РАСЧЕТ!A18</f>
        <v/>
      </c>
      <c r="B18" s="43"/>
      <c r="C18" s="44" t="str">
        <f>РАСЧЕТ!D18</f>
        <v>Вид 1</v>
      </c>
      <c r="D18" s="46" t="str">
        <f>РАСЧЕТ!G18</f>
        <v>Подвид 8</v>
      </c>
      <c r="E18" s="70">
        <f>РАСЧЕТ!L18</f>
        <v>0</v>
      </c>
      <c r="F18" s="72">
        <f>РАСЧЕТ!Q18</f>
        <v>2</v>
      </c>
      <c r="G18" s="56">
        <f>РАСЧЕТ!U18</f>
        <v>5.2</v>
      </c>
      <c r="H18" s="57">
        <f>РАСЧЕТ!V18</f>
        <v>77</v>
      </c>
      <c r="I18" s="58">
        <f>РАСЧЕТ!W18</f>
        <v>0</v>
      </c>
      <c r="J18" s="76">
        <f>РАСЧЕТ!X18</f>
        <v>0</v>
      </c>
      <c r="K18" s="77">
        <f>РАСЧЕТ!Y18</f>
        <v>0.20333333333333337</v>
      </c>
      <c r="L18" s="79">
        <f>РАСЧЕТ!AA18</f>
        <v>0</v>
      </c>
      <c r="M18" s="80" t="str">
        <f>РАСЧЕТ!AB18</f>
        <v/>
      </c>
      <c r="N18" s="81" t="str">
        <f>РАСЧЕТ!AE18</f>
        <v/>
      </c>
      <c r="O18" s="77" t="str">
        <f>РАСЧЕТ!AF18</f>
        <v/>
      </c>
      <c r="P18" s="82" t="str">
        <f>РАСЧЕТ!AI18</f>
        <v/>
      </c>
    </row>
    <row r="19" spans="1:16" ht="12.75" customHeight="1" x14ac:dyDescent="0.2">
      <c r="A19" s="41" t="str">
        <f>РАСЧЕТ!A19</f>
        <v/>
      </c>
      <c r="B19" s="43"/>
      <c r="C19" s="44" t="str">
        <f>РАСЧЕТ!D19</f>
        <v>Вид 2</v>
      </c>
      <c r="D19" s="46" t="str">
        <f>РАСЧЕТ!G19</f>
        <v>Подвид 9</v>
      </c>
      <c r="E19" s="70">
        <f>РАСЧЕТ!L19</f>
        <v>0</v>
      </c>
      <c r="F19" s="72">
        <f>РАСЧЕТ!Q19</f>
        <v>1</v>
      </c>
      <c r="G19" s="56">
        <f>РАСЧЕТ!U19</f>
        <v>6.2</v>
      </c>
      <c r="H19" s="57">
        <f>РАСЧЕТ!V19</f>
        <v>50</v>
      </c>
      <c r="I19" s="58">
        <f>РАСЧЕТ!W19</f>
        <v>0</v>
      </c>
      <c r="J19" s="76">
        <f>РАСЧЕТ!X19</f>
        <v>0</v>
      </c>
      <c r="K19" s="77">
        <f>РАСЧЕТ!Y19</f>
        <v>0.19</v>
      </c>
      <c r="L19" s="79">
        <f>РАСЧЕТ!AA19</f>
        <v>0</v>
      </c>
      <c r="M19" s="80" t="str">
        <f>РАСЧЕТ!AB19</f>
        <v/>
      </c>
      <c r="N19" s="81" t="str">
        <f>РАСЧЕТ!AE19</f>
        <v/>
      </c>
      <c r="O19" s="77" t="str">
        <f>РАСЧЕТ!AF19</f>
        <v/>
      </c>
      <c r="P19" s="82" t="str">
        <f>РАСЧЕТ!AI19</f>
        <v/>
      </c>
    </row>
    <row r="20" spans="1:16" ht="12.75" customHeight="1" x14ac:dyDescent="0.2">
      <c r="A20" s="41" t="str">
        <f>РАСЧЕТ!A20</f>
        <v/>
      </c>
      <c r="B20" s="43"/>
      <c r="C20" s="44" t="str">
        <f>РАСЧЕТ!D20</f>
        <v>Вид 2</v>
      </c>
      <c r="D20" s="46" t="str">
        <f>РАСЧЕТ!G20</f>
        <v>Подвид 10</v>
      </c>
      <c r="E20" s="70">
        <f>РАСЧЕТ!L20</f>
        <v>0</v>
      </c>
      <c r="F20" s="72">
        <f>РАСЧЕТ!Q20</f>
        <v>0</v>
      </c>
      <c r="G20" s="56">
        <f>РАСЧЕТ!U20</f>
        <v>3.9</v>
      </c>
      <c r="H20" s="57">
        <f>РАСЧЕТ!V20</f>
        <v>50</v>
      </c>
      <c r="I20" s="58">
        <f>РАСЧЕТ!W20</f>
        <v>0</v>
      </c>
      <c r="J20" s="76">
        <f>РАСЧЕТ!X20</f>
        <v>0</v>
      </c>
      <c r="K20" s="77">
        <f>РАСЧЕТ!Y20</f>
        <v>0.22000000000000003</v>
      </c>
      <c r="L20" s="79">
        <f>РАСЧЕТ!AA20</f>
        <v>0</v>
      </c>
      <c r="M20" s="80" t="str">
        <f>РАСЧЕТ!AB20</f>
        <v/>
      </c>
      <c r="N20" s="81" t="str">
        <f>РАСЧЕТ!AE20</f>
        <v/>
      </c>
      <c r="O20" s="77" t="str">
        <f>РАСЧЕТ!AF20</f>
        <v/>
      </c>
      <c r="P20" s="82" t="str">
        <f>РАСЧЕТ!AI20</f>
        <v/>
      </c>
    </row>
    <row r="21" spans="1:16" ht="12.75" customHeight="1" x14ac:dyDescent="0.2">
      <c r="A21" s="41" t="str">
        <f>РАСЧЕТ!A21</f>
        <v/>
      </c>
      <c r="B21" s="66"/>
      <c r="C21" s="44" t="str">
        <f>РАСЧЕТ!D21</f>
        <v>Вид 2</v>
      </c>
      <c r="D21" s="46" t="str">
        <f>РАСЧЕТ!G21</f>
        <v>Подвид 11</v>
      </c>
      <c r="E21" s="70">
        <f>РАСЧЕТ!L21</f>
        <v>0</v>
      </c>
      <c r="F21" s="72">
        <f>РАСЧЕТ!Q21</f>
        <v>9</v>
      </c>
      <c r="G21" s="56">
        <f>РАСЧЕТ!U21</f>
        <v>4.0999999999999996</v>
      </c>
      <c r="H21" s="57">
        <f>РАСЧЕТ!V21</f>
        <v>50</v>
      </c>
      <c r="I21" s="58">
        <f>РАСЧЕТ!W21</f>
        <v>0</v>
      </c>
      <c r="J21" s="76">
        <f>РАСЧЕТ!X21</f>
        <v>0</v>
      </c>
      <c r="K21" s="77">
        <f>РАСЧЕТ!Y21</f>
        <v>0.22000000000000003</v>
      </c>
      <c r="L21" s="79">
        <f>РАСЧЕТ!AA21</f>
        <v>0</v>
      </c>
      <c r="M21" s="80" t="str">
        <f>РАСЧЕТ!AB21</f>
        <v/>
      </c>
      <c r="N21" s="81" t="str">
        <f>РАСЧЕТ!AE21</f>
        <v/>
      </c>
      <c r="O21" s="77" t="str">
        <f>РАСЧЕТ!AF21</f>
        <v/>
      </c>
      <c r="P21" s="82" t="str">
        <f>РАСЧЕТ!AI21</f>
        <v/>
      </c>
    </row>
    <row r="22" spans="1:16" ht="12.75" customHeight="1" x14ac:dyDescent="0.2">
      <c r="A22" s="41" t="str">
        <f>РАСЧЕТ!A22</f>
        <v/>
      </c>
      <c r="B22" s="43" t="str">
        <f>РАСЧЕТ!C22</f>
        <v>Название 5</v>
      </c>
      <c r="C22" s="44" t="str">
        <f>РАСЧЕТ!D22</f>
        <v>Вид 2</v>
      </c>
      <c r="D22" s="46" t="str">
        <f>РАСЧЕТ!G22</f>
        <v>Подвид 12</v>
      </c>
      <c r="E22" s="70">
        <f>РАСЧЕТ!L22</f>
        <v>0</v>
      </c>
      <c r="F22" s="52">
        <f>РАСЧЕТ!Q22</f>
        <v>4</v>
      </c>
      <c r="G22" s="56">
        <f>РАСЧЕТ!U22</f>
        <v>4.5</v>
      </c>
      <c r="H22" s="57">
        <f>РАСЧЕТ!V22</f>
        <v>50</v>
      </c>
      <c r="I22" s="58">
        <f>РАСЧЕТ!W22</f>
        <v>0</v>
      </c>
      <c r="J22" s="76">
        <f>РАСЧЕТ!X22</f>
        <v>0</v>
      </c>
      <c r="K22" s="77">
        <f>РАСЧЕТ!Y22</f>
        <v>0.21000000000000002</v>
      </c>
      <c r="L22" s="79">
        <f>РАСЧЕТ!AA22</f>
        <v>0</v>
      </c>
      <c r="M22" s="80" t="str">
        <f>РАСЧЕТ!AB22</f>
        <v/>
      </c>
      <c r="N22" s="81" t="str">
        <f>РАСЧЕТ!AE22</f>
        <v/>
      </c>
      <c r="O22" s="77" t="str">
        <f>РАСЧЕТ!AF22</f>
        <v/>
      </c>
      <c r="P22" s="82" t="str">
        <f>РАСЧЕТ!AI22</f>
        <v/>
      </c>
    </row>
    <row r="23" spans="1:16" ht="12.75" customHeight="1" x14ac:dyDescent="0.2">
      <c r="A23" s="41" t="str">
        <f>РАСЧЕТ!A23</f>
        <v/>
      </c>
      <c r="B23" s="66"/>
      <c r="C23" s="44" t="str">
        <f>РАСЧЕТ!D23</f>
        <v>Вид 2</v>
      </c>
      <c r="D23" s="46" t="str">
        <f>РАСЧЕТ!G23</f>
        <v>Подвид 13</v>
      </c>
      <c r="E23" s="70">
        <f>РАСЧЕТ!L23</f>
        <v>0</v>
      </c>
      <c r="F23" s="72">
        <f>РАСЧЕТ!Q23</f>
        <v>4</v>
      </c>
      <c r="G23" s="56">
        <f>РАСЧЕТ!U23</f>
        <v>4.5</v>
      </c>
      <c r="H23" s="57">
        <f>РАСЧЕТ!V23</f>
        <v>50</v>
      </c>
      <c r="I23" s="58">
        <f>РАСЧЕТ!W23</f>
        <v>0</v>
      </c>
      <c r="J23" s="76">
        <f>РАСЧЕТ!X23</f>
        <v>0</v>
      </c>
      <c r="K23" s="77">
        <f>РАСЧЕТ!Y23</f>
        <v>0.21000000000000002</v>
      </c>
      <c r="L23" s="79">
        <f>РАСЧЕТ!AA23</f>
        <v>0</v>
      </c>
      <c r="M23" s="80" t="str">
        <f>РАСЧЕТ!AB23</f>
        <v/>
      </c>
      <c r="N23" s="81" t="str">
        <f>РАСЧЕТ!AE23</f>
        <v/>
      </c>
      <c r="O23" s="77" t="str">
        <f>РАСЧЕТ!AF23</f>
        <v/>
      </c>
      <c r="P23" s="82" t="str">
        <f>РАСЧЕТ!AI23</f>
        <v/>
      </c>
    </row>
    <row r="24" spans="1:16" ht="12.75" customHeight="1" x14ac:dyDescent="0.2">
      <c r="A24" s="41" t="str">
        <f>РАСЧЕТ!A24</f>
        <v/>
      </c>
      <c r="B24" s="66"/>
      <c r="C24" s="44" t="str">
        <f>РАСЧЕТ!D24</f>
        <v>Вид 2</v>
      </c>
      <c r="D24" s="46" t="str">
        <f>РАСЧЕТ!G24</f>
        <v>Подвид 14</v>
      </c>
      <c r="E24" s="70">
        <f>РАСЧЕТ!L24</f>
        <v>0</v>
      </c>
      <c r="F24" s="72">
        <f>РАСЧЕТ!Q24</f>
        <v>5</v>
      </c>
      <c r="G24" s="56">
        <f>РАСЧЕТ!U24</f>
        <v>4</v>
      </c>
      <c r="H24" s="57">
        <f>РАСЧЕТ!V24</f>
        <v>50</v>
      </c>
      <c r="I24" s="58">
        <f>РАСЧЕТ!W24</f>
        <v>0</v>
      </c>
      <c r="J24" s="76">
        <f>РАСЧЕТ!X24</f>
        <v>0</v>
      </c>
      <c r="K24" s="77">
        <f>РАСЧЕТ!Y24</f>
        <v>0.22000000000000003</v>
      </c>
      <c r="L24" s="79">
        <f>РАСЧЕТ!AA24</f>
        <v>0</v>
      </c>
      <c r="M24" s="80" t="str">
        <f>РАСЧЕТ!AB24</f>
        <v/>
      </c>
      <c r="N24" s="81" t="str">
        <f>РАСЧЕТ!AE24</f>
        <v/>
      </c>
      <c r="O24" s="77" t="str">
        <f>РАСЧЕТ!AF24</f>
        <v/>
      </c>
      <c r="P24" s="82" t="str">
        <f>РАСЧЕТ!AI24</f>
        <v/>
      </c>
    </row>
    <row r="25" spans="1:16" ht="12.75" customHeight="1" x14ac:dyDescent="0.2">
      <c r="A25" s="41" t="str">
        <f>РАСЧЕТ!A25</f>
        <v/>
      </c>
      <c r="B25" s="66"/>
      <c r="C25" s="44" t="str">
        <f>РАСЧЕТ!D25</f>
        <v>Вид 2</v>
      </c>
      <c r="D25" s="46" t="str">
        <f>РАСЧЕТ!G25</f>
        <v>Подвид 15</v>
      </c>
      <c r="E25" s="70">
        <f>РАСЧЕТ!L25</f>
        <v>0</v>
      </c>
      <c r="F25" s="72">
        <f>РАСЧЕТ!Q25</f>
        <v>8</v>
      </c>
      <c r="G25" s="56">
        <f>РАСЧЕТ!U25</f>
        <v>3</v>
      </c>
      <c r="H25" s="57">
        <f>РАСЧЕТ!V25</f>
        <v>50</v>
      </c>
      <c r="I25" s="58">
        <f>РАСЧЕТ!W25</f>
        <v>0</v>
      </c>
      <c r="J25" s="76">
        <f>РАСЧЕТ!X25</f>
        <v>0</v>
      </c>
      <c r="K25" s="77">
        <f>РАСЧЕТ!Y25</f>
        <v>0.31</v>
      </c>
      <c r="L25" s="79">
        <f>РАСЧЕТ!AA25</f>
        <v>0</v>
      </c>
      <c r="M25" s="80" t="str">
        <f>РАСЧЕТ!AB25</f>
        <v/>
      </c>
      <c r="N25" s="81" t="str">
        <f>РАСЧЕТ!AE25</f>
        <v/>
      </c>
      <c r="O25" s="77" t="str">
        <f>РАСЧЕТ!AF25</f>
        <v/>
      </c>
      <c r="P25" s="82" t="str">
        <f>РАСЧЕТ!AI25</f>
        <v/>
      </c>
    </row>
    <row r="26" spans="1:16" ht="12.75" customHeight="1" x14ac:dyDescent="0.2">
      <c r="A26" s="41" t="str">
        <f>РАСЧЕТ!A26</f>
        <v/>
      </c>
      <c r="B26" s="66"/>
      <c r="C26" s="44" t="str">
        <f>РАСЧЕТ!D26</f>
        <v>Вид 2</v>
      </c>
      <c r="D26" s="46" t="str">
        <f>РАСЧЕТ!G26</f>
        <v>Подвид 16</v>
      </c>
      <c r="E26" s="70">
        <f>РАСЧЕТ!L26</f>
        <v>0</v>
      </c>
      <c r="F26" s="72">
        <f>РАСЧЕТ!Q26</f>
        <v>8</v>
      </c>
      <c r="G26" s="56">
        <f>РАСЧЕТ!U26</f>
        <v>3</v>
      </c>
      <c r="H26" s="57">
        <f>РАСЧЕТ!V26</f>
        <v>50</v>
      </c>
      <c r="I26" s="58">
        <f>РАСЧЕТ!W26</f>
        <v>0</v>
      </c>
      <c r="J26" s="76">
        <f>РАСЧЕТ!X26</f>
        <v>0</v>
      </c>
      <c r="K26" s="77">
        <f>РАСЧЕТ!Y26</f>
        <v>0.31</v>
      </c>
      <c r="L26" s="79">
        <f>РАСЧЕТ!AA26</f>
        <v>0</v>
      </c>
      <c r="M26" s="80" t="str">
        <f>РАСЧЕТ!AB26</f>
        <v/>
      </c>
      <c r="N26" s="81" t="str">
        <f>РАСЧЕТ!AE26</f>
        <v/>
      </c>
      <c r="O26" s="77" t="str">
        <f>РАСЧЕТ!AF26</f>
        <v/>
      </c>
      <c r="P26" s="82" t="str">
        <f>РАСЧЕТ!AI26</f>
        <v/>
      </c>
    </row>
    <row r="27" spans="1:16" ht="12.75" customHeight="1" x14ac:dyDescent="0.2">
      <c r="A27" s="41" t="str">
        <f>РАСЧЕТ!A27</f>
        <v/>
      </c>
      <c r="B27" s="66"/>
      <c r="C27" s="44" t="str">
        <f>РАСЧЕТ!D27</f>
        <v>Вид 3</v>
      </c>
      <c r="D27" s="46" t="str">
        <f>РАСЧЕТ!G27</f>
        <v>Подвид 17</v>
      </c>
      <c r="E27" s="70">
        <f>РАСЧЕТ!L27</f>
        <v>0</v>
      </c>
      <c r="F27" s="72">
        <f>РАСЧЕТ!Q27</f>
        <v>2</v>
      </c>
      <c r="G27" s="56">
        <f>РАСЧЕТ!U27</f>
        <v>2.5</v>
      </c>
      <c r="H27" s="57">
        <f>РАСЧЕТ!V27</f>
        <v>50</v>
      </c>
      <c r="I27" s="58">
        <f>РАСЧЕТ!W27</f>
        <v>0</v>
      </c>
      <c r="J27" s="76">
        <f>РАСЧЕТ!X27</f>
        <v>0</v>
      </c>
      <c r="K27" s="77">
        <f>РАСЧЕТ!Y27</f>
        <v>0.3133333333333333</v>
      </c>
      <c r="L27" s="79">
        <f>РАСЧЕТ!AA27</f>
        <v>0</v>
      </c>
      <c r="M27" s="80" t="str">
        <f>РАСЧЕТ!AB27</f>
        <v/>
      </c>
      <c r="N27" s="81" t="str">
        <f>РАСЧЕТ!AE27</f>
        <v/>
      </c>
      <c r="O27" s="77" t="str">
        <f>РАСЧЕТ!AF27</f>
        <v/>
      </c>
      <c r="P27" s="82" t="str">
        <f>РАСЧЕТ!AI27</f>
        <v/>
      </c>
    </row>
    <row r="28" spans="1:16" ht="12.75" customHeight="1" x14ac:dyDescent="0.2">
      <c r="A28" s="41" t="str">
        <f>РАСЧЕТ!A28</f>
        <v/>
      </c>
      <c r="B28" s="43" t="str">
        <f>РАСЧЕТ!C28</f>
        <v>Название 6</v>
      </c>
      <c r="C28" s="44" t="str">
        <f>РАСЧЕТ!D28</f>
        <v>Вид 3</v>
      </c>
      <c r="D28" s="46" t="str">
        <f>РАСЧЕТ!G28</f>
        <v>Подвид 18</v>
      </c>
      <c r="E28" s="70">
        <f>РАСЧЕТ!L28</f>
        <v>0</v>
      </c>
      <c r="F28" s="72">
        <f>РАСЧЕТ!Q28</f>
        <v>4</v>
      </c>
      <c r="G28" s="56">
        <f>РАСЧЕТ!U28</f>
        <v>4.9000000000000004</v>
      </c>
      <c r="H28" s="57">
        <f>РАСЧЕТ!V28</f>
        <v>50</v>
      </c>
      <c r="I28" s="58">
        <f>РАСЧЕТ!W28</f>
        <v>0</v>
      </c>
      <c r="J28" s="76">
        <f>РАСЧЕТ!X28</f>
        <v>0</v>
      </c>
      <c r="K28" s="77">
        <f>РАСЧЕТ!Y28</f>
        <v>0.21000000000000002</v>
      </c>
      <c r="L28" s="79">
        <f>РАСЧЕТ!AA28</f>
        <v>0</v>
      </c>
      <c r="M28" s="80" t="str">
        <f>РАСЧЕТ!AB28</f>
        <v/>
      </c>
      <c r="N28" s="81" t="str">
        <f>РАСЧЕТ!AE28</f>
        <v/>
      </c>
      <c r="O28" s="77" t="str">
        <f>РАСЧЕТ!AF28</f>
        <v/>
      </c>
      <c r="P28" s="82" t="str">
        <f>РАСЧЕТ!AI28</f>
        <v/>
      </c>
    </row>
    <row r="29" spans="1:16" ht="12.75" customHeight="1" x14ac:dyDescent="0.2">
      <c r="A29" s="41" t="str">
        <f>РАСЧЕТ!A29</f>
        <v/>
      </c>
      <c r="B29" s="66"/>
      <c r="C29" s="44" t="str">
        <f>РАСЧЕТ!D29</f>
        <v>Вид 3</v>
      </c>
      <c r="D29" s="46" t="str">
        <f>РАСЧЕТ!G29</f>
        <v>Подвид 19</v>
      </c>
      <c r="E29" s="70">
        <f>РАСЧЕТ!L29</f>
        <v>0</v>
      </c>
      <c r="F29" s="72">
        <f>РАСЧЕТ!Q29</f>
        <v>2</v>
      </c>
      <c r="G29" s="56">
        <f>РАСЧЕТ!U29</f>
        <v>4.0999999999999996</v>
      </c>
      <c r="H29" s="57">
        <f>РАСЧЕТ!V29</f>
        <v>50</v>
      </c>
      <c r="I29" s="58">
        <f>РАСЧЕТ!W29</f>
        <v>0</v>
      </c>
      <c r="J29" s="76">
        <f>РАСЧЕТ!X29</f>
        <v>0</v>
      </c>
      <c r="K29" s="77">
        <f>РАСЧЕТ!Y29</f>
        <v>0.22000000000000003</v>
      </c>
      <c r="L29" s="79">
        <f>РАСЧЕТ!AA29</f>
        <v>0</v>
      </c>
      <c r="M29" s="80" t="str">
        <f>РАСЧЕТ!AB29</f>
        <v/>
      </c>
      <c r="N29" s="81" t="str">
        <f>РАСЧЕТ!AE29</f>
        <v/>
      </c>
      <c r="O29" s="77" t="str">
        <f>РАСЧЕТ!AF29</f>
        <v/>
      </c>
      <c r="P29" s="82" t="str">
        <f>РАСЧЕТ!AI29</f>
        <v/>
      </c>
    </row>
    <row r="30" spans="1:16" ht="12.75" customHeight="1" x14ac:dyDescent="0.2">
      <c r="A30" s="41" t="str">
        <f>РАСЧЕТ!A30</f>
        <v/>
      </c>
      <c r="B30" s="43" t="str">
        <f>РАСЧЕТ!C30</f>
        <v>Название 7</v>
      </c>
      <c r="C30" s="44" t="str">
        <f>РАСЧЕТ!D30</f>
        <v>Вид 3</v>
      </c>
      <c r="D30" s="46" t="str">
        <f>РАСЧЕТ!G30</f>
        <v>Подвид 20</v>
      </c>
      <c r="E30" s="70">
        <f>РАСЧЕТ!L30</f>
        <v>0</v>
      </c>
      <c r="F30" s="72">
        <f>РАСЧЕТ!Q30</f>
        <v>1</v>
      </c>
      <c r="G30" s="56">
        <f>РАСЧЕТ!U30</f>
        <v>4.8</v>
      </c>
      <c r="H30" s="57">
        <f>РАСЧЕТ!V30</f>
        <v>199</v>
      </c>
      <c r="I30" s="58">
        <f>РАСЧЕТ!W30</f>
        <v>0</v>
      </c>
      <c r="J30" s="76">
        <f>РАСЧЕТ!X30</f>
        <v>0</v>
      </c>
      <c r="K30" s="77">
        <f>РАСЧЕТ!Y30</f>
        <v>0.21000000000000002</v>
      </c>
      <c r="L30" s="79">
        <f>РАСЧЕТ!AA30</f>
        <v>0</v>
      </c>
      <c r="M30" s="80" t="str">
        <f>РАСЧЕТ!AB30</f>
        <v/>
      </c>
      <c r="N30" s="81" t="str">
        <f>РАСЧЕТ!AE30</f>
        <v/>
      </c>
      <c r="O30" s="77" t="str">
        <f>РАСЧЕТ!AF30</f>
        <v/>
      </c>
      <c r="P30" s="82" t="str">
        <f>РАСЧЕТ!AI30</f>
        <v/>
      </c>
    </row>
    <row r="31" spans="1:16" ht="12.75" customHeight="1" x14ac:dyDescent="0.2">
      <c r="A31" s="41" t="str">
        <f>РАСЧЕТ!A31</f>
        <v/>
      </c>
      <c r="B31" s="43" t="str">
        <f>РАСЧЕТ!C31</f>
        <v>Название 8</v>
      </c>
      <c r="C31" s="44" t="str">
        <f>РАСЧЕТ!D31</f>
        <v>Вид 3</v>
      </c>
      <c r="D31" s="46" t="str">
        <f>РАСЧЕТ!G31</f>
        <v>Подвид 21</v>
      </c>
      <c r="E31" s="86">
        <f>РАСЧЕТ!L31</f>
        <v>0</v>
      </c>
      <c r="F31" s="72">
        <f>РАСЧЕТ!Q31</f>
        <v>2</v>
      </c>
      <c r="G31" s="56">
        <f>РАСЧЕТ!U31</f>
        <v>4.7</v>
      </c>
      <c r="H31" s="57">
        <f>РАСЧЕТ!V31</f>
        <v>199</v>
      </c>
      <c r="I31" s="58">
        <f>РАСЧЕТ!W31</f>
        <v>0</v>
      </c>
      <c r="J31" s="76">
        <f>РАСЧЕТ!X31</f>
        <v>0</v>
      </c>
      <c r="K31" s="77">
        <f>РАСЧЕТ!Y31</f>
        <v>0.21000000000000002</v>
      </c>
      <c r="L31" s="79">
        <f>РАСЧЕТ!AA31</f>
        <v>0</v>
      </c>
      <c r="M31" s="80" t="str">
        <f>РАСЧЕТ!AB31</f>
        <v/>
      </c>
      <c r="N31" s="81" t="str">
        <f>РАСЧЕТ!AE31</f>
        <v/>
      </c>
      <c r="O31" s="77" t="str">
        <f>РАСЧЕТ!AF31</f>
        <v/>
      </c>
      <c r="P31" s="82" t="str">
        <f>РАСЧЕТ!AI31</f>
        <v/>
      </c>
    </row>
    <row r="32" spans="1:16" ht="12.75" customHeight="1" x14ac:dyDescent="0.2">
      <c r="A32" s="41">
        <f>РАСЧЕТ!A32</f>
        <v>7</v>
      </c>
      <c r="B32" s="43" t="str">
        <f>РАСЧЕТ!C32</f>
        <v>Название 9</v>
      </c>
      <c r="C32" s="44" t="str">
        <f>РАСЧЕТ!D32</f>
        <v>Вид 3</v>
      </c>
      <c r="D32" s="46" t="str">
        <f>РАСЧЕТ!G32</f>
        <v>Подвид 22</v>
      </c>
      <c r="E32" s="70">
        <f>РАСЧЕТ!L32</f>
        <v>5.24</v>
      </c>
      <c r="F32" s="72">
        <f>РАСЧЕТ!Q32</f>
        <v>4</v>
      </c>
      <c r="G32" s="56">
        <f>РАСЧЕТ!U32</f>
        <v>6.2</v>
      </c>
      <c r="H32" s="57">
        <f>РАСЧЕТ!V32</f>
        <v>199</v>
      </c>
      <c r="I32" s="58">
        <f>РАСЧЕТ!W32</f>
        <v>107.03</v>
      </c>
      <c r="J32" s="76">
        <f>РАСЧЕТ!X32</f>
        <v>107.03</v>
      </c>
      <c r="K32" s="77">
        <f>РАСЧЕТ!Y32</f>
        <v>1.4000000000000001</v>
      </c>
      <c r="L32" s="79">
        <f>РАСЧЕТ!AA32</f>
        <v>245.63385</v>
      </c>
      <c r="M32" s="80" t="str">
        <f>РАСЧЕТ!AB32</f>
        <v/>
      </c>
      <c r="N32" s="81" t="str">
        <f>РАСЧЕТ!AE32</f>
        <v/>
      </c>
      <c r="O32" s="77" t="str">
        <f>РАСЧЕТ!AF32</f>
        <v/>
      </c>
      <c r="P32" s="82" t="str">
        <f>РАСЧЕТ!AI32</f>
        <v/>
      </c>
    </row>
    <row r="33" spans="1:16" ht="12.75" customHeight="1" x14ac:dyDescent="0.2">
      <c r="A33" s="41">
        <f>РАСЧЕТ!A33</f>
        <v>8</v>
      </c>
      <c r="B33" s="43" t="str">
        <f>РАСЧЕТ!C33</f>
        <v>Название 10</v>
      </c>
      <c r="C33" s="44" t="str">
        <f>РАСЧЕТ!D33</f>
        <v>Вид 3</v>
      </c>
      <c r="D33" s="46" t="str">
        <f>РАСЧЕТ!G33</f>
        <v>Подвид 23</v>
      </c>
      <c r="E33" s="86">
        <f>РАСЧЕТ!L33</f>
        <v>3.5</v>
      </c>
      <c r="F33" s="72">
        <f>РАСЧЕТ!Q33</f>
        <v>2</v>
      </c>
      <c r="G33" s="56">
        <f>РАСЧЕТ!U33</f>
        <v>5.4</v>
      </c>
      <c r="H33" s="57">
        <f>РАСЧЕТ!V33</f>
        <v>199</v>
      </c>
      <c r="I33" s="58">
        <f>РАСЧЕТ!W33</f>
        <v>82.61</v>
      </c>
      <c r="J33" s="76" t="str">
        <f>РАСЧЕТ!X33</f>
        <v/>
      </c>
      <c r="K33" s="77" t="str">
        <f>РАСЧЕТ!Y33</f>
        <v/>
      </c>
      <c r="L33" s="79" t="str">
        <f>РАСЧЕТ!AA33</f>
        <v/>
      </c>
      <c r="M33" s="80">
        <f>РАСЧЕТ!AB33</f>
        <v>82.61</v>
      </c>
      <c r="N33" s="81">
        <f>РАСЧЕТ!AE33</f>
        <v>305.32656000000003</v>
      </c>
      <c r="O33" s="77">
        <f>РАСЧЕТ!AF33</f>
        <v>3.1300000000000003</v>
      </c>
      <c r="P33" s="82">
        <f>РАСЧЕТ!AI33</f>
        <v>3.0900000000000003</v>
      </c>
    </row>
    <row r="34" spans="1:16" ht="12.75" customHeight="1" x14ac:dyDescent="0.2">
      <c r="A34" s="41">
        <f>РАСЧЕТ!A34</f>
        <v>9</v>
      </c>
      <c r="B34" s="43" t="str">
        <f>РАСЧЕТ!C34</f>
        <v>Название 11</v>
      </c>
      <c r="C34" s="44" t="str">
        <f>РАСЧЕТ!D34</f>
        <v>Вид 3</v>
      </c>
      <c r="D34" s="46" t="str">
        <f>РАСЧЕТ!G34</f>
        <v>Подвид 24</v>
      </c>
      <c r="E34" s="70">
        <f>РАСЧЕТ!L34</f>
        <v>1.32</v>
      </c>
      <c r="F34" s="72">
        <f>РАСЧЕТ!Q34</f>
        <v>1</v>
      </c>
      <c r="G34" s="56">
        <f>РАСЧЕТ!U34</f>
        <v>4.8</v>
      </c>
      <c r="H34" s="57">
        <f>РАСЧЕТ!V34</f>
        <v>199</v>
      </c>
      <c r="I34" s="58">
        <f>РАСЧЕТ!W34</f>
        <v>34.81</v>
      </c>
      <c r="J34" s="76" t="str">
        <f>РАСЧЕТ!X34</f>
        <v/>
      </c>
      <c r="K34" s="77" t="str">
        <f>РАСЧЕТ!Y34</f>
        <v/>
      </c>
      <c r="L34" s="79" t="str">
        <f>РАСЧЕТ!AA34</f>
        <v/>
      </c>
      <c r="M34" s="80">
        <f>РАСЧЕТ!AB34</f>
        <v>34.81</v>
      </c>
      <c r="N34" s="81">
        <f>РАСЧЕТ!AE34</f>
        <v>132.83496</v>
      </c>
      <c r="O34" s="77">
        <f>РАСЧЕТ!AF34</f>
        <v>3.2299999999999995</v>
      </c>
      <c r="P34" s="82">
        <f>РАСЧЕТ!AI34</f>
        <v>3.29</v>
      </c>
    </row>
    <row r="35" spans="1:16" ht="12.75" customHeight="1" x14ac:dyDescent="0.2">
      <c r="A35" s="41">
        <f>РАСЧЕТ!A35</f>
        <v>10</v>
      </c>
      <c r="B35" s="43" t="str">
        <f>РАСЧЕТ!C35</f>
        <v>Название 12</v>
      </c>
      <c r="C35" s="44" t="str">
        <f>РАСЧЕТ!D35</f>
        <v>Вид 3</v>
      </c>
      <c r="D35" s="46" t="str">
        <f>РАСЧЕТ!G35</f>
        <v>Подвид 25</v>
      </c>
      <c r="E35" s="70">
        <f>РАСЧЕТ!L35</f>
        <v>1.05</v>
      </c>
      <c r="F35" s="72">
        <f>РАСЧЕТ!Q35</f>
        <v>0</v>
      </c>
      <c r="G35" s="56">
        <f>РАСЧЕТ!U35</f>
        <v>4.8</v>
      </c>
      <c r="H35" s="57">
        <f>РАСЧЕТ!V35</f>
        <v>199</v>
      </c>
      <c r="I35" s="58">
        <f>РАСЧЕТ!W35</f>
        <v>27.89</v>
      </c>
      <c r="J35" s="76" t="str">
        <f>РАСЧЕТ!X35</f>
        <v/>
      </c>
      <c r="K35" s="77" t="str">
        <f>РАСЧЕТ!Y35</f>
        <v/>
      </c>
      <c r="L35" s="79" t="str">
        <f>РАСЧЕТ!AA35</f>
        <v/>
      </c>
      <c r="M35" s="80">
        <f>РАСЧЕТ!AB35</f>
        <v>27.89</v>
      </c>
      <c r="N35" s="81">
        <f>РАСЧЕТ!AE35</f>
        <v>106.42823999999999</v>
      </c>
      <c r="O35" s="77">
        <f>РАСЧЕТ!AF35</f>
        <v>3.2299999999999995</v>
      </c>
      <c r="P35" s="82">
        <f>РАСЧЕТ!AI35</f>
        <v>3.29</v>
      </c>
    </row>
    <row r="36" spans="1:16" ht="12.75" customHeight="1" x14ac:dyDescent="0.2">
      <c r="A36" s="41">
        <f>РАСЧЕТ!A36</f>
        <v>11</v>
      </c>
      <c r="B36" s="43" t="str">
        <f>РАСЧЕТ!C36</f>
        <v>Название 13</v>
      </c>
      <c r="C36" s="44" t="str">
        <f>РАСЧЕТ!D36</f>
        <v>Вид 3</v>
      </c>
      <c r="D36" s="46" t="str">
        <f>РАСЧЕТ!G36</f>
        <v>Подвид 26</v>
      </c>
      <c r="E36" s="70">
        <f>РАСЧЕТ!L36</f>
        <v>0.39</v>
      </c>
      <c r="F36" s="72">
        <f>РАСЧЕТ!Q36</f>
        <v>9</v>
      </c>
      <c r="G36" s="56">
        <f>РАСЧЕТ!U36</f>
        <v>3.2</v>
      </c>
      <c r="H36" s="57">
        <f>РАСЧЕТ!V36</f>
        <v>199</v>
      </c>
      <c r="I36" s="58">
        <f>РАСЧЕТ!W36</f>
        <v>15.3</v>
      </c>
      <c r="J36" s="76" t="str">
        <f>РАСЧЕТ!X36</f>
        <v/>
      </c>
      <c r="K36" s="77" t="str">
        <f>РАСЧЕТ!Y36</f>
        <v/>
      </c>
      <c r="L36" s="79" t="str">
        <f>РАСЧЕТ!AA36</f>
        <v/>
      </c>
      <c r="M36" s="80">
        <f>РАСЧЕТ!AB36</f>
        <v>15.3</v>
      </c>
      <c r="N36" s="81">
        <f>РАСЧЕТ!AE36</f>
        <v>63.52559999999999</v>
      </c>
      <c r="O36" s="77">
        <f>РАСЧЕТ!AF36</f>
        <v>3.5099999999999993</v>
      </c>
      <c r="P36" s="82">
        <f>РАСЧЕТ!AI36</f>
        <v>4.04</v>
      </c>
    </row>
    <row r="37" spans="1:16" ht="12.75" customHeight="1" x14ac:dyDescent="0.2">
      <c r="A37" s="41">
        <f>РАСЧЕТ!A37</f>
        <v>12</v>
      </c>
      <c r="B37" s="66"/>
      <c r="C37" s="44" t="str">
        <f>РАСЧЕТ!D37</f>
        <v>Вид 3</v>
      </c>
      <c r="D37" s="46" t="str">
        <f>РАСЧЕТ!G37</f>
        <v>Подвид 27</v>
      </c>
      <c r="E37" s="70">
        <f>РАСЧЕТ!L37</f>
        <v>0.22</v>
      </c>
      <c r="F37" s="72">
        <f>РАСЧЕТ!Q37</f>
        <v>4</v>
      </c>
      <c r="G37" s="56">
        <f>РАСЧЕТ!U37</f>
        <v>2.7</v>
      </c>
      <c r="H37" s="57">
        <f>РАСЧЕТ!V37</f>
        <v>199</v>
      </c>
      <c r="I37" s="58">
        <f>РАСЧЕТ!W37</f>
        <v>10.36</v>
      </c>
      <c r="J37" s="76" t="str">
        <f>РАСЧЕТ!X37</f>
        <v/>
      </c>
      <c r="K37" s="77" t="str">
        <f>РАСЧЕТ!Y37</f>
        <v/>
      </c>
      <c r="L37" s="79" t="str">
        <f>РАСЧЕТ!AA37</f>
        <v/>
      </c>
      <c r="M37" s="80">
        <f>РАСЧЕТ!AB37</f>
        <v>10.36</v>
      </c>
      <c r="N37" s="81">
        <f>РАСЧЕТ!AE37</f>
        <v>44.133599999999994</v>
      </c>
      <c r="O37" s="77">
        <f>РАСЧЕТ!AF37</f>
        <v>3.5999999999999996</v>
      </c>
      <c r="P37" s="82">
        <f>РАСЧЕТ!AI37</f>
        <v>4.41</v>
      </c>
    </row>
    <row r="38" spans="1:16" ht="12.75" customHeight="1" x14ac:dyDescent="0.2">
      <c r="A38" s="41" t="str">
        <f>РАСЧЕТ!A38</f>
        <v/>
      </c>
      <c r="B38" s="66"/>
      <c r="C38" s="44"/>
      <c r="D38" s="46"/>
      <c r="E38" s="70" t="str">
        <f>РАСЧЕТ!L38</f>
        <v/>
      </c>
      <c r="F38" s="72" t="str">
        <f>РАСЧЕТ!Q38</f>
        <v/>
      </c>
      <c r="G38" s="56" t="str">
        <f>РАСЧЕТ!U38</f>
        <v/>
      </c>
      <c r="H38" s="57" t="str">
        <f>РАСЧЕТ!V38</f>
        <v/>
      </c>
      <c r="I38" s="58" t="str">
        <f>РАСЧЕТ!W38</f>
        <v/>
      </c>
      <c r="J38" s="76" t="str">
        <f>РАСЧЕТ!X38</f>
        <v/>
      </c>
      <c r="K38" s="77" t="str">
        <f>РАСЧЕТ!Y38</f>
        <v/>
      </c>
      <c r="L38" s="79" t="str">
        <f>РАСЧЕТ!AA38</f>
        <v/>
      </c>
      <c r="M38" s="80" t="str">
        <f>РАСЧЕТ!AB38</f>
        <v/>
      </c>
      <c r="N38" s="81" t="str">
        <f>РАСЧЕТ!AE38</f>
        <v/>
      </c>
      <c r="O38" s="77" t="str">
        <f>РАСЧЕТ!AF38</f>
        <v/>
      </c>
      <c r="P38" s="82" t="str">
        <f>РАСЧЕТ!AI38</f>
        <v/>
      </c>
    </row>
    <row r="39" spans="1:16" ht="12.75" customHeight="1" thickBot="1" x14ac:dyDescent="0.25">
      <c r="A39" s="41" t="str">
        <f>РАСЧЕТ!A39</f>
        <v/>
      </c>
      <c r="B39" s="83"/>
      <c r="C39" s="44"/>
      <c r="D39" s="94"/>
      <c r="E39" s="86" t="str">
        <f>РАСЧЕТ!L39</f>
        <v/>
      </c>
      <c r="F39" s="88" t="str">
        <f>РАСЧЕТ!Q39</f>
        <v/>
      </c>
      <c r="G39" s="56" t="str">
        <f>РАСЧЕТ!U39</f>
        <v/>
      </c>
      <c r="H39" s="57" t="str">
        <f>РАСЧЕТ!V39</f>
        <v/>
      </c>
      <c r="I39" s="58" t="str">
        <f>РАСЧЕТ!W39</f>
        <v/>
      </c>
      <c r="J39" s="96" t="str">
        <f>РАСЧЕТ!X39</f>
        <v/>
      </c>
      <c r="K39" s="97" t="str">
        <f>РАСЧЕТ!Y39</f>
        <v/>
      </c>
      <c r="L39" s="99" t="str">
        <f>РАСЧЕТ!AA39</f>
        <v/>
      </c>
      <c r="M39" s="100" t="str">
        <f>РАСЧЕТ!AB39</f>
        <v/>
      </c>
      <c r="N39" s="101" t="str">
        <f>РАСЧЕТ!AE39</f>
        <v/>
      </c>
      <c r="O39" s="97" t="str">
        <f>РАСЧЕТ!AF39</f>
        <v/>
      </c>
      <c r="P39" s="102" t="str">
        <f>РАСЧЕТ!AI39</f>
        <v/>
      </c>
    </row>
    <row r="40" spans="1:16" ht="12.75" customHeight="1" x14ac:dyDescent="0.2">
      <c r="A40" s="171" t="str">
        <f>РАСЧЕТ!A40</f>
        <v>ИТОГО:</v>
      </c>
      <c r="B40" s="172"/>
      <c r="C40" s="172"/>
      <c r="D40" s="172"/>
      <c r="E40" s="172"/>
      <c r="F40" s="172"/>
      <c r="G40" s="172"/>
      <c r="H40" s="172"/>
      <c r="I40" s="103">
        <f>РАСЧЕТ!W40</f>
        <v>529.97</v>
      </c>
      <c r="J40" s="104">
        <f>РАСЧЕТ!X40</f>
        <v>331.81000000000006</v>
      </c>
      <c r="K40" s="105"/>
      <c r="L40" s="106">
        <f>РАСЧЕТ!AA40</f>
        <v>762.88</v>
      </c>
      <c r="M40" s="104">
        <f>РАСЧЕТ!AB40</f>
        <v>198.16000000000003</v>
      </c>
      <c r="N40" s="106">
        <f>РАСЧЕТ!AE40</f>
        <v>755.28</v>
      </c>
      <c r="O40" s="105"/>
      <c r="P40" s="105"/>
    </row>
    <row r="41" spans="1:16" ht="12.75" customHeight="1" x14ac:dyDescent="0.2">
      <c r="A41" s="173" t="str">
        <f>РАСЧЕТ!A41</f>
        <v>+18%:</v>
      </c>
      <c r="B41" s="174"/>
      <c r="C41" s="174"/>
      <c r="D41" s="174"/>
      <c r="E41" s="174"/>
      <c r="F41" s="174"/>
      <c r="G41" s="174"/>
      <c r="H41" s="175"/>
      <c r="I41" s="107">
        <f>РАСЧЕТ!W41</f>
        <v>625.3646</v>
      </c>
      <c r="J41" s="108">
        <f>РАСЧЕТ!X41</f>
        <v>391.53580000000005</v>
      </c>
      <c r="K41" s="109"/>
      <c r="L41" s="110">
        <f>РАСЧЕТ!AA41</f>
        <v>900.19839999999999</v>
      </c>
      <c r="M41" s="108">
        <f>РАСЧЕТ!AB41</f>
        <v>233.82880000000003</v>
      </c>
      <c r="N41" s="110">
        <f>РАСЧЕТ!AE41</f>
        <v>891.23039999999992</v>
      </c>
      <c r="O41" s="109"/>
      <c r="P41" s="109"/>
    </row>
    <row r="42" spans="1:16" ht="12.75" customHeight="1" x14ac:dyDescent="0.2">
      <c r="A42" s="176" t="str">
        <f>РАСЧЕТ!A42</f>
        <v>+158%</v>
      </c>
      <c r="B42" s="177"/>
      <c r="C42" s="177"/>
      <c r="D42" s="177"/>
      <c r="E42" s="177"/>
      <c r="F42" s="177"/>
      <c r="G42" s="177"/>
      <c r="H42" s="178"/>
      <c r="I42" s="111">
        <f>РАСЧЕТ!W42</f>
        <v>625.3646</v>
      </c>
      <c r="J42" s="108">
        <f>РАСЧЕТ!X42</f>
        <v>391.53580000000005</v>
      </c>
      <c r="K42" s="109"/>
      <c r="L42" s="113">
        <f>РАСЧЕТ!AA42</f>
        <v>2322.511872</v>
      </c>
      <c r="M42" s="108">
        <f>РАСЧЕТ!AB42</f>
        <v>233.82880000000003</v>
      </c>
      <c r="N42" s="113">
        <f>РАСЧЕТ!AE42</f>
        <v>2299.3744320000001</v>
      </c>
      <c r="O42" s="109"/>
      <c r="P42" s="109"/>
    </row>
    <row r="43" spans="1:16" ht="12.75" customHeight="1" x14ac:dyDescent="0.2">
      <c r="A43" s="114"/>
      <c r="B43" s="114"/>
      <c r="C43" s="114"/>
      <c r="D43" s="114"/>
      <c r="E43" s="116"/>
      <c r="F43" s="114"/>
      <c r="G43" s="117"/>
      <c r="H43" s="118"/>
      <c r="I43" s="119"/>
      <c r="J43" s="120"/>
      <c r="K43" s="121"/>
      <c r="L43" s="123"/>
      <c r="M43" s="120"/>
      <c r="N43" s="123"/>
      <c r="O43" s="121"/>
      <c r="P43" s="121"/>
    </row>
    <row r="44" spans="1:16" ht="12.75" customHeight="1" x14ac:dyDescent="0.2">
      <c r="A44" s="114"/>
      <c r="B44" s="114"/>
      <c r="C44" s="114"/>
      <c r="D44" s="114"/>
      <c r="E44" s="116"/>
      <c r="F44" s="114"/>
      <c r="G44" s="124"/>
      <c r="H44" s="179" t="str">
        <f>РАСЧЕТ!V44</f>
        <v>Параметр 18</v>
      </c>
      <c r="I44" s="179" t="str">
        <f>РАСЧЕТ!W44</f>
        <v>Параметр 19</v>
      </c>
      <c r="J44" s="180" t="str">
        <f>РАСЧЕТ!X44</f>
        <v>Характеристики 2</v>
      </c>
      <c r="K44" s="181"/>
      <c r="L44" s="182"/>
      <c r="M44" s="125"/>
      <c r="N44" s="125"/>
      <c r="O44" s="125" t="str">
        <f>РАСЧЕТ!AF44</f>
        <v>Характеристики 3</v>
      </c>
      <c r="P44" s="125"/>
    </row>
    <row r="45" spans="1:16" ht="12.75" customHeight="1" x14ac:dyDescent="0.2">
      <c r="F45" s="117"/>
      <c r="G45" s="124"/>
      <c r="H45" s="179"/>
      <c r="I45" s="179"/>
      <c r="J45" s="127"/>
      <c r="K45" s="128" t="str">
        <f>РАСЧЕТ!Y45</f>
        <v>Вещество 1</v>
      </c>
      <c r="L45" s="128"/>
      <c r="M45" s="125"/>
      <c r="N45" s="130"/>
      <c r="O45" s="130" t="str">
        <f>РАСЧЕТ!AF45</f>
        <v>Вещество 2</v>
      </c>
      <c r="P45" s="130" t="str">
        <f>РАСЧЕТ!AI45</f>
        <v>Вещество 3</v>
      </c>
    </row>
    <row r="46" spans="1:16" ht="25.5" customHeight="1" x14ac:dyDescent="0.2">
      <c r="F46" s="117"/>
      <c r="G46" s="124"/>
      <c r="H46" s="179"/>
      <c r="I46" s="179"/>
      <c r="J46" s="131" t="str">
        <f>РАСЧЕТ!X46</f>
        <v>Параметр 20</v>
      </c>
      <c r="K46" s="132" t="str">
        <f>РАСЧЕТ!Y46</f>
        <v>Средний</v>
      </c>
      <c r="L46" s="132" t="str">
        <f>РАСЧЕТ!AA46</f>
        <v>Параметр 23 (с учетом потерь 158%)</v>
      </c>
      <c r="M46" s="134" t="str">
        <f>РАСЧЕТ!AB46</f>
        <v>Параметр 24</v>
      </c>
      <c r="N46" s="137" t="str">
        <f>РАСЧЕТ!AE46</f>
        <v>Параметр 23 (с учетом потерь 158%)</v>
      </c>
      <c r="O46" s="137" t="str">
        <f>РАСЧЕТ!AF46</f>
        <v>Средний</v>
      </c>
      <c r="P46" s="137" t="str">
        <f>РАСЧЕТ!AI46</f>
        <v>Средний</v>
      </c>
    </row>
    <row r="47" spans="1:16" ht="12.75" customHeight="1" x14ac:dyDescent="0.2">
      <c r="F47" s="117"/>
      <c r="G47" s="124"/>
      <c r="H47" s="138">
        <f>РАСЧЕТ!V47</f>
        <v>50</v>
      </c>
      <c r="I47" s="139" t="str">
        <f>РАСЧЕТ!W47</f>
        <v/>
      </c>
      <c r="J47" s="140" t="str">
        <f>РАСЧЕТ!X47</f>
        <v/>
      </c>
      <c r="K47" s="141" t="str">
        <f>РАСЧЕТ!Y47</f>
        <v/>
      </c>
      <c r="L47" s="140" t="str">
        <f>РАСЧЕТ!AA47</f>
        <v/>
      </c>
      <c r="M47" s="142" t="str">
        <f>РАСЧЕТ!AB47</f>
        <v/>
      </c>
      <c r="N47" s="142" t="str">
        <f>РАСЧЕТ!AE47</f>
        <v/>
      </c>
      <c r="O47" s="143" t="str">
        <f>РАСЧЕТ!AF47</f>
        <v/>
      </c>
      <c r="P47" s="143" t="str">
        <f>РАСЧЕТ!AI47</f>
        <v/>
      </c>
    </row>
    <row r="48" spans="1:16" x14ac:dyDescent="0.2">
      <c r="F48" s="117"/>
      <c r="G48" s="124"/>
      <c r="H48" s="138">
        <f>РАСЧЕТ!V48</f>
        <v>77</v>
      </c>
      <c r="I48" s="139">
        <f>РАСЧЕТ!W48</f>
        <v>297.32460000000003</v>
      </c>
      <c r="J48" s="140">
        <f>РАСЧЕТ!X48</f>
        <v>265.24040000000002</v>
      </c>
      <c r="K48" s="141">
        <f>РАСЧЕТ!Y48</f>
        <v>5.9368684680576571</v>
      </c>
      <c r="L48" s="140">
        <f>РАСЧЕТ!AA48</f>
        <v>1574.6973672150002</v>
      </c>
      <c r="M48" s="142">
        <f>РАСЧЕТ!AB48</f>
        <v>32.084199999999996</v>
      </c>
      <c r="N48" s="142">
        <f>РАСЧЕТ!AE48</f>
        <v>313.66769817600004</v>
      </c>
      <c r="O48" s="143">
        <f>РАСЧЕТ!AF48</f>
        <v>9.7763914380286892</v>
      </c>
      <c r="P48" s="143">
        <f>РАСЧЕТ!AI48</f>
        <v>5.1203304172363637</v>
      </c>
    </row>
    <row r="49" spans="5:16" x14ac:dyDescent="0.2">
      <c r="E49" s="144"/>
      <c r="F49" s="145"/>
      <c r="G49" s="146"/>
      <c r="H49" s="138">
        <f>РАСЧЕТ!V49</f>
        <v>199</v>
      </c>
      <c r="I49" s="139">
        <f>РАСЧЕТ!W49</f>
        <v>328.03999999999996</v>
      </c>
      <c r="J49" s="140">
        <f>РАСЧЕТ!X49</f>
        <v>126.2954</v>
      </c>
      <c r="K49" s="141">
        <f>РАСЧЕТ!Y49</f>
        <v>5.9211</v>
      </c>
      <c r="L49" s="140">
        <f>РАСЧЕТ!AA49</f>
        <v>747.80769294000004</v>
      </c>
      <c r="M49" s="142">
        <f>РАСЧЕТ!AB49</f>
        <v>201.74460000000002</v>
      </c>
      <c r="N49" s="142">
        <f>РАСЧЕТ!AE49</f>
        <v>1985.7067338239997</v>
      </c>
      <c r="O49" s="143">
        <f>РАСЧЕТ!AF49</f>
        <v>9.8426760063168945</v>
      </c>
      <c r="P49" s="143">
        <f>РАСЧЕТ!AI49</f>
        <v>12.776436692683417</v>
      </c>
    </row>
    <row r="50" spans="5:16" x14ac:dyDescent="0.2">
      <c r="E50" s="144"/>
      <c r="F50" s="145"/>
      <c r="G50" s="146"/>
      <c r="H50" s="138" t="str">
        <f>РАСЧЕТ!V50</f>
        <v>ИТОГО:</v>
      </c>
      <c r="I50" s="139">
        <f>РАСЧЕТ!W50</f>
        <v>625.3646</v>
      </c>
      <c r="J50" s="140">
        <f>РАСЧЕТ!X50</f>
        <v>391.53579999999999</v>
      </c>
      <c r="K50" s="141" t="str">
        <f>РАСЧЕТ!Y50</f>
        <v/>
      </c>
      <c r="L50" s="140">
        <f>РАСЧЕТ!AA50</f>
        <v>2322.5050601550001</v>
      </c>
      <c r="M50" s="142">
        <f>РАСЧЕТ!AB50</f>
        <v>233.8288</v>
      </c>
      <c r="N50" s="142">
        <f>РАСЧЕТ!AE50</f>
        <v>2299.3744319999996</v>
      </c>
      <c r="O50" s="143" t="str">
        <f>РАСЧЕТ!AF50</f>
        <v/>
      </c>
      <c r="P50" s="143" t="str">
        <f>РАСЧЕТ!AI50</f>
        <v/>
      </c>
    </row>
    <row r="51" spans="5:16" x14ac:dyDescent="0.2">
      <c r="E51" s="144"/>
      <c r="F51" s="145"/>
      <c r="G51" s="146"/>
      <c r="H51" s="138" t="str">
        <f>РАСЧЕТ!V51</f>
        <v/>
      </c>
      <c r="I51" s="139" t="str">
        <f>РАСЧЕТ!W51</f>
        <v/>
      </c>
      <c r="J51" s="149" t="str">
        <f>РАСЧЕТ!X51</f>
        <v/>
      </c>
      <c r="K51" s="150" t="str">
        <f>РАСЧЕТ!Y51</f>
        <v/>
      </c>
      <c r="L51" s="149" t="str">
        <f>РАСЧЕТ!AA51</f>
        <v/>
      </c>
      <c r="M51" s="142" t="str">
        <f>РАСЧЕТ!AB51</f>
        <v/>
      </c>
      <c r="N51" s="153" t="str">
        <f>РАСЧЕТ!AE51</f>
        <v/>
      </c>
      <c r="O51" s="154" t="str">
        <f>РАСЧЕТ!AF51</f>
        <v/>
      </c>
      <c r="P51" s="154" t="str">
        <f>РАСЧЕТ!AI51</f>
        <v/>
      </c>
    </row>
    <row r="52" spans="5:16" x14ac:dyDescent="0.2">
      <c r="E52" s="144"/>
      <c r="F52" s="145"/>
      <c r="G52" s="146"/>
      <c r="H52" s="138" t="str">
        <f>РАСЧЕТ!V52</f>
        <v/>
      </c>
      <c r="I52" s="139" t="str">
        <f>РАСЧЕТ!W52</f>
        <v/>
      </c>
      <c r="J52" s="149" t="str">
        <f>РАСЧЕТ!X52</f>
        <v/>
      </c>
      <c r="K52" s="150" t="str">
        <f>РАСЧЕТ!Y52</f>
        <v/>
      </c>
      <c r="L52" s="149" t="str">
        <f>РАСЧЕТ!AA52</f>
        <v/>
      </c>
      <c r="M52" s="142" t="str">
        <f>РАСЧЕТ!AB52</f>
        <v/>
      </c>
      <c r="N52" s="153" t="str">
        <f>РАСЧЕТ!AE52</f>
        <v/>
      </c>
      <c r="O52" s="154" t="str">
        <f>РАСЧЕТ!AF52</f>
        <v/>
      </c>
      <c r="P52" s="154" t="str">
        <f>РАСЧЕТ!AI52</f>
        <v/>
      </c>
    </row>
    <row r="53" spans="5:16" x14ac:dyDescent="0.2">
      <c r="E53" s="144"/>
      <c r="F53" s="145"/>
      <c r="G53" s="146"/>
      <c r="H53" s="138" t="str">
        <f>РАСЧЕТ!V53</f>
        <v/>
      </c>
      <c r="I53" s="139" t="str">
        <f>РАСЧЕТ!W53</f>
        <v/>
      </c>
      <c r="J53" s="149" t="str">
        <f>РАСЧЕТ!X53</f>
        <v/>
      </c>
      <c r="K53" s="150" t="str">
        <f>РАСЧЕТ!Y53</f>
        <v/>
      </c>
      <c r="L53" s="149" t="str">
        <f>РАСЧЕТ!AA53</f>
        <v/>
      </c>
      <c r="M53" s="142" t="str">
        <f>РАСЧЕТ!AB53</f>
        <v/>
      </c>
      <c r="N53" s="153" t="str">
        <f>РАСЧЕТ!AE53</f>
        <v/>
      </c>
      <c r="O53" s="154" t="str">
        <f>РАСЧЕТ!AF53</f>
        <v/>
      </c>
      <c r="P53" s="154" t="str">
        <f>РАСЧЕТ!AI53</f>
        <v/>
      </c>
    </row>
    <row r="55" spans="5:16" ht="12.75" customHeight="1" x14ac:dyDescent="0.2">
      <c r="H55" s="168" t="str">
        <f>РАСЧЕТ!V55</f>
        <v>Параметр 18</v>
      </c>
      <c r="I55" s="158" t="str">
        <f>РАСЧЕТ!W55</f>
        <v>Параметр 19</v>
      </c>
      <c r="J55" s="158"/>
      <c r="K55" s="158"/>
    </row>
    <row r="56" spans="5:16" x14ac:dyDescent="0.2">
      <c r="H56" s="168"/>
      <c r="I56" s="159" t="str">
        <f>РАСЧЕТ!W56</f>
        <v>Параметр 17</v>
      </c>
      <c r="J56" s="159"/>
      <c r="K56" s="160" t="str">
        <f>РАСЧЕТ!Y56</f>
        <v>ИТОГО:</v>
      </c>
    </row>
    <row r="57" spans="5:16" x14ac:dyDescent="0.2">
      <c r="H57" s="168"/>
      <c r="I57" s="161" t="str">
        <f>РАСЧЕТ!W57</f>
        <v>&gt;=5,5</v>
      </c>
      <c r="J57" s="162" t="str">
        <f>РАСЧЕТ!X57</f>
        <v>&lt;5,5</v>
      </c>
      <c r="K57" s="163"/>
    </row>
    <row r="58" spans="5:16" x14ac:dyDescent="0.2">
      <c r="H58" s="164">
        <f>РАСЧЕТ!V58</f>
        <v>50</v>
      </c>
      <c r="I58" s="165" t="str">
        <f>РАСЧЕТ!W58</f>
        <v/>
      </c>
      <c r="J58" s="165" t="str">
        <f>РАСЧЕТ!X58</f>
        <v/>
      </c>
      <c r="K58" s="166" t="str">
        <f>РАСЧЕТ!Y58</f>
        <v/>
      </c>
    </row>
    <row r="59" spans="5:16" x14ac:dyDescent="0.2">
      <c r="H59" s="164">
        <f>РАСЧЕТ!V59</f>
        <v>77</v>
      </c>
      <c r="I59" s="165">
        <f>РАСЧЕТ!W59</f>
        <v>265.24040000000002</v>
      </c>
      <c r="J59" s="165">
        <f>РАСЧЕТ!X59</f>
        <v>32.084199999999996</v>
      </c>
      <c r="K59" s="166">
        <f>РАСЧЕТ!Y59</f>
        <v>297.32460000000003</v>
      </c>
    </row>
    <row r="60" spans="5:16" x14ac:dyDescent="0.2">
      <c r="H60" s="164">
        <f>РАСЧЕТ!V60</f>
        <v>199</v>
      </c>
      <c r="I60" s="165">
        <f>РАСЧЕТ!W60</f>
        <v>126.2954</v>
      </c>
      <c r="J60" s="165">
        <f>РАСЧЕТ!X60</f>
        <v>201.74460000000002</v>
      </c>
      <c r="K60" s="166">
        <f>РАСЧЕТ!Y60</f>
        <v>328.04</v>
      </c>
    </row>
    <row r="61" spans="5:16" x14ac:dyDescent="0.2">
      <c r="H61" s="164" t="str">
        <f>РАСЧЕТ!V61</f>
        <v>ИТОГО:</v>
      </c>
      <c r="I61" s="165">
        <f>РАСЧЕТ!W61</f>
        <v>423.62</v>
      </c>
      <c r="J61" s="165">
        <f>РАСЧЕТ!X61</f>
        <v>201.74460000000002</v>
      </c>
      <c r="K61" s="166">
        <f>РАСЧЕТ!Y61</f>
        <v>625.3646</v>
      </c>
    </row>
    <row r="62" spans="5:16" x14ac:dyDescent="0.2">
      <c r="H62" s="164" t="str">
        <f>РАСЧЕТ!V62</f>
        <v/>
      </c>
      <c r="I62" s="165" t="str">
        <f>РАСЧЕТ!W62</f>
        <v/>
      </c>
      <c r="J62" s="165" t="str">
        <f>РАСЧЕТ!X62</f>
        <v/>
      </c>
      <c r="K62" s="166" t="str">
        <f>РАСЧЕТ!Y62</f>
        <v/>
      </c>
    </row>
    <row r="63" spans="5:16" x14ac:dyDescent="0.2">
      <c r="H63" s="164" t="str">
        <f>РАСЧЕТ!V63</f>
        <v/>
      </c>
      <c r="I63" s="165" t="str">
        <f>РАСЧЕТ!W63</f>
        <v/>
      </c>
      <c r="J63" s="165" t="str">
        <f>РАСЧЕТ!X63</f>
        <v/>
      </c>
      <c r="K63" s="166" t="str">
        <f>РАСЧЕТ!Y63</f>
        <v/>
      </c>
    </row>
    <row r="64" spans="5:16" x14ac:dyDescent="0.2">
      <c r="H64" s="164" t="str">
        <f>РАСЧЕТ!V64</f>
        <v/>
      </c>
      <c r="I64" s="165" t="str">
        <f>РАСЧЕТ!W64</f>
        <v/>
      </c>
      <c r="J64" s="165" t="str">
        <f>РАСЧЕТ!X64</f>
        <v/>
      </c>
      <c r="K64" s="166" t="str">
        <f>РАСЧЕТ!Y64</f>
        <v/>
      </c>
    </row>
  </sheetData>
  <sheetProtection selectLockedCells="1" selectUnlockedCells="1"/>
  <autoFilter ref="A10:P42"/>
  <dataConsolidate/>
  <mergeCells count="22">
    <mergeCell ref="H55:H57"/>
    <mergeCell ref="A40:H40"/>
    <mergeCell ref="A41:H41"/>
    <mergeCell ref="A42:H42"/>
    <mergeCell ref="H44:H46"/>
    <mergeCell ref="I44:I46"/>
    <mergeCell ref="J44:L44"/>
    <mergeCell ref="I9:I10"/>
    <mergeCell ref="J9:J10"/>
    <mergeCell ref="K9:K10"/>
    <mergeCell ref="M9:M10"/>
    <mergeCell ref="F9:F10"/>
    <mergeCell ref="G9:G10"/>
    <mergeCell ref="H9:H10"/>
    <mergeCell ref="E9:E10"/>
    <mergeCell ref="A8:A10"/>
    <mergeCell ref="B8:I8"/>
    <mergeCell ref="J8:L8"/>
    <mergeCell ref="M8:P8"/>
    <mergeCell ref="B9:B10"/>
    <mergeCell ref="C9:C10"/>
    <mergeCell ref="D9:D10"/>
  </mergeCells>
  <conditionalFormatting sqref="H47:P53">
    <cfRule type="expression" dxfId="4" priority="4" stopIfTrue="1">
      <formula>$H47="ИТОГО:"</formula>
    </cfRule>
    <cfRule type="expression" dxfId="3" priority="5" stopIfTrue="1">
      <formula>$H47=""</formula>
    </cfRule>
  </conditionalFormatting>
  <conditionalFormatting sqref="H58:K64">
    <cfRule type="expression" dxfId="2" priority="1">
      <formula>$H58="ИТОГО:"</formula>
    </cfRule>
    <cfRule type="expression" dxfId="1" priority="3" stopIfTrue="1">
      <formula>$H58=""</formula>
    </cfRule>
  </conditionalFormatting>
  <conditionalFormatting sqref="J58:J64">
    <cfRule type="expression" dxfId="0" priority="2" stopIfTrue="1">
      <formula>IF(AND($H58&gt;=90,$H58&lt;&gt;""),TRUE,FALSE)</formula>
    </cfRule>
  </conditionalFormatting>
  <dataValidations count="3">
    <dataValidation type="list" operator="equal" allowBlank="1" showErrorMessage="1" sqref="D38:D39">
      <formula1>INDEX(INDIRECT(C38&amp;"!"&amp;INDIRECT(C38&amp;"!c4")&amp;":"&amp;INDIRECT(C38&amp;"!c5")),,1)</formula1>
    </dataValidation>
    <dataValidation operator="equal" allowBlank="1" showErrorMessage="1" errorTitle="Ошибка" error="Введите значение из раскрывающегося списка!" sqref="C11:C39"/>
    <dataValidation operator="equal" allowBlank="1" showErrorMessage="1" sqref="N6:N7 L6:L7 I6:I7 N4 I4 L4 M8 D11:D37 K11:K39 O11:O39 P11:P39"/>
  </dataValidations>
  <pageMargins left="0.39370078740157483" right="0.39370078740157483" top="0.59055118110236227" bottom="0.39370078740157483" header="0.59055118110236227" footer="0.39370078740157483"/>
  <pageSetup paperSize="9" scale="84" firstPageNumber="0" fitToHeight="0" orientation="landscape" horizontalDpi="300" verticalDpi="300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РАСЧЕТ (2)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ГАВ</cp:lastModifiedBy>
  <dcterms:created xsi:type="dcterms:W3CDTF">2019-02-28T06:33:45Z</dcterms:created>
  <dcterms:modified xsi:type="dcterms:W3CDTF">2019-02-28T08:20:22Z</dcterms:modified>
</cp:coreProperties>
</file>