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35" windowHeight="11760" activeTab="1"/>
  </bookViews>
  <sheets>
    <sheet name="Лист0" sheetId="2" r:id="rId1"/>
    <sheet name="04.02" sheetId="6" r:id="rId2"/>
    <sheet name="05.02" sheetId="1" r:id="rId3"/>
    <sheet name="06.02" sheetId="3" r:id="rId4"/>
    <sheet name="07.02" sheetId="4" r:id="rId5"/>
    <sheet name="08.02" sheetId="5" r:id="rId6"/>
    <sheet name="09.02" sheetId="7" r:id="rId7"/>
    <sheet name="Лист1" sheetId="8" r:id="rId8"/>
    <sheet name="Лист2" sheetId="9" r:id="rId9"/>
    <sheet name="Лист3" sheetId="10" r:id="rId10"/>
    <sheet name="Лист4" sheetId="11" r:id="rId11"/>
  </sheets>
  <definedNames>
    <definedName name="_GoBack" localSheetId="9">Лист3!$C$18</definedName>
    <definedName name="OLE_LINK1" localSheetId="9">Лист3!$A$4</definedName>
    <definedName name="_xlnm.Print_Area" localSheetId="2">'05.02'!$A$1:$G$32</definedName>
    <definedName name="_xlnm.Print_Area" localSheetId="3">'06.02'!$A$1:$G$45</definedName>
  </definedNames>
  <calcPr calcId="125725"/>
</workbook>
</file>

<file path=xl/calcChain.xml><?xml version="1.0" encoding="utf-8"?>
<calcChain xmlns="http://schemas.openxmlformats.org/spreadsheetml/2006/main">
  <c r="N4" i="8"/>
  <c r="K4"/>
  <c r="L15"/>
  <c r="F4"/>
  <c r="L4"/>
  <c r="P4"/>
  <c r="F5"/>
  <c r="K3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L13"/>
  <c r="L11"/>
  <c r="L12"/>
  <c r="L8"/>
  <c r="K8" i="7"/>
  <c r="J8"/>
  <c r="I8"/>
  <c r="H8"/>
  <c r="K11" i="5"/>
  <c r="J11"/>
  <c r="I11"/>
  <c r="H11"/>
  <c r="K39"/>
  <c r="J39"/>
  <c r="I39"/>
  <c r="H39"/>
  <c r="K27" i="4"/>
  <c r="J27"/>
  <c r="I27"/>
  <c r="H27"/>
  <c r="K16"/>
  <c r="J16"/>
  <c r="I16"/>
  <c r="H16"/>
  <c r="K31"/>
  <c r="J31"/>
  <c r="I31"/>
  <c r="H31"/>
  <c r="K24" i="7"/>
  <c r="J24"/>
  <c r="I24"/>
  <c r="H24"/>
  <c r="K33" i="5"/>
  <c r="J33"/>
  <c r="I33"/>
  <c r="H33"/>
  <c r="K46" i="4"/>
  <c r="J46"/>
  <c r="I46"/>
  <c r="H46"/>
  <c r="K21"/>
  <c r="J21"/>
  <c r="I21"/>
  <c r="H21"/>
  <c r="K12"/>
  <c r="J12"/>
  <c r="I12"/>
  <c r="H12"/>
  <c r="K34" i="3"/>
  <c r="J34"/>
  <c r="I34"/>
  <c r="H34"/>
  <c r="K26"/>
  <c r="J26"/>
  <c r="I26"/>
  <c r="H26"/>
  <c r="K11"/>
  <c r="J11"/>
  <c r="I11"/>
  <c r="H11"/>
  <c r="K18"/>
  <c r="J18"/>
  <c r="I18"/>
  <c r="H18"/>
  <c r="K38" i="7"/>
  <c r="J38"/>
  <c r="I38"/>
  <c r="H38"/>
  <c r="K36"/>
  <c r="J36"/>
  <c r="I36"/>
  <c r="H36"/>
  <c r="K33"/>
  <c r="J33"/>
  <c r="I33"/>
  <c r="H33"/>
  <c r="K31"/>
  <c r="J31"/>
  <c r="I31"/>
  <c r="H31"/>
  <c r="K28"/>
  <c r="J28"/>
  <c r="I28"/>
  <c r="H28"/>
  <c r="K22"/>
  <c r="J22"/>
  <c r="I22"/>
  <c r="H22"/>
  <c r="K20"/>
  <c r="J20"/>
  <c r="I20"/>
  <c r="H20"/>
  <c r="K49" i="5"/>
  <c r="J49"/>
  <c r="I49"/>
  <c r="H49"/>
  <c r="K47"/>
  <c r="J47"/>
  <c r="I47"/>
  <c r="H47"/>
  <c r="K44"/>
  <c r="J44"/>
  <c r="I44"/>
  <c r="H44"/>
  <c r="K42"/>
  <c r="J42"/>
  <c r="I42"/>
  <c r="H42"/>
  <c r="K37"/>
  <c r="J37"/>
  <c r="I37"/>
  <c r="H37"/>
  <c r="K31"/>
  <c r="J31"/>
  <c r="I31"/>
  <c r="H31"/>
  <c r="K50" i="4"/>
  <c r="J50"/>
  <c r="I50"/>
  <c r="H50"/>
  <c r="K43"/>
  <c r="J43"/>
  <c r="I43"/>
  <c r="H43"/>
  <c r="K41"/>
  <c r="J41"/>
  <c r="I41"/>
  <c r="H41"/>
  <c r="K34"/>
  <c r="J34"/>
  <c r="I34"/>
  <c r="H34"/>
  <c r="K25"/>
  <c r="J25"/>
  <c r="I25"/>
  <c r="H25"/>
  <c r="K19"/>
  <c r="J19"/>
  <c r="I19"/>
  <c r="H19"/>
  <c r="K46" i="3"/>
  <c r="J46"/>
  <c r="I46"/>
  <c r="H46"/>
  <c r="K44"/>
  <c r="J44"/>
  <c r="I44"/>
  <c r="H44"/>
  <c r="K41"/>
  <c r="J41"/>
  <c r="I41"/>
  <c r="H41"/>
  <c r="K39"/>
  <c r="J39"/>
  <c r="I39"/>
  <c r="H39"/>
  <c r="K32"/>
  <c r="J32"/>
  <c r="I32"/>
  <c r="H32"/>
  <c r="K24"/>
  <c r="J24"/>
  <c r="I24"/>
  <c r="H24"/>
  <c r="K22"/>
  <c r="J22"/>
  <c r="I22"/>
  <c r="H22"/>
  <c r="K16"/>
  <c r="J16"/>
  <c r="I16"/>
  <c r="H16"/>
  <c r="K14"/>
  <c r="J14"/>
  <c r="I14"/>
  <c r="H14"/>
  <c r="A18" i="7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8"/>
  <c r="A9"/>
  <c r="A10" s="1"/>
  <c r="A11" s="1"/>
  <c r="A12" s="1"/>
  <c r="A13" s="1"/>
  <c r="A14" s="1"/>
  <c r="A15" s="1"/>
  <c r="A16" s="1"/>
  <c r="A17" s="1"/>
  <c r="A41" i="5"/>
  <c r="A42" s="1"/>
  <c r="A43" s="1"/>
  <c r="A44" s="1"/>
  <c r="A45" s="1"/>
  <c r="A46" s="1"/>
  <c r="A47" s="1"/>
  <c r="A48" s="1"/>
  <c r="A49" s="1"/>
  <c r="A50" s="1"/>
  <c r="A51" s="1"/>
  <c r="A40"/>
  <c r="A42" i="4"/>
  <c r="A43" s="1"/>
  <c r="A44" s="1"/>
  <c r="A45" s="1"/>
  <c r="A46" s="1"/>
  <c r="A47" s="1"/>
  <c r="A48" s="1"/>
  <c r="A49" s="1"/>
  <c r="A50" s="1"/>
  <c r="A51" s="1"/>
  <c r="A52" s="1"/>
  <c r="K35" i="1"/>
  <c r="J35"/>
  <c r="I35"/>
  <c r="H35"/>
  <c r="K43"/>
  <c r="J43"/>
  <c r="I43"/>
  <c r="H43"/>
  <c r="K41"/>
  <c r="J41"/>
  <c r="I41"/>
  <c r="H41"/>
  <c r="K33"/>
  <c r="J33"/>
  <c r="I33"/>
  <c r="H33"/>
  <c r="K31"/>
  <c r="J31"/>
  <c r="I31"/>
  <c r="H31"/>
  <c r="K27"/>
  <c r="J27"/>
  <c r="I27"/>
  <c r="H27"/>
  <c r="K25"/>
  <c r="J25"/>
  <c r="I25"/>
  <c r="H25"/>
  <c r="K23"/>
  <c r="J23"/>
  <c r="I23"/>
  <c r="H23"/>
  <c r="K19"/>
  <c r="J19"/>
  <c r="I19"/>
  <c r="H19"/>
  <c r="K17"/>
  <c r="J17"/>
  <c r="I17"/>
  <c r="H17"/>
  <c r="K11"/>
  <c r="J11"/>
  <c r="I11"/>
  <c r="H1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8" s="1"/>
  <c r="A39" s="1"/>
  <c r="A40" s="1"/>
  <c r="A41" s="1"/>
  <c r="A42" s="1"/>
  <c r="A43" s="1"/>
  <c r="A44" s="1"/>
  <c r="A45" s="1"/>
  <c r="A17" i="6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K41"/>
  <c r="J41"/>
  <c r="I41"/>
  <c r="H41"/>
  <c r="K39"/>
  <c r="J39"/>
  <c r="I39"/>
  <c r="H39"/>
  <c r="K35"/>
  <c r="J35"/>
  <c r="I35"/>
  <c r="H35"/>
  <c r="K27"/>
  <c r="J27"/>
  <c r="I27"/>
  <c r="H27"/>
  <c r="K25"/>
  <c r="J25"/>
  <c r="I25"/>
  <c r="H25"/>
  <c r="K11"/>
  <c r="J11"/>
  <c r="I11"/>
  <c r="H11"/>
  <c r="M5" i="8"/>
  <c r="M4"/>
  <c r="L9" l="1"/>
  <c r="L6"/>
  <c r="G6"/>
  <c r="G27"/>
  <c r="G26"/>
  <c r="G25"/>
  <c r="G24"/>
  <c r="G23"/>
  <c r="G22"/>
  <c r="G21"/>
  <c r="G20"/>
  <c r="G19"/>
  <c r="G18"/>
  <c r="G17"/>
  <c r="G16"/>
  <c r="G15"/>
  <c r="G14"/>
  <c r="G12"/>
  <c r="G10"/>
  <c r="G9"/>
  <c r="G8"/>
  <c r="A5"/>
  <c r="G13"/>
  <c r="K19" i="6"/>
  <c r="J19"/>
  <c r="I19"/>
  <c r="G7" i="8" s="1"/>
  <c r="H19" i="6"/>
  <c r="K33"/>
  <c r="J33"/>
  <c r="I33"/>
  <c r="H33"/>
  <c r="K31"/>
  <c r="J31"/>
  <c r="I31"/>
  <c r="H31"/>
  <c r="K23"/>
  <c r="J23"/>
  <c r="I23"/>
  <c r="G11" i="8" s="1"/>
  <c r="H23" i="6"/>
  <c r="K17"/>
  <c r="J17"/>
  <c r="H5" i="8" s="1"/>
  <c r="I17" i="6"/>
  <c r="G5" i="8" s="1"/>
  <c r="H17" i="6"/>
  <c r="I4" i="8"/>
  <c r="H4"/>
  <c r="G4"/>
  <c r="A11" i="6"/>
  <c r="A12" s="1"/>
  <c r="A13" s="1"/>
  <c r="A14" s="1"/>
  <c r="A15" s="1"/>
  <c r="A16" s="1"/>
  <c r="L5" i="8" l="1"/>
  <c r="I5"/>
  <c r="J5" s="1"/>
  <c r="A6"/>
  <c r="J4"/>
  <c r="J3" i="9"/>
  <c r="I3"/>
  <c r="H3"/>
  <c r="G3"/>
  <c r="A52" i="2"/>
  <c r="A7" i="8" l="1"/>
  <c r="H6"/>
  <c r="F6"/>
  <c r="J6" s="1"/>
  <c r="I6"/>
  <c r="A16" i="5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11"/>
  <c r="A12" s="1"/>
  <c r="A13" s="1"/>
  <c r="A14" s="1"/>
  <c r="A15" s="1"/>
  <c r="A13" i="4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12"/>
  <c r="A8" i="8" l="1"/>
  <c r="I7"/>
  <c r="F7"/>
  <c r="J7" s="1"/>
  <c r="H7"/>
  <c r="A11" i="3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8" i="2"/>
  <c r="A49" s="1"/>
  <c r="A35"/>
  <c r="A36" s="1"/>
  <c r="A37" s="1"/>
  <c r="A38" s="1"/>
  <c r="A39" s="1"/>
  <c r="A40" s="1"/>
  <c r="A41" s="1"/>
  <c r="A42" s="1"/>
  <c r="A43" s="1"/>
  <c r="A44" s="1"/>
  <c r="A45" s="1"/>
  <c r="A2"/>
  <c r="A3" s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9" i="8" l="1"/>
  <c r="I8"/>
  <c r="H8"/>
  <c r="F8"/>
  <c r="J8" s="1"/>
  <c r="A10" l="1"/>
  <c r="I9"/>
  <c r="H9"/>
  <c r="F9"/>
  <c r="J9" s="1"/>
  <c r="A11" l="1"/>
  <c r="I10"/>
  <c r="H10"/>
  <c r="F10"/>
  <c r="J10" s="1"/>
  <c r="A12" l="1"/>
  <c r="H11"/>
  <c r="I11"/>
  <c r="F11"/>
  <c r="J11" s="1"/>
  <c r="A13" l="1"/>
  <c r="H12"/>
  <c r="F12"/>
  <c r="J12" s="1"/>
  <c r="I12"/>
  <c r="A14" l="1"/>
  <c r="I13"/>
  <c r="F13"/>
  <c r="J13" s="1"/>
  <c r="H13"/>
  <c r="A15" l="1"/>
  <c r="I14"/>
  <c r="F14"/>
  <c r="J14" s="1"/>
  <c r="A16" l="1"/>
  <c r="I15"/>
  <c r="H15"/>
  <c r="F15"/>
  <c r="J15" s="1"/>
  <c r="A17" l="1"/>
  <c r="I16"/>
  <c r="H16"/>
  <c r="F16"/>
  <c r="J16" s="1"/>
  <c r="A18" l="1"/>
  <c r="I17"/>
  <c r="H17"/>
  <c r="F17"/>
  <c r="J17" s="1"/>
  <c r="A19" l="1"/>
  <c r="I18"/>
  <c r="H18"/>
  <c r="F18"/>
  <c r="J18" s="1"/>
  <c r="A20" l="1"/>
  <c r="I19"/>
  <c r="H19"/>
  <c r="F19"/>
  <c r="J19" s="1"/>
  <c r="A21" l="1"/>
  <c r="I20"/>
  <c r="H20"/>
  <c r="F20"/>
  <c r="J20" s="1"/>
  <c r="A22" l="1"/>
  <c r="I21"/>
  <c r="H21"/>
  <c r="F21"/>
  <c r="J21" s="1"/>
  <c r="A23" l="1"/>
  <c r="I22"/>
  <c r="H22"/>
  <c r="F22"/>
  <c r="J22" s="1"/>
  <c r="A24" l="1"/>
  <c r="I23"/>
  <c r="H23"/>
  <c r="F23"/>
  <c r="J23" s="1"/>
  <c r="A25" l="1"/>
  <c r="I24"/>
  <c r="H24"/>
  <c r="F24"/>
  <c r="J24" s="1"/>
  <c r="A26" l="1"/>
  <c r="I25"/>
  <c r="H25"/>
  <c r="F25"/>
  <c r="J25" s="1"/>
  <c r="A27" l="1"/>
  <c r="I26"/>
  <c r="H26"/>
  <c r="F26"/>
  <c r="J26" s="1"/>
  <c r="I27" l="1"/>
  <c r="H27"/>
  <c r="F27"/>
  <c r="J27" s="1"/>
</calcChain>
</file>

<file path=xl/sharedStrings.xml><?xml version="1.0" encoding="utf-8"?>
<sst xmlns="http://schemas.openxmlformats.org/spreadsheetml/2006/main" count="737" uniqueCount="242">
  <si>
    <t>Ежедневный отчет объемов выполненных работ.</t>
  </si>
  <si>
    <t>Участок</t>
  </si>
  <si>
    <t>Объект</t>
  </si>
  <si>
    <t>Договор</t>
  </si>
  <si>
    <t>№п/п</t>
  </si>
  <si>
    <t>бригада / звено</t>
  </si>
  <si>
    <t>Фамилия Имя Отчество</t>
  </si>
  <si>
    <t>часов отработано</t>
  </si>
  <si>
    <t>объем выполненных работ</t>
  </si>
  <si>
    <t>ИТР</t>
  </si>
  <si>
    <t>Описание фактичесого объема работ</t>
  </si>
  <si>
    <t>г. Кириши, ЗГПН объект 430-10</t>
  </si>
  <si>
    <t>Голубев А.В.</t>
  </si>
  <si>
    <t>Базуев Д.В.</t>
  </si>
  <si>
    <t>Добрынова Т.В.</t>
  </si>
  <si>
    <t>Дата</t>
  </si>
  <si>
    <t>Данилова О.И.</t>
  </si>
  <si>
    <t>Эл. монтажа №1</t>
  </si>
  <si>
    <t>Михеев А.В.</t>
  </si>
  <si>
    <t>Миронов М.А.</t>
  </si>
  <si>
    <t>Сущ М.С.</t>
  </si>
  <si>
    <t>Чернышов Д.Н.</t>
  </si>
  <si>
    <t>Токнов А.Ю.</t>
  </si>
  <si>
    <t>Николаев С.А.</t>
  </si>
  <si>
    <t>Девяткин А.А.</t>
  </si>
  <si>
    <t>Царёв А.В.</t>
  </si>
  <si>
    <t>мастер Кирюхин А.В.</t>
  </si>
  <si>
    <t>Вишняков Е.В.</t>
  </si>
  <si>
    <t>Царьков А.А.</t>
  </si>
  <si>
    <t>Михайлов А.Л.</t>
  </si>
  <si>
    <t>Фадеев Н.Г.</t>
  </si>
  <si>
    <t>Кассиров В.В.</t>
  </si>
  <si>
    <t>Кочкин М.С.</t>
  </si>
  <si>
    <t>Филипов А.Н.</t>
  </si>
  <si>
    <t>Гаврилов Д.Н.</t>
  </si>
  <si>
    <t>Афанасьев Ю.А.</t>
  </si>
  <si>
    <t>Коротаев С.Н.</t>
  </si>
  <si>
    <t>Васильев Е.В.</t>
  </si>
  <si>
    <t>Мохов А.Ю.</t>
  </si>
  <si>
    <t>Федоров П.Л.</t>
  </si>
  <si>
    <t>Духанин С.Ю.</t>
  </si>
  <si>
    <t>Иванов О. В.</t>
  </si>
  <si>
    <t>Татары</t>
  </si>
  <si>
    <t xml:space="preserve">Хурматулин </t>
  </si>
  <si>
    <t>Хуснутдинов Э.З.</t>
  </si>
  <si>
    <t>Игнатьев А.С.</t>
  </si>
  <si>
    <t>Галявиев И. Р.</t>
  </si>
  <si>
    <t>Сергеев О.В.</t>
  </si>
  <si>
    <t>Бакаев Н.А.</t>
  </si>
  <si>
    <t>Дерепаскин А.В.</t>
  </si>
  <si>
    <t>Голубев С.В.</t>
  </si>
  <si>
    <t>Карницкий Н.А.</t>
  </si>
  <si>
    <t>Красноселов Е. А.</t>
  </si>
  <si>
    <t>Толкин А.В.</t>
  </si>
  <si>
    <t>Гарифулин И.М.</t>
  </si>
  <si>
    <t>Константа Голд</t>
  </si>
  <si>
    <t>Бородин С.В.</t>
  </si>
  <si>
    <t>Федоров Г.С.</t>
  </si>
  <si>
    <t>Лоскутов В.В.</t>
  </si>
  <si>
    <t>Склад</t>
  </si>
  <si>
    <t>Сборка комутационных модулей и коробок на раму</t>
  </si>
  <si>
    <t>Мод.+коробка 12шт.</t>
  </si>
  <si>
    <t xml:space="preserve"> Склад</t>
  </si>
  <si>
    <t>Выполняемые работы</t>
  </si>
  <si>
    <t>Выполненный объём</t>
  </si>
  <si>
    <t>Ед. изм.</t>
  </si>
  <si>
    <t>Трудозатраты</t>
  </si>
  <si>
    <t>Интех</t>
  </si>
  <si>
    <t>К.Г</t>
  </si>
  <si>
    <t>СМЕК</t>
  </si>
  <si>
    <t>Общие</t>
  </si>
  <si>
    <t>Кол-во чел</t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</si>
  <si>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Миронов</t>
    </r>
  </si>
  <si>
    <t>9шт</t>
  </si>
  <si>
    <t>Укладка силового кабеля, завод в шкафы NH-1011A/B-2,3,4 и подключение, 1000 зона «Горячая насосная»</t>
  </si>
  <si>
    <t>Вишняков</t>
  </si>
  <si>
    <t>Игнатьев</t>
  </si>
  <si>
    <t>Голубев</t>
  </si>
  <si>
    <t>Карницкий</t>
  </si>
  <si>
    <t>Хурматулин</t>
  </si>
  <si>
    <t>Чернышов</t>
  </si>
  <si>
    <t>10м</t>
  </si>
  <si>
    <t>Монтаж кабельных трасс и труб, монтаж модулей коммутации 1000 зона «Печи», отм. +23.000</t>
  </si>
  <si>
    <t>Сущ</t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</si>
  <si>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Хуснутдинов</t>
    </r>
  </si>
  <si>
    <t>11м лотка</t>
  </si>
  <si>
    <t>Монтаж кабельных трасс и труб, монтаж модулей коммутации 1000 зона «Печи», и отм. +10.000, отм. +23.000</t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</si>
  <si>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Дерипаскин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</si>
  <si>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Гарифулин</t>
    </r>
  </si>
  <si>
    <t>Галявиев</t>
  </si>
  <si>
    <t>Коротаев</t>
  </si>
  <si>
    <t>12б.КМК 7 мал</t>
  </si>
  <si>
    <t>Монтаж кабельных трасс в 1000 зоне, отм. +0.000 от ТП-10-1 до NH-9001A/B-2</t>
  </si>
  <si>
    <t>Лоскутов</t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</si>
  <si>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Бакаев</t>
    </r>
  </si>
  <si>
    <t>6 мод 7м лотка</t>
  </si>
  <si>
    <t>Монтаж кабельных трасс и труб, монтаж модулей коммутации 1000 зона «Печи», отм. +18.000</t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</si>
  <si>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Красносёлов</t>
    </r>
  </si>
  <si>
    <t>Толкин</t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</si>
  <si>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Базуев</t>
    </r>
  </si>
  <si>
    <t>Мохов</t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</si>
  <si>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Духанин</t>
    </r>
  </si>
  <si>
    <t>Фёдоров</t>
  </si>
  <si>
    <t>Сергеев</t>
  </si>
  <si>
    <t>4 мод 8м лотка</t>
  </si>
  <si>
    <t>Монтаж кабельных конструкций и модулей коммутации в 1000 зоне, «Горячая насосная</t>
  </si>
  <si>
    <t>Кассиров</t>
  </si>
  <si>
    <t>Добрынова</t>
  </si>
  <si>
    <t>200 бирок</t>
  </si>
  <si>
    <t>Изготовление бирок для 3000 и 90ЮГ зон.</t>
  </si>
  <si>
    <t>Данилова</t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</si>
  <si>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Иванов</t>
    </r>
  </si>
  <si>
    <t>Михеев</t>
  </si>
  <si>
    <t>Михайлов</t>
  </si>
  <si>
    <t>Гаврилов</t>
  </si>
  <si>
    <t>1 мод</t>
  </si>
  <si>
    <t>Подключение модулей коммутации «по месту», 1000 зона, «Печи»</t>
  </si>
  <si>
    <t xml:space="preserve">Волков мастер </t>
  </si>
  <si>
    <t>Столбец1</t>
  </si>
  <si>
    <t>Миронов</t>
  </si>
  <si>
    <t>Девяткин</t>
  </si>
  <si>
    <t>Хуснутдинов</t>
  </si>
  <si>
    <t>Бакаев</t>
  </si>
  <si>
    <t>Красносёлов</t>
  </si>
  <si>
    <t>Тарелко</t>
  </si>
  <si>
    <t>Монтаж кабельных трасс и труб, монтаж модулей коммутации 1000 зона «Печи», отм. +6.000</t>
  </si>
  <si>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Миронов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</si>
  <si>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Шмат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</si>
  <si>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Курбанов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</si>
  <si>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Толкин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</si>
  <si>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Карницкий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</si>
  <si>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Хурматулин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</si>
  <si>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Жбанько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</si>
  <si>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Супронов</t>
    </r>
  </si>
  <si>
    <t>м/бр</t>
  </si>
  <si>
    <t>-</t>
  </si>
  <si>
    <t>эм</t>
  </si>
  <si>
    <t>смэк</t>
  </si>
  <si>
    <t>св</t>
  </si>
  <si>
    <t>т</t>
  </si>
  <si>
    <t>к.г.</t>
  </si>
  <si>
    <t>ПХД</t>
  </si>
  <si>
    <t>м</t>
  </si>
  <si>
    <t>Подключение модулей коммутации, 1000 зона, «Печи»</t>
  </si>
  <si>
    <t>Ф.И.О. работника</t>
  </si>
  <si>
    <t>Профессия</t>
  </si>
  <si>
    <t>Наименование работ</t>
  </si>
  <si>
    <t>Монтаж кабеля 6 мм кв. и 16 мм кв. до модулей коммутаци и “терминаторов”</t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</si>
  <si>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Михайлов</t>
    </r>
  </si>
  <si>
    <t>Монтаж кабеля 6 мм кв. и 16 мм кв., завод в шкафы NH-1011A/B-2,3,4 и подключение, 1000 зона «Горячая насосная» и в ТП-10-1</t>
  </si>
  <si>
    <t>Заводка и подключение кабеля 16 мм кв. в шкаф NH-1011A/B-1</t>
  </si>
  <si>
    <t>Изготовление рам и монтаж модулей коммутации и коробок, монтаж перемычек для 1000 зоны.</t>
  </si>
  <si>
    <t>Подъём шкафов NH-1011A/B-10, 11 на 30 см.</t>
  </si>
  <si>
    <t>Устранение замечаний 41, 42 зона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</si>
  <si>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Царьков</t>
    </r>
  </si>
  <si>
    <r>
      <t>19.</t>
    </r>
    <r>
      <rPr>
        <sz val="7"/>
        <color theme="1"/>
        <rFont val="Times New Roman"/>
        <family val="1"/>
        <charset val="204"/>
      </rPr>
      <t xml:space="preserve">   </t>
    </r>
    <r>
      <rPr>
        <sz val="11"/>
        <color theme="1"/>
        <rFont val="Times New Roman"/>
        <family val="1"/>
        <charset val="204"/>
      </rPr>
      <t>Карницкий</t>
    </r>
  </si>
  <si>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Игнатьев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</si>
  <si>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Вишняков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</si>
  <si>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Фадеев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</si>
  <si>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Чернышов</t>
    </r>
  </si>
  <si>
    <t>Дерипаскин</t>
  </si>
  <si>
    <t>Гарифулин</t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</si>
  <si>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Галявиев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</si>
  <si>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Голубев</t>
    </r>
  </si>
  <si>
    <t>Духанин</t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</si>
  <si>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Фёдоров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</si>
  <si>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Тарелко</t>
    </r>
  </si>
  <si>
    <t>Курбанов</t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</si>
  <si>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Хоронеко</t>
    </r>
  </si>
  <si>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Лоскутов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</si>
  <si>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Сергеев</t>
    </r>
  </si>
  <si>
    <t>Жбанько</t>
  </si>
  <si>
    <t>Супронов</t>
  </si>
  <si>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Гаврилов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</si>
  <si>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Мохов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</si>
  <si>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Михеев</t>
    </r>
  </si>
  <si>
    <t>Герасимов</t>
  </si>
  <si>
    <t>Субподр.</t>
  </si>
  <si>
    <t>Подключение кабеля 5х120 в шкафу NH-1011A/B-1</t>
  </si>
  <si>
    <t>Изготовление рам и монтаж модулей коммутации и коробок, монтаж перемычек для 1000 зоны, и конструкции для подъёма шкафов</t>
  </si>
  <si>
    <t>ПХД в «В курятнике»</t>
  </si>
  <si>
    <t>Монтаж кабельных трасс в 1000 зоне, отм. +6.000, «Печи».</t>
  </si>
  <si>
    <t>Царьков</t>
  </si>
  <si>
    <t>Сидоров</t>
  </si>
  <si>
    <t>Фадеев</t>
  </si>
  <si>
    <t>Хоронеко</t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</si>
  <si>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Коротаев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</si>
  <si>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Лоскутов</t>
    </r>
  </si>
  <si>
    <t>Жванько</t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</si>
  <si>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Данилова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</si>
  <si>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Гаврилов</t>
    </r>
  </si>
  <si>
    <t>Никуленков</t>
  </si>
  <si>
    <t>Шмат</t>
  </si>
  <si>
    <t>Иванов</t>
  </si>
  <si>
    <t>Все</t>
  </si>
  <si>
    <t xml:space="preserve">Монтаж кабеля 5х120 от ТП-10-1 до шкафа NH-1011A/B-1 </t>
  </si>
  <si>
    <t>Монтаж кабеля 5х185 в шкаф NH-1011A/B-11</t>
  </si>
  <si>
    <t>Подключение кабеля 5х120 в шкаф NH-1011A/B-1</t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</si>
  <si>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Царьков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</si>
  <si>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Игнатьев</t>
    </r>
  </si>
  <si>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Иванов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</si>
  <si>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Герасимов</t>
    </r>
  </si>
  <si>
    <r>
      <rPr>
        <sz val="7"/>
        <color theme="1"/>
        <rFont val="Times New Roman"/>
        <family val="1"/>
        <charset val="204"/>
      </rPr>
      <t xml:space="preserve">   </t>
    </r>
    <r>
      <rPr>
        <sz val="11"/>
        <color theme="1"/>
        <rFont val="Times New Roman"/>
        <family val="1"/>
        <charset val="204"/>
      </rPr>
      <t>Красносёлов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</si>
  <si>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Кассиров</t>
    </r>
  </si>
  <si>
    <t>Монтаж кабеля 16 мм кв., 1000 зона «Печь А»</t>
  </si>
  <si>
    <t>Монтаж модулей коммутации и коробок, монтаж перемычек для 1000 зоны.</t>
  </si>
  <si>
    <t>Монтаж лотков 1000 зона «Горячая насосная»</t>
  </si>
  <si>
    <t>Подключение кабеля 5х185 в шкаф NH-1011A/B-11</t>
  </si>
  <si>
    <r>
      <t>2.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Вишняков</t>
    </r>
  </si>
  <si>
    <r>
      <t>3.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Игнатьев</t>
    </r>
  </si>
  <si>
    <r>
      <t>4.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Карницкий</t>
    </r>
  </si>
  <si>
    <r>
      <t>5.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Голубев</t>
    </r>
  </si>
  <si>
    <r>
      <t>6.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Тарелко</t>
    </r>
  </si>
  <si>
    <r>
      <t>7.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Шмат</t>
    </r>
  </si>
  <si>
    <r>
      <t>8.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Хоронеко</t>
    </r>
  </si>
  <si>
    <r>
      <t>9.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Жванько</t>
    </r>
  </si>
  <si>
    <r>
      <t>10.</t>
    </r>
    <r>
      <rPr>
        <sz val="7"/>
        <color theme="1"/>
        <rFont val="Times New Roman"/>
        <family val="1"/>
        <charset val="204"/>
      </rPr>
      <t xml:space="preserve">   </t>
    </r>
    <r>
      <rPr>
        <sz val="11"/>
        <color theme="1"/>
        <rFont val="Times New Roman"/>
        <family val="1"/>
        <charset val="204"/>
      </rPr>
      <t>Супронов</t>
    </r>
  </si>
  <si>
    <r>
      <t>11.</t>
    </r>
    <r>
      <rPr>
        <sz val="7"/>
        <color theme="1"/>
        <rFont val="Times New Roman"/>
        <family val="1"/>
        <charset val="204"/>
      </rPr>
      <t xml:space="preserve">   </t>
    </r>
    <r>
      <rPr>
        <sz val="11"/>
        <color theme="1"/>
        <rFont val="Times New Roman"/>
        <family val="1"/>
        <charset val="204"/>
      </rPr>
      <t>Иванов</t>
    </r>
  </si>
  <si>
    <r>
      <t>12.</t>
    </r>
    <r>
      <rPr>
        <sz val="7"/>
        <color theme="1"/>
        <rFont val="Times New Roman"/>
        <family val="1"/>
        <charset val="204"/>
      </rPr>
      <t xml:space="preserve">   </t>
    </r>
    <r>
      <rPr>
        <sz val="11"/>
        <color theme="1"/>
        <rFont val="Times New Roman"/>
        <family val="1"/>
        <charset val="204"/>
      </rPr>
      <t>Хурматулин</t>
    </r>
  </si>
  <si>
    <r>
      <t>13.</t>
    </r>
    <r>
      <rPr>
        <sz val="7"/>
        <color theme="1"/>
        <rFont val="Times New Roman"/>
        <family val="1"/>
        <charset val="204"/>
      </rPr>
      <t xml:space="preserve">   </t>
    </r>
    <r>
      <rPr>
        <sz val="11"/>
        <color theme="1"/>
        <rFont val="Times New Roman"/>
        <family val="1"/>
        <charset val="204"/>
      </rPr>
      <t>Толкин</t>
    </r>
  </si>
  <si>
    <r>
      <t>14.</t>
    </r>
    <r>
      <rPr>
        <sz val="7"/>
        <color theme="1"/>
        <rFont val="Times New Roman"/>
        <family val="1"/>
        <charset val="204"/>
      </rPr>
      <t xml:space="preserve">   </t>
    </r>
    <r>
      <rPr>
        <sz val="11"/>
        <color theme="1"/>
        <rFont val="Times New Roman"/>
        <family val="1"/>
        <charset val="204"/>
      </rPr>
      <t>Михайлов</t>
    </r>
  </si>
  <si>
    <r>
      <t>15.</t>
    </r>
    <r>
      <rPr>
        <sz val="7"/>
        <color theme="1"/>
        <rFont val="Times New Roman"/>
        <family val="1"/>
        <charset val="204"/>
      </rPr>
      <t xml:space="preserve">   </t>
    </r>
    <r>
      <rPr>
        <sz val="11"/>
        <color theme="1"/>
        <rFont val="Times New Roman"/>
        <family val="1"/>
        <charset val="204"/>
      </rPr>
      <t>Сергеев</t>
    </r>
  </si>
  <si>
    <r>
      <t>16.</t>
    </r>
    <r>
      <rPr>
        <sz val="7"/>
        <color theme="1"/>
        <rFont val="Times New Roman"/>
        <family val="1"/>
        <charset val="204"/>
      </rPr>
      <t xml:space="preserve">   </t>
    </r>
    <r>
      <rPr>
        <sz val="11"/>
        <color theme="1"/>
        <rFont val="Times New Roman"/>
        <family val="1"/>
        <charset val="204"/>
      </rPr>
      <t>Сущ</t>
    </r>
  </si>
  <si>
    <r>
      <t>17.</t>
    </r>
    <r>
      <rPr>
        <sz val="7"/>
        <color theme="1"/>
        <rFont val="Times New Roman"/>
        <family val="1"/>
        <charset val="204"/>
      </rPr>
      <t xml:space="preserve">   </t>
    </r>
    <r>
      <rPr>
        <sz val="11"/>
        <color theme="1"/>
        <rFont val="Times New Roman"/>
        <family val="1"/>
        <charset val="204"/>
      </rPr>
      <t>Чернышов</t>
    </r>
  </si>
  <si>
    <r>
      <t>18.</t>
    </r>
    <r>
      <rPr>
        <sz val="7"/>
        <color theme="1"/>
        <rFont val="Times New Roman"/>
        <family val="1"/>
        <charset val="204"/>
      </rPr>
      <t xml:space="preserve">   </t>
    </r>
    <r>
      <rPr>
        <sz val="11"/>
        <color theme="1"/>
        <rFont val="Times New Roman"/>
        <family val="1"/>
        <charset val="204"/>
      </rPr>
      <t>Хуснутдинов</t>
    </r>
  </si>
  <si>
    <r>
      <t>19.</t>
    </r>
    <r>
      <rPr>
        <sz val="7"/>
        <color theme="1"/>
        <rFont val="Times New Roman"/>
        <family val="1"/>
        <charset val="204"/>
      </rPr>
      <t xml:space="preserve">   </t>
    </r>
    <r>
      <rPr>
        <sz val="11"/>
        <color theme="1"/>
        <rFont val="Times New Roman"/>
        <family val="1"/>
        <charset val="204"/>
      </rPr>
      <t>Дерипаскин</t>
    </r>
  </si>
  <si>
    <r>
      <t>20.</t>
    </r>
    <r>
      <rPr>
        <sz val="7"/>
        <color theme="1"/>
        <rFont val="Times New Roman"/>
        <family val="1"/>
        <charset val="204"/>
      </rPr>
      <t xml:space="preserve">   </t>
    </r>
    <r>
      <rPr>
        <sz val="11"/>
        <color theme="1"/>
        <rFont val="Times New Roman"/>
        <family val="1"/>
        <charset val="204"/>
      </rPr>
      <t>Гарифулин</t>
    </r>
  </si>
  <si>
    <r>
      <t>21.</t>
    </r>
    <r>
      <rPr>
        <sz val="7"/>
        <color theme="1"/>
        <rFont val="Times New Roman"/>
        <family val="1"/>
        <charset val="204"/>
      </rPr>
      <t xml:space="preserve">   </t>
    </r>
    <r>
      <rPr>
        <sz val="11"/>
        <color theme="1"/>
        <rFont val="Times New Roman"/>
        <family val="1"/>
        <charset val="204"/>
      </rPr>
      <t>Галявиев</t>
    </r>
  </si>
  <si>
    <r>
      <t>22.</t>
    </r>
    <r>
      <rPr>
        <sz val="7"/>
        <color theme="1"/>
        <rFont val="Times New Roman"/>
        <family val="1"/>
        <charset val="204"/>
      </rPr>
      <t xml:space="preserve">   </t>
    </r>
    <r>
      <rPr>
        <sz val="11"/>
        <color theme="1"/>
        <rFont val="Times New Roman"/>
        <family val="1"/>
        <charset val="204"/>
      </rPr>
      <t>Бакаев</t>
    </r>
  </si>
  <si>
    <r>
      <t>23.</t>
    </r>
    <r>
      <rPr>
        <sz val="7"/>
        <color theme="1"/>
        <rFont val="Times New Roman"/>
        <family val="1"/>
        <charset val="204"/>
      </rPr>
      <t xml:space="preserve">   </t>
    </r>
    <r>
      <rPr>
        <sz val="11"/>
        <color theme="1"/>
        <rFont val="Times New Roman"/>
        <family val="1"/>
        <charset val="204"/>
      </rPr>
      <t>Красносёлов</t>
    </r>
  </si>
  <si>
    <r>
      <t>24.</t>
    </r>
    <r>
      <rPr>
        <sz val="7"/>
        <color theme="1"/>
        <rFont val="Times New Roman"/>
        <family val="1"/>
        <charset val="204"/>
      </rPr>
      <t xml:space="preserve">   </t>
    </r>
    <r>
      <rPr>
        <sz val="11"/>
        <color theme="1"/>
        <rFont val="Times New Roman"/>
        <family val="1"/>
        <charset val="204"/>
      </rPr>
      <t>Голубев</t>
    </r>
  </si>
  <si>
    <r>
      <t>25.</t>
    </r>
    <r>
      <rPr>
        <sz val="7"/>
        <color theme="1"/>
        <rFont val="Times New Roman"/>
        <family val="1"/>
        <charset val="204"/>
      </rPr>
      <t xml:space="preserve">   </t>
    </r>
    <r>
      <rPr>
        <sz val="11"/>
        <color theme="1"/>
        <rFont val="Times New Roman"/>
        <family val="1"/>
        <charset val="204"/>
      </rPr>
      <t>Герасимов</t>
    </r>
  </si>
  <si>
    <r>
      <t>26.</t>
    </r>
    <r>
      <rPr>
        <sz val="7"/>
        <color theme="1"/>
        <rFont val="Times New Roman"/>
        <family val="1"/>
        <charset val="204"/>
      </rPr>
      <t xml:space="preserve">   </t>
    </r>
    <r>
      <rPr>
        <sz val="11"/>
        <color theme="1"/>
        <rFont val="Times New Roman"/>
        <family val="1"/>
        <charset val="204"/>
      </rPr>
      <t>Фёдоров</t>
    </r>
  </si>
  <si>
    <r>
      <t>27.</t>
    </r>
    <r>
      <rPr>
        <sz val="7"/>
        <color theme="1"/>
        <rFont val="Times New Roman"/>
        <family val="1"/>
        <charset val="204"/>
      </rPr>
      <t xml:space="preserve">   </t>
    </r>
    <r>
      <rPr>
        <sz val="11"/>
        <color theme="1"/>
        <rFont val="Times New Roman"/>
        <family val="1"/>
        <charset val="204"/>
      </rPr>
      <t>Коротаев</t>
    </r>
  </si>
  <si>
    <r>
      <t>28.</t>
    </r>
    <r>
      <rPr>
        <sz val="7"/>
        <color theme="1"/>
        <rFont val="Times New Roman"/>
        <family val="1"/>
        <charset val="204"/>
      </rPr>
      <t xml:space="preserve">   </t>
    </r>
    <r>
      <rPr>
        <sz val="11"/>
        <color theme="1"/>
        <rFont val="Times New Roman"/>
        <family val="1"/>
        <charset val="204"/>
      </rPr>
      <t>Лоскутов</t>
    </r>
  </si>
  <si>
    <r>
      <t>29.</t>
    </r>
    <r>
      <rPr>
        <sz val="7"/>
        <color theme="1"/>
        <rFont val="Times New Roman"/>
        <family val="1"/>
        <charset val="204"/>
      </rPr>
      <t xml:space="preserve">   </t>
    </r>
    <r>
      <rPr>
        <sz val="11"/>
        <color theme="1"/>
        <rFont val="Times New Roman"/>
        <family val="1"/>
        <charset val="204"/>
      </rPr>
      <t>Данилова</t>
    </r>
  </si>
  <si>
    <r>
      <t>30.</t>
    </r>
    <r>
      <rPr>
        <sz val="7"/>
        <color theme="1"/>
        <rFont val="Times New Roman"/>
        <family val="1"/>
        <charset val="204"/>
      </rPr>
      <t xml:space="preserve">   </t>
    </r>
    <r>
      <rPr>
        <sz val="11"/>
        <color theme="1"/>
        <rFont val="Times New Roman"/>
        <family val="1"/>
        <charset val="204"/>
      </rPr>
      <t>Гаврилов</t>
    </r>
  </si>
  <si>
    <r>
      <t>31.</t>
    </r>
    <r>
      <rPr>
        <sz val="7"/>
        <color theme="1"/>
        <rFont val="Times New Roman"/>
        <family val="1"/>
        <charset val="204"/>
      </rPr>
      <t xml:space="preserve">   </t>
    </r>
    <r>
      <rPr>
        <sz val="11"/>
        <color theme="1"/>
        <rFont val="Times New Roman"/>
        <family val="1"/>
        <charset val="204"/>
      </rPr>
      <t>Мохов</t>
    </r>
  </si>
  <si>
    <r>
      <t>32.</t>
    </r>
    <r>
      <rPr>
        <sz val="7"/>
        <color theme="1"/>
        <rFont val="Times New Roman"/>
        <family val="1"/>
        <charset val="204"/>
      </rPr>
      <t xml:space="preserve">   </t>
    </r>
    <r>
      <rPr>
        <sz val="11"/>
        <color theme="1"/>
        <rFont val="Times New Roman"/>
        <family val="1"/>
        <charset val="204"/>
      </rPr>
      <t>Никуленков</t>
    </r>
  </si>
  <si>
    <r>
      <t>33.</t>
    </r>
    <r>
      <rPr>
        <sz val="7"/>
        <color theme="1"/>
        <rFont val="Times New Roman"/>
        <family val="1"/>
        <charset val="204"/>
      </rPr>
      <t xml:space="preserve">   </t>
    </r>
    <r>
      <rPr>
        <sz val="11"/>
        <color theme="1"/>
        <rFont val="Times New Roman"/>
        <family val="1"/>
        <charset val="204"/>
      </rPr>
      <t>Фадеев</t>
    </r>
  </si>
  <si>
    <t>Столбец2</t>
  </si>
  <si>
    <t>№ работ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</si>
</sst>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theme="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" fillId="0" borderId="0"/>
  </cellStyleXfs>
  <cellXfs count="276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9" fillId="0" borderId="4" xfId="0" applyFont="1" applyBorder="1" applyAlignment="1">
      <alignment vertical="top"/>
    </xf>
    <xf numFmtId="0" fontId="4" fillId="2" borderId="0" xfId="0" applyFont="1" applyFill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4" fillId="0" borderId="0" xfId="0" applyFont="1" applyFill="1" applyAlignment="1">
      <alignment horizontal="center" vertical="center" wrapText="1"/>
    </xf>
    <xf numFmtId="0" fontId="9" fillId="0" borderId="4" xfId="0" applyFont="1" applyBorder="1" applyAlignment="1">
      <alignment horizontal="center" vertical="top"/>
    </xf>
    <xf numFmtId="0" fontId="0" fillId="0" borderId="7" xfId="0" applyBorder="1"/>
    <xf numFmtId="0" fontId="8" fillId="0" borderId="7" xfId="0" applyNumberFormat="1" applyFont="1" applyBorder="1" applyAlignment="1" applyProtection="1">
      <alignment vertical="center"/>
      <protection locked="0"/>
    </xf>
    <xf numFmtId="0" fontId="8" fillId="0" borderId="7" xfId="0" applyNumberFormat="1" applyFont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>
      <alignment horizontal="center"/>
    </xf>
    <xf numFmtId="0" fontId="11" fillId="0" borderId="7" xfId="0" applyFont="1" applyBorder="1" applyAlignment="1">
      <alignment horizontal="center" vertical="top" wrapText="1"/>
    </xf>
    <xf numFmtId="0" fontId="0" fillId="0" borderId="4" xfId="0" applyBorder="1"/>
    <xf numFmtId="0" fontId="8" fillId="0" borderId="4" xfId="0" applyNumberFormat="1" applyFont="1" applyBorder="1" applyAlignment="1" applyProtection="1">
      <alignment vertical="center"/>
      <protection locked="0"/>
    </xf>
    <xf numFmtId="1" fontId="8" fillId="0" borderId="4" xfId="0" applyNumberFormat="1" applyFont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4" xfId="0" applyNumberFormat="1" applyFont="1" applyFill="1" applyBorder="1" applyAlignment="1" applyProtection="1">
      <alignment vertical="center"/>
      <protection locked="0"/>
    </xf>
    <xf numFmtId="1" fontId="8" fillId="0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>
      <alignment horizontal="center"/>
    </xf>
    <xf numFmtId="0" fontId="8" fillId="2" borderId="4" xfId="0" applyNumberFormat="1" applyFont="1" applyFill="1" applyBorder="1" applyAlignment="1" applyProtection="1">
      <alignment vertical="center"/>
      <protection locked="0"/>
    </xf>
    <xf numFmtId="0" fontId="8" fillId="2" borderId="4" xfId="0" applyNumberFormat="1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 wrapText="1"/>
    </xf>
    <xf numFmtId="0" fontId="8" fillId="0" borderId="4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49" fontId="10" fillId="2" borderId="6" xfId="0" applyNumberFormat="1" applyFont="1" applyFill="1" applyBorder="1" applyAlignment="1">
      <alignment horizontal="center" vertical="justify"/>
    </xf>
    <xf numFmtId="49" fontId="10" fillId="2" borderId="4" xfId="0" applyNumberFormat="1" applyFont="1" applyFill="1" applyBorder="1" applyAlignment="1">
      <alignment horizontal="center" vertical="justify"/>
    </xf>
    <xf numFmtId="0" fontId="8" fillId="0" borderId="4" xfId="0" applyFont="1" applyBorder="1"/>
    <xf numFmtId="0" fontId="8" fillId="4" borderId="4" xfId="0" applyFont="1" applyFill="1" applyBorder="1"/>
    <xf numFmtId="0" fontId="8" fillId="4" borderId="4" xfId="0" applyNumberFormat="1" applyFont="1" applyFill="1" applyBorder="1" applyAlignment="1" applyProtection="1">
      <alignment vertical="center"/>
      <protection locked="0"/>
    </xf>
    <xf numFmtId="0" fontId="0" fillId="0" borderId="0" xfId="0" applyBorder="1"/>
    <xf numFmtId="0" fontId="0" fillId="0" borderId="13" xfId="0" applyBorder="1"/>
    <xf numFmtId="1" fontId="8" fillId="5" borderId="4" xfId="0" applyNumberFormat="1" applyFont="1" applyFill="1" applyBorder="1" applyAlignment="1" applyProtection="1">
      <alignment horizontal="left" vertical="top"/>
      <protection locked="0"/>
    </xf>
    <xf numFmtId="0" fontId="15" fillId="5" borderId="4" xfId="0" applyFont="1" applyFill="1" applyBorder="1" applyAlignment="1" applyProtection="1">
      <alignment wrapText="1"/>
      <protection locked="0"/>
    </xf>
    <xf numFmtId="0" fontId="8" fillId="5" borderId="4" xfId="0" applyNumberFormat="1" applyFont="1" applyFill="1" applyBorder="1" applyAlignment="1" applyProtection="1">
      <alignment vertical="center"/>
      <protection locked="0"/>
    </xf>
    <xf numFmtId="0" fontId="15" fillId="5" borderId="4" xfId="0" applyFont="1" applyFill="1" applyBorder="1" applyAlignment="1" applyProtection="1">
      <alignment vertical="center" wrapText="1"/>
      <protection locked="0"/>
    </xf>
    <xf numFmtId="0" fontId="14" fillId="5" borderId="4" xfId="0" applyFont="1" applyFill="1" applyBorder="1" applyAlignment="1" applyProtection="1">
      <alignment wrapText="1"/>
      <protection locked="0"/>
    </xf>
    <xf numFmtId="0" fontId="8" fillId="5" borderId="4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/>
    </xf>
    <xf numFmtId="0" fontId="0" fillId="0" borderId="11" xfId="0" applyBorder="1"/>
    <xf numFmtId="0" fontId="0" fillId="0" borderId="10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18" fillId="5" borderId="4" xfId="0" applyFont="1" applyFill="1" applyBorder="1" applyAlignment="1">
      <alignment horizontal="left" vertical="center"/>
    </xf>
    <xf numFmtId="0" fontId="18" fillId="6" borderId="4" xfId="0" applyFont="1" applyFill="1" applyBorder="1" applyAlignment="1">
      <alignment horizontal="left" vertical="center"/>
    </xf>
    <xf numFmtId="0" fontId="4" fillId="6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/>
    <xf numFmtId="0" fontId="0" fillId="6" borderId="4" xfId="0" applyFill="1" applyBorder="1" applyAlignment="1">
      <alignment horizontal="center" vertical="center"/>
    </xf>
    <xf numFmtId="0" fontId="18" fillId="2" borderId="4" xfId="0" applyFont="1" applyFill="1" applyBorder="1"/>
    <xf numFmtId="49" fontId="0" fillId="2" borderId="4" xfId="0" applyNumberFormat="1" applyFill="1" applyBorder="1" applyAlignment="1">
      <alignment horizontal="center" vertical="center"/>
    </xf>
    <xf numFmtId="0" fontId="0" fillId="2" borderId="4" xfId="0" applyNumberFormat="1" applyFill="1" applyBorder="1" applyAlignment="1">
      <alignment horizontal="center" vertical="center"/>
    </xf>
    <xf numFmtId="0" fontId="0" fillId="2" borderId="2" xfId="0" applyFill="1" applyBorder="1"/>
    <xf numFmtId="0" fontId="0" fillId="0" borderId="17" xfId="0" applyBorder="1"/>
    <xf numFmtId="0" fontId="0" fillId="0" borderId="12" xfId="0" applyBorder="1"/>
    <xf numFmtId="0" fontId="0" fillId="0" borderId="14" xfId="0" applyBorder="1" applyAlignment="1">
      <alignment wrapText="1" shrinkToFit="1"/>
    </xf>
    <xf numFmtId="0" fontId="0" fillId="0" borderId="10" xfId="0" applyNumberFormat="1" applyBorder="1" applyAlignment="1">
      <alignment horizontal="center"/>
    </xf>
    <xf numFmtId="0" fontId="0" fillId="0" borderId="15" xfId="0" applyNumberFormat="1" applyBorder="1"/>
    <xf numFmtId="0" fontId="0" fillId="0" borderId="11" xfId="0" applyNumberFormat="1" applyBorder="1"/>
    <xf numFmtId="0" fontId="0" fillId="0" borderId="16" xfId="0" applyNumberFormat="1" applyBorder="1"/>
    <xf numFmtId="0" fontId="6" fillId="2" borderId="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NumberFormat="1"/>
    <xf numFmtId="0" fontId="6" fillId="2" borderId="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6" fillId="6" borderId="2" xfId="0" applyNumberFormat="1" applyFont="1" applyFill="1" applyBorder="1" applyAlignment="1">
      <alignment horizontal="center" vertical="center" wrapText="1"/>
    </xf>
    <xf numFmtId="0" fontId="6" fillId="2" borderId="18" xfId="0" applyNumberFormat="1" applyFont="1" applyFill="1" applyBorder="1" applyAlignment="1">
      <alignment horizontal="center" vertical="center" wrapText="1"/>
    </xf>
    <xf numFmtId="0" fontId="6" fillId="2" borderId="23" xfId="0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6" fillId="6" borderId="20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2" borderId="1" xfId="0" applyFill="1" applyBorder="1"/>
    <xf numFmtId="0" fontId="18" fillId="0" borderId="4" xfId="0" applyFont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18" fillId="7" borderId="4" xfId="0" applyFont="1" applyFill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top" wrapText="1"/>
    </xf>
    <xf numFmtId="0" fontId="18" fillId="0" borderId="29" xfId="0" applyFont="1" applyBorder="1" applyAlignment="1">
      <alignment horizontal="center" vertical="top" wrapText="1"/>
    </xf>
    <xf numFmtId="0" fontId="18" fillId="0" borderId="30" xfId="0" applyFont="1" applyBorder="1" applyAlignment="1">
      <alignment horizontal="center" vertical="top" wrapText="1"/>
    </xf>
    <xf numFmtId="0" fontId="18" fillId="0" borderId="22" xfId="0" applyFont="1" applyBorder="1" applyAlignment="1">
      <alignment horizontal="left" vertical="top" wrapText="1" indent="5"/>
    </xf>
    <xf numFmtId="0" fontId="18" fillId="0" borderId="27" xfId="0" applyFont="1" applyBorder="1" applyAlignment="1">
      <alignment horizontal="center" vertical="top" wrapText="1"/>
    </xf>
    <xf numFmtId="0" fontId="18" fillId="0" borderId="27" xfId="0" applyFont="1" applyBorder="1" applyAlignment="1">
      <alignment wrapText="1"/>
    </xf>
    <xf numFmtId="0" fontId="18" fillId="0" borderId="21" xfId="0" applyFont="1" applyBorder="1" applyAlignment="1">
      <alignment horizontal="left" vertical="top" wrapText="1" indent="5"/>
    </xf>
    <xf numFmtId="0" fontId="18" fillId="0" borderId="28" xfId="0" applyFont="1" applyBorder="1" applyAlignment="1">
      <alignment horizontal="center" vertical="top" wrapText="1"/>
    </xf>
    <xf numFmtId="0" fontId="18" fillId="0" borderId="22" xfId="0" applyFont="1" applyBorder="1" applyAlignment="1">
      <alignment vertical="top" wrapText="1"/>
    </xf>
    <xf numFmtId="0" fontId="18" fillId="0" borderId="31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left" vertical="top" wrapText="1" indent="5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top" wrapText="1"/>
    </xf>
    <xf numFmtId="0" fontId="18" fillId="7" borderId="4" xfId="0" applyFont="1" applyFill="1" applyBorder="1" applyAlignment="1">
      <alignment horizontal="left" vertical="top" wrapText="1"/>
    </xf>
    <xf numFmtId="0" fontId="6" fillId="2" borderId="20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4" xfId="0" applyNumberFormat="1" applyFont="1" applyFill="1" applyBorder="1" applyAlignment="1">
      <alignment horizontal="center" vertical="center" wrapText="1"/>
    </xf>
    <xf numFmtId="0" fontId="8" fillId="8" borderId="4" xfId="0" applyNumberFormat="1" applyFont="1" applyFill="1" applyBorder="1" applyAlignment="1" applyProtection="1">
      <alignment horizontal="left" vertical="center"/>
      <protection locked="0"/>
    </xf>
    <xf numFmtId="0" fontId="5" fillId="8" borderId="7" xfId="0" applyFont="1" applyFill="1" applyBorder="1" applyAlignment="1">
      <alignment horizontal="center" vertical="center" wrapText="1"/>
    </xf>
    <xf numFmtId="0" fontId="18" fillId="8" borderId="4" xfId="0" applyFont="1" applyFill="1" applyBorder="1" applyAlignment="1">
      <alignment horizontal="left" vertical="top" wrapText="1" indent="5"/>
    </xf>
    <xf numFmtId="0" fontId="18" fillId="8" borderId="27" xfId="0" applyFont="1" applyFill="1" applyBorder="1" applyAlignment="1">
      <alignment horizontal="center" vertical="top" wrapText="1"/>
    </xf>
    <xf numFmtId="0" fontId="18" fillId="8" borderId="27" xfId="0" applyFont="1" applyFill="1" applyBorder="1" applyAlignment="1">
      <alignment wrapText="1"/>
    </xf>
    <xf numFmtId="0" fontId="18" fillId="7" borderId="4" xfId="0" applyFont="1" applyFill="1" applyBorder="1" applyAlignment="1">
      <alignment horizontal="left" vertical="top" wrapText="1" indent="5"/>
    </xf>
    <xf numFmtId="0" fontId="18" fillId="3" borderId="4" xfId="0" applyFont="1" applyFill="1" applyBorder="1" applyAlignment="1">
      <alignment horizontal="left" vertical="top" wrapText="1" indent="5"/>
    </xf>
    <xf numFmtId="0" fontId="18" fillId="4" borderId="4" xfId="0" applyFont="1" applyFill="1" applyBorder="1" applyAlignment="1">
      <alignment horizontal="left" vertical="top" wrapText="1" indent="5"/>
    </xf>
    <xf numFmtId="0" fontId="5" fillId="8" borderId="18" xfId="0" applyNumberFormat="1" applyFont="1" applyFill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top" wrapText="1"/>
    </xf>
    <xf numFmtId="0" fontId="18" fillId="0" borderId="27" xfId="0" applyFont="1" applyBorder="1" applyAlignment="1">
      <alignment vertical="top" wrapText="1"/>
    </xf>
    <xf numFmtId="49" fontId="5" fillId="8" borderId="4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top" wrapText="1" indent="5"/>
    </xf>
    <xf numFmtId="0" fontId="18" fillId="0" borderId="25" xfId="0" applyFont="1" applyBorder="1" applyAlignment="1">
      <alignment horizontal="left" vertical="top" wrapText="1" indent="5"/>
    </xf>
    <xf numFmtId="0" fontId="18" fillId="0" borderId="26" xfId="0" applyFont="1" applyBorder="1" applyAlignment="1">
      <alignment horizontal="center" vertical="top" wrapText="1"/>
    </xf>
    <xf numFmtId="0" fontId="18" fillId="0" borderId="26" xfId="0" applyFont="1" applyBorder="1" applyAlignment="1">
      <alignment wrapText="1"/>
    </xf>
    <xf numFmtId="0" fontId="18" fillId="0" borderId="15" xfId="0" applyFont="1" applyBorder="1" applyAlignment="1">
      <alignment vertical="top" wrapText="1"/>
    </xf>
    <xf numFmtId="0" fontId="18" fillId="0" borderId="21" xfId="0" applyFont="1" applyBorder="1" applyAlignment="1">
      <alignment vertical="top" wrapText="1"/>
    </xf>
    <xf numFmtId="0" fontId="18" fillId="0" borderId="1" xfId="0" applyFont="1" applyBorder="1" applyAlignment="1">
      <alignment horizontal="left" vertical="center" wrapText="1"/>
    </xf>
    <xf numFmtId="0" fontId="18" fillId="7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3" xfId="0" applyNumberFormat="1" applyFont="1" applyFill="1" applyBorder="1" applyAlignment="1">
      <alignment horizontal="center" vertical="center" wrapText="1"/>
    </xf>
    <xf numFmtId="0" fontId="8" fillId="8" borderId="3" xfId="0" applyNumberFormat="1" applyFont="1" applyFill="1" applyBorder="1" applyAlignment="1" applyProtection="1">
      <alignment vertical="center"/>
      <protection locked="0"/>
    </xf>
    <xf numFmtId="0" fontId="4" fillId="2" borderId="33" xfId="0" applyFont="1" applyFill="1" applyBorder="1" applyAlignment="1">
      <alignment horizontal="center" vertical="center" wrapText="1"/>
    </xf>
    <xf numFmtId="0" fontId="6" fillId="2" borderId="34" xfId="0" applyNumberFormat="1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6" fillId="2" borderId="38" xfId="0" applyNumberFormat="1" applyFont="1" applyFill="1" applyBorder="1" applyAlignment="1">
      <alignment horizontal="center" vertical="center" wrapText="1"/>
    </xf>
    <xf numFmtId="0" fontId="18" fillId="8" borderId="28" xfId="0" applyFont="1" applyFill="1" applyBorder="1" applyAlignment="1">
      <alignment horizontal="center" vertical="top" wrapText="1"/>
    </xf>
    <xf numFmtId="0" fontId="18" fillId="0" borderId="27" xfId="0" applyFont="1" applyBorder="1" applyAlignment="1">
      <alignment horizontal="center" vertical="center" wrapText="1"/>
    </xf>
    <xf numFmtId="0" fontId="18" fillId="8" borderId="40" xfId="0" applyFont="1" applyFill="1" applyBorder="1" applyAlignment="1">
      <alignment horizontal="left" vertical="top" wrapText="1" indent="5"/>
    </xf>
    <xf numFmtId="0" fontId="18" fillId="0" borderId="2" xfId="0" applyFont="1" applyBorder="1" applyAlignment="1">
      <alignment horizontal="left" vertical="center" wrapText="1"/>
    </xf>
    <xf numFmtId="0" fontId="18" fillId="7" borderId="2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top" wrapText="1"/>
    </xf>
    <xf numFmtId="0" fontId="18" fillId="8" borderId="17" xfId="0" applyFont="1" applyFill="1" applyBorder="1" applyAlignment="1">
      <alignment horizontal="center" vertical="top" wrapText="1"/>
    </xf>
    <xf numFmtId="0" fontId="18" fillId="0" borderId="21" xfId="0" applyFont="1" applyBorder="1" applyAlignment="1">
      <alignment horizontal="center" vertical="top" wrapText="1"/>
    </xf>
    <xf numFmtId="0" fontId="18" fillId="0" borderId="41" xfId="0" applyFont="1" applyBorder="1" applyAlignment="1">
      <alignment horizontal="center" vertical="top" wrapText="1"/>
    </xf>
    <xf numFmtId="0" fontId="18" fillId="0" borderId="42" xfId="0" applyFont="1" applyBorder="1" applyAlignment="1">
      <alignment horizontal="center" vertical="top" wrapText="1"/>
    </xf>
    <xf numFmtId="0" fontId="18" fillId="0" borderId="43" xfId="0" applyFont="1" applyBorder="1" applyAlignment="1">
      <alignment vertical="top" wrapText="1"/>
    </xf>
    <xf numFmtId="0" fontId="18" fillId="0" borderId="44" xfId="0" applyFont="1" applyBorder="1" applyAlignment="1">
      <alignment horizontal="center" vertical="top" wrapText="1"/>
    </xf>
    <xf numFmtId="0" fontId="18" fillId="0" borderId="45" xfId="0" applyFont="1" applyBorder="1" applyAlignment="1">
      <alignment horizontal="center" vertical="top" wrapText="1"/>
    </xf>
    <xf numFmtId="0" fontId="18" fillId="0" borderId="28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0" fillId="6" borderId="3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18" fillId="0" borderId="34" xfId="0" applyFont="1" applyBorder="1" applyAlignment="1">
      <alignment horizontal="left" vertical="top" wrapText="1"/>
    </xf>
    <xf numFmtId="0" fontId="18" fillId="7" borderId="38" xfId="0" applyFont="1" applyFill="1" applyBorder="1" applyAlignment="1">
      <alignment horizontal="left" vertical="top" wrapText="1"/>
    </xf>
    <xf numFmtId="0" fontId="18" fillId="0" borderId="38" xfId="0" applyFont="1" applyBorder="1" applyAlignment="1">
      <alignment horizontal="left" vertical="top" wrapText="1"/>
    </xf>
    <xf numFmtId="0" fontId="18" fillId="7" borderId="34" xfId="0" applyFont="1" applyFill="1" applyBorder="1" applyAlignment="1">
      <alignment horizontal="left" vertical="top" wrapText="1"/>
    </xf>
    <xf numFmtId="0" fontId="18" fillId="7" borderId="2" xfId="0" applyFont="1" applyFill="1" applyBorder="1" applyAlignment="1">
      <alignment horizontal="left" vertical="top" wrapText="1"/>
    </xf>
    <xf numFmtId="0" fontId="18" fillId="7" borderId="18" xfId="0" applyFont="1" applyFill="1" applyBorder="1" applyAlignment="1">
      <alignment horizontal="left" vertical="top" wrapText="1"/>
    </xf>
    <xf numFmtId="0" fontId="18" fillId="7" borderId="20" xfId="0" applyFont="1" applyFill="1" applyBorder="1" applyAlignment="1">
      <alignment horizontal="left" vertical="top" wrapText="1"/>
    </xf>
    <xf numFmtId="0" fontId="18" fillId="4" borderId="2" xfId="0" applyFont="1" applyFill="1" applyBorder="1" applyAlignment="1">
      <alignment horizontal="left" vertical="top" wrapText="1"/>
    </xf>
    <xf numFmtId="0" fontId="18" fillId="3" borderId="2" xfId="0" applyFont="1" applyFill="1" applyBorder="1" applyAlignment="1">
      <alignment horizontal="left" vertical="top" wrapText="1"/>
    </xf>
    <xf numFmtId="0" fontId="18" fillId="3" borderId="38" xfId="0" applyFont="1" applyFill="1" applyBorder="1" applyAlignment="1">
      <alignment horizontal="left" vertical="top" wrapText="1"/>
    </xf>
    <xf numFmtId="0" fontId="18" fillId="4" borderId="34" xfId="0" applyFont="1" applyFill="1" applyBorder="1" applyAlignment="1">
      <alignment horizontal="left" vertical="top" wrapText="1"/>
    </xf>
    <xf numFmtId="0" fontId="18" fillId="4" borderId="38" xfId="0" applyFont="1" applyFill="1" applyBorder="1" applyAlignment="1">
      <alignment horizontal="left" vertical="top" wrapText="1"/>
    </xf>
    <xf numFmtId="0" fontId="18" fillId="3" borderId="34" xfId="0" applyFont="1" applyFill="1" applyBorder="1" applyAlignment="1">
      <alignment horizontal="left" vertical="top" wrapText="1"/>
    </xf>
    <xf numFmtId="0" fontId="18" fillId="0" borderId="50" xfId="0" applyFont="1" applyBorder="1" applyAlignment="1">
      <alignment horizontal="left" vertical="top" wrapText="1"/>
    </xf>
    <xf numFmtId="0" fontId="18" fillId="0" borderId="18" xfId="0" applyFont="1" applyBorder="1" applyAlignment="1">
      <alignment horizontal="left" vertical="top" wrapText="1"/>
    </xf>
    <xf numFmtId="0" fontId="18" fillId="0" borderId="20" xfId="0" applyFont="1" applyBorder="1" applyAlignment="1">
      <alignment horizontal="left" vertical="top" wrapText="1"/>
    </xf>
    <xf numFmtId="0" fontId="18" fillId="0" borderId="43" xfId="0" applyFont="1" applyBorder="1" applyAlignment="1">
      <alignment horizontal="center" vertical="top" wrapText="1"/>
    </xf>
    <xf numFmtId="0" fontId="18" fillId="0" borderId="17" xfId="0" applyFont="1" applyBorder="1" applyAlignment="1">
      <alignment horizontal="center" vertical="top" wrapText="1"/>
    </xf>
    <xf numFmtId="0" fontId="4" fillId="2" borderId="38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/>
    </xf>
    <xf numFmtId="0" fontId="18" fillId="2" borderId="33" xfId="0" applyFont="1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18" fillId="2" borderId="37" xfId="0" applyFont="1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8" fillId="2" borderId="49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18" fillId="0" borderId="15" xfId="0" applyFont="1" applyBorder="1" applyAlignment="1">
      <alignment horizontal="center" vertical="top" wrapText="1"/>
    </xf>
    <xf numFmtId="0" fontId="18" fillId="0" borderId="22" xfId="0" applyFont="1" applyBorder="1" applyAlignment="1">
      <alignment horizontal="center" vertical="top" wrapText="1"/>
    </xf>
    <xf numFmtId="0" fontId="5" fillId="8" borderId="2" xfId="0" applyNumberFormat="1" applyFont="1" applyFill="1" applyBorder="1" applyAlignment="1">
      <alignment horizontal="center" vertical="center" wrapText="1"/>
    </xf>
    <xf numFmtId="0" fontId="18" fillId="8" borderId="4" xfId="0" applyFont="1" applyFill="1" applyBorder="1" applyAlignment="1">
      <alignment horizontal="left" vertical="center" wrapText="1"/>
    </xf>
    <xf numFmtId="0" fontId="18" fillId="8" borderId="26" xfId="0" applyFont="1" applyFill="1" applyBorder="1" applyAlignment="1">
      <alignment horizontal="center" vertical="center" wrapText="1"/>
    </xf>
    <xf numFmtId="0" fontId="18" fillId="8" borderId="26" xfId="0" applyFont="1" applyFill="1" applyBorder="1" applyAlignment="1">
      <alignment horizontal="center" vertical="top" wrapText="1"/>
    </xf>
    <xf numFmtId="0" fontId="18" fillId="8" borderId="26" xfId="0" applyFont="1" applyFill="1" applyBorder="1" applyAlignment="1">
      <alignment wrapText="1"/>
    </xf>
    <xf numFmtId="0" fontId="12" fillId="0" borderId="8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5" xfId="0" applyBorder="1" applyAlignment="1">
      <alignment wrapText="1"/>
    </xf>
    <xf numFmtId="0" fontId="0" fillId="0" borderId="22" xfId="0" applyBorder="1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14" fontId="3" fillId="0" borderId="10" xfId="0" applyNumberFormat="1" applyFont="1" applyBorder="1" applyAlignment="1">
      <alignment horizontal="center" vertical="top"/>
    </xf>
    <xf numFmtId="14" fontId="3" fillId="0" borderId="11" xfId="0" applyNumberFormat="1" applyFont="1" applyBorder="1" applyAlignment="1">
      <alignment horizontal="center" vertical="top"/>
    </xf>
    <xf numFmtId="14" fontId="3" fillId="0" borderId="12" xfId="0" applyNumberFormat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top"/>
    </xf>
    <xf numFmtId="0" fontId="3" fillId="0" borderId="3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0" fillId="0" borderId="21" xfId="0" applyBorder="1" applyAlignment="1">
      <alignment wrapText="1"/>
    </xf>
    <xf numFmtId="0" fontId="18" fillId="0" borderId="1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5" xfId="0" applyFont="1" applyBorder="1" applyAlignment="1">
      <alignment wrapText="1"/>
    </xf>
    <xf numFmtId="0" fontId="18" fillId="0" borderId="21" xfId="0" applyFont="1" applyBorder="1" applyAlignment="1">
      <alignment wrapText="1"/>
    </xf>
    <xf numFmtId="0" fontId="18" fillId="0" borderId="22" xfId="0" applyFont="1" applyBorder="1" applyAlignment="1">
      <alignment wrapText="1"/>
    </xf>
    <xf numFmtId="0" fontId="0" fillId="0" borderId="0" xfId="0" applyAlignment="1">
      <alignment horizontal="center"/>
    </xf>
    <xf numFmtId="0" fontId="20" fillId="9" borderId="52" xfId="0" applyFont="1" applyFill="1" applyBorder="1" applyAlignment="1">
      <alignment horizontal="center"/>
    </xf>
    <xf numFmtId="0" fontId="20" fillId="9" borderId="53" xfId="0" applyFont="1" applyFill="1" applyBorder="1"/>
    <xf numFmtId="0" fontId="20" fillId="9" borderId="54" xfId="0" applyFont="1" applyFill="1" applyBorder="1"/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8" xfId="6"/>
  </cellStyles>
  <dxfs count="18">
    <dxf>
      <border diagonalUp="0" diagonalDown="0" outline="0">
        <left/>
        <right/>
        <top/>
        <bottom/>
      </border>
    </dxf>
    <dxf>
      <numFmt numFmtId="0" formatCode="General"/>
    </dxf>
    <dxf>
      <border diagonalUp="0" diagonalDown="0" outline="0">
        <left/>
        <right/>
        <top/>
        <bottom/>
      </border>
    </dxf>
    <dxf>
      <numFmt numFmtId="0" formatCode="General"/>
    </dxf>
    <dxf>
      <border diagonalUp="0" diagonalDown="0" outline="0">
        <left/>
        <right/>
        <top/>
        <bottom/>
      </border>
    </dxf>
    <dxf>
      <numFmt numFmtId="0" formatCode="General"/>
    </dxf>
    <dxf>
      <border diagonalUp="0" diagonalDown="0" outline="0">
        <left/>
        <right/>
        <top/>
        <bottom/>
      </border>
    </dxf>
    <dxf>
      <numFmt numFmtId="0" formatCode="General"/>
    </dxf>
    <dxf>
      <border diagonalUp="0" diagonalDown="0" outline="0">
        <left/>
        <right/>
        <top/>
        <bottom/>
      </border>
    </dxf>
    <dxf>
      <numFmt numFmtId="0" formatCode="General"/>
    </dxf>
    <dxf>
      <border diagonalUp="0" diagonalDown="0" outline="0">
        <left/>
        <right/>
        <top/>
        <bottom/>
      </border>
    </dxf>
    <dxf>
      <numFmt numFmtId="0" formatCode="General"/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outline="0">
        <right style="medium">
          <color indexed="64"/>
        </right>
        <bottom style="medium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Таблица3" displayName="Таблица3" ref="A2:K28" totalsRowCount="1" tableBorderDxfId="17">
  <autoFilter ref="A2:K27">
    <filterColumn colId="0"/>
    <filterColumn colId="4"/>
    <filterColumn colId="10"/>
  </autoFilter>
  <tableColumns count="11">
    <tableColumn id="11" name="Столбец1" totalsRowDxfId="16"/>
    <tableColumn id="1" name="Выполняемые работы" totalsRowDxfId="15"/>
    <tableColumn id="2" name="Выполненный объём" totalsRowDxfId="14"/>
    <tableColumn id="3" name="Ед. изм." totalsRowDxfId="13"/>
    <tableColumn id="10" name="Кол-во чел" totalsRowDxfId="12"/>
    <tableColumn id="4" name="Интех" dataDxfId="11" totalsRowDxfId="10">
      <calculatedColumnFormula>IF(VLOOKUP(1,'04.02'!L8:L106,1,FALSE)=1,'04.02'!H10)</calculatedColumnFormula>
    </tableColumn>
    <tableColumn id="5" name="Татары" dataDxfId="9" totalsRowDxfId="8">
      <calculatedColumnFormula>#REF!</calculatedColumnFormula>
    </tableColumn>
    <tableColumn id="6" name="К.Г" dataDxfId="7" totalsRowDxfId="6">
      <calculatedColumnFormula>IF(VLOOKUP(1,'04.02'!L8:L106,1,FALSE)=1,'04.02'!J10)</calculatedColumnFormula>
    </tableColumn>
    <tableColumn id="7" name="СМЕК" dataDxfId="5" totalsRowDxfId="4">
      <calculatedColumnFormula>IF(VLOOKUP(1,'04.02'!L8:L106,1,FALSE)=1,'04.02'!K10)</calculatedColumnFormula>
    </tableColumn>
    <tableColumn id="8" name="Общие" dataDxfId="3" totalsRowDxfId="2">
      <calculatedColumnFormula>SUM(Таблица3[[#This Row],[Интех]:[СМЕК]])</calculatedColumnFormula>
    </tableColumn>
    <tableColumn id="12" name="Столбец2" dataDxfId="1" totalsRowDxfId="0">
      <calculatedColumnFormula>MATCH(1,'04.02'!L:L,0)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2"/>
  <sheetViews>
    <sheetView topLeftCell="A46" workbookViewId="0">
      <selection activeCell="F61" sqref="F61"/>
    </sheetView>
  </sheetViews>
  <sheetFormatPr defaultRowHeight="15"/>
  <cols>
    <col min="2" max="2" width="33.42578125" customWidth="1"/>
    <col min="3" max="3" width="3.42578125" customWidth="1"/>
  </cols>
  <sheetData>
    <row r="1" spans="1:5" ht="15.75">
      <c r="A1" s="13">
        <v>1</v>
      </c>
      <c r="B1" s="14" t="s">
        <v>28</v>
      </c>
      <c r="C1" s="15"/>
      <c r="D1" s="16"/>
      <c r="E1" s="17"/>
    </row>
    <row r="2" spans="1:5" ht="15.75">
      <c r="A2" s="18">
        <f>A1+1</f>
        <v>2</v>
      </c>
      <c r="B2" s="19" t="s">
        <v>22</v>
      </c>
      <c r="C2" s="20"/>
      <c r="D2" s="21"/>
      <c r="E2" s="22"/>
    </row>
    <row r="3" spans="1:5" ht="15.75">
      <c r="A3" s="18">
        <f t="shared" ref="A3:A27" si="0">A2+1</f>
        <v>3</v>
      </c>
      <c r="B3" s="23" t="s">
        <v>27</v>
      </c>
      <c r="C3" s="24"/>
      <c r="D3" s="21"/>
      <c r="E3" s="25"/>
    </row>
    <row r="4" spans="1:5" ht="15.75">
      <c r="A4" s="18">
        <f t="shared" si="0"/>
        <v>4</v>
      </c>
      <c r="B4" s="26" t="s">
        <v>29</v>
      </c>
      <c r="C4" s="27"/>
      <c r="D4" s="28"/>
      <c r="E4" s="29"/>
    </row>
    <row r="5" spans="1:5" ht="18" customHeight="1">
      <c r="A5" s="18">
        <f t="shared" si="0"/>
        <v>5</v>
      </c>
      <c r="B5" s="30" t="s">
        <v>30</v>
      </c>
      <c r="C5" s="31"/>
      <c r="D5" s="28"/>
      <c r="E5" s="31"/>
    </row>
    <row r="6" spans="1:5" ht="15.75">
      <c r="A6" s="18">
        <f t="shared" si="0"/>
        <v>6</v>
      </c>
      <c r="B6" s="26" t="s">
        <v>31</v>
      </c>
      <c r="C6" s="27"/>
      <c r="D6" s="28"/>
      <c r="E6" s="29"/>
    </row>
    <row r="7" spans="1:5" ht="15.75">
      <c r="A7" s="18">
        <f t="shared" si="0"/>
        <v>7</v>
      </c>
      <c r="B7" s="26" t="s">
        <v>23</v>
      </c>
      <c r="C7" s="27"/>
      <c r="D7" s="32"/>
      <c r="E7" s="29"/>
    </row>
    <row r="8" spans="1:5" ht="15.75">
      <c r="A8" s="18">
        <f t="shared" si="0"/>
        <v>8</v>
      </c>
      <c r="B8" s="26" t="s">
        <v>32</v>
      </c>
      <c r="C8" s="27"/>
      <c r="D8" s="32"/>
      <c r="E8" s="29"/>
    </row>
    <row r="9" spans="1:5" ht="15.75">
      <c r="A9" s="18">
        <f t="shared" si="0"/>
        <v>9</v>
      </c>
      <c r="B9" s="26" t="s">
        <v>33</v>
      </c>
      <c r="C9" s="27"/>
      <c r="D9" s="28"/>
      <c r="E9" s="29"/>
    </row>
    <row r="10" spans="1:5" ht="15.75">
      <c r="A10" s="18">
        <f t="shared" si="0"/>
        <v>10</v>
      </c>
      <c r="B10" s="26" t="s">
        <v>34</v>
      </c>
      <c r="C10" s="27"/>
      <c r="D10" s="28"/>
      <c r="E10" s="29"/>
    </row>
    <row r="11" spans="1:5" ht="15.75">
      <c r="A11" s="18">
        <f t="shared" si="0"/>
        <v>11</v>
      </c>
      <c r="B11" s="26" t="s">
        <v>12</v>
      </c>
      <c r="C11" s="27"/>
      <c r="D11" s="28"/>
      <c r="E11" s="29"/>
    </row>
    <row r="12" spans="1:5" ht="15.75">
      <c r="A12" s="18">
        <f t="shared" si="0"/>
        <v>12</v>
      </c>
      <c r="B12" s="26" t="s">
        <v>13</v>
      </c>
      <c r="C12" s="27"/>
      <c r="D12" s="28"/>
      <c r="E12" s="29"/>
    </row>
    <row r="13" spans="1:5" ht="15.75">
      <c r="A13" s="18">
        <f t="shared" si="0"/>
        <v>13</v>
      </c>
      <c r="B13" s="23" t="s">
        <v>18</v>
      </c>
      <c r="C13" s="27"/>
      <c r="D13" s="28"/>
      <c r="E13" s="29"/>
    </row>
    <row r="14" spans="1:5" ht="15.75">
      <c r="A14" s="18">
        <f t="shared" si="0"/>
        <v>14</v>
      </c>
      <c r="B14" s="23" t="s">
        <v>25</v>
      </c>
      <c r="C14" s="27"/>
      <c r="D14" s="28"/>
      <c r="E14" s="29"/>
    </row>
    <row r="15" spans="1:5" ht="15.75">
      <c r="A15" s="18">
        <f t="shared" si="0"/>
        <v>15</v>
      </c>
      <c r="B15" s="23" t="s">
        <v>19</v>
      </c>
      <c r="C15" s="33"/>
      <c r="D15" s="34"/>
      <c r="E15" s="35"/>
    </row>
    <row r="16" spans="1:5" ht="15.75">
      <c r="A16" s="18">
        <f t="shared" si="0"/>
        <v>16</v>
      </c>
      <c r="B16" s="23" t="s">
        <v>24</v>
      </c>
      <c r="C16" s="27"/>
      <c r="D16" s="36"/>
      <c r="E16" s="29"/>
    </row>
    <row r="17" spans="1:5" ht="15.75">
      <c r="A17" s="18">
        <f t="shared" si="0"/>
        <v>17</v>
      </c>
      <c r="B17" s="23" t="s">
        <v>35</v>
      </c>
      <c r="C17" s="27"/>
      <c r="D17" s="36"/>
      <c r="E17" s="29"/>
    </row>
    <row r="18" spans="1:5" ht="15.75">
      <c r="A18" s="18">
        <f t="shared" si="0"/>
        <v>18</v>
      </c>
      <c r="B18" s="23" t="s">
        <v>36</v>
      </c>
      <c r="C18" s="27"/>
      <c r="D18" s="36"/>
      <c r="E18" s="29"/>
    </row>
    <row r="19" spans="1:5" ht="15.75">
      <c r="A19" s="18">
        <f t="shared" si="0"/>
        <v>19</v>
      </c>
      <c r="B19" s="26" t="s">
        <v>14</v>
      </c>
      <c r="C19" s="27"/>
      <c r="D19" s="36"/>
      <c r="E19" s="29"/>
    </row>
    <row r="20" spans="1:5" ht="15.75">
      <c r="A20" s="18">
        <f t="shared" si="0"/>
        <v>20</v>
      </c>
      <c r="B20" s="26" t="s">
        <v>16</v>
      </c>
      <c r="C20" s="27"/>
      <c r="D20" s="36"/>
      <c r="E20" s="29"/>
    </row>
    <row r="21" spans="1:5" ht="15.75">
      <c r="A21" s="18">
        <f t="shared" si="0"/>
        <v>21</v>
      </c>
      <c r="B21" s="26" t="s">
        <v>20</v>
      </c>
      <c r="C21" s="27"/>
      <c r="D21" s="36"/>
      <c r="E21" s="29"/>
    </row>
    <row r="22" spans="1:5" ht="15.75">
      <c r="A22" s="18">
        <f t="shared" si="0"/>
        <v>22</v>
      </c>
      <c r="B22" s="26" t="s">
        <v>21</v>
      </c>
      <c r="C22" s="27"/>
      <c r="D22" s="36"/>
      <c r="E22" s="29"/>
    </row>
    <row r="23" spans="1:5" ht="15.75">
      <c r="A23" s="18">
        <f t="shared" si="0"/>
        <v>23</v>
      </c>
      <c r="B23" s="26" t="s">
        <v>37</v>
      </c>
      <c r="C23" s="27"/>
      <c r="D23" s="36"/>
      <c r="E23" s="29"/>
    </row>
    <row r="24" spans="1:5" ht="15.75">
      <c r="A24" s="18">
        <f t="shared" si="0"/>
        <v>24</v>
      </c>
      <c r="B24" s="26" t="s">
        <v>38</v>
      </c>
      <c r="C24" s="27"/>
      <c r="D24" s="36"/>
      <c r="E24" s="29"/>
    </row>
    <row r="25" spans="1:5" ht="15.75">
      <c r="A25" s="18">
        <f t="shared" si="0"/>
        <v>25</v>
      </c>
      <c r="B25" s="26" t="s">
        <v>39</v>
      </c>
      <c r="C25" s="27"/>
      <c r="D25" s="36"/>
      <c r="E25" s="29"/>
    </row>
    <row r="26" spans="1:5" ht="15.75">
      <c r="A26" s="18">
        <f t="shared" si="0"/>
        <v>26</v>
      </c>
      <c r="B26" s="26" t="s">
        <v>40</v>
      </c>
      <c r="C26" s="27"/>
      <c r="D26" s="36"/>
      <c r="E26" s="29"/>
    </row>
    <row r="27" spans="1:5" ht="15.75">
      <c r="A27" s="18">
        <f t="shared" si="0"/>
        <v>27</v>
      </c>
      <c r="B27" s="23" t="s">
        <v>41</v>
      </c>
      <c r="C27" s="27"/>
      <c r="D27" s="36"/>
      <c r="E27" s="29"/>
    </row>
    <row r="28" spans="1:5" ht="15.75">
      <c r="A28" s="18"/>
      <c r="B28" s="26"/>
      <c r="C28" s="27"/>
      <c r="D28" s="36"/>
      <c r="E28" s="29"/>
    </row>
    <row r="29" spans="1:5" ht="15.75">
      <c r="A29" s="18"/>
      <c r="B29" s="26"/>
      <c r="C29" s="27"/>
      <c r="D29" s="36"/>
      <c r="E29" s="29"/>
    </row>
    <row r="30" spans="1:5" ht="15.75">
      <c r="A30" s="18"/>
      <c r="B30" s="26"/>
      <c r="C30" s="27"/>
      <c r="D30" s="36"/>
      <c r="E30" s="29"/>
    </row>
    <row r="31" spans="1:5" ht="15.75">
      <c r="A31" s="18"/>
      <c r="B31" s="26"/>
      <c r="C31" s="27"/>
      <c r="D31" s="36"/>
      <c r="E31" s="29"/>
    </row>
    <row r="32" spans="1:5" ht="15.75">
      <c r="A32" s="18"/>
      <c r="B32" s="23"/>
      <c r="C32" s="27"/>
      <c r="D32" s="37"/>
      <c r="E32" s="31"/>
    </row>
    <row r="33" spans="1:5" ht="15.75">
      <c r="A33" s="225" t="s">
        <v>42</v>
      </c>
      <c r="B33" s="226"/>
      <c r="C33" s="226"/>
      <c r="D33" s="226"/>
      <c r="E33" s="226"/>
    </row>
    <row r="34" spans="1:5" ht="15.75">
      <c r="A34" s="38">
        <v>28</v>
      </c>
      <c r="B34" s="45" t="s">
        <v>43</v>
      </c>
      <c r="C34" s="38"/>
      <c r="D34" s="38"/>
      <c r="E34" s="38"/>
    </row>
    <row r="35" spans="1:5" ht="18.75" customHeight="1">
      <c r="A35" s="38">
        <f>A34+1</f>
        <v>29</v>
      </c>
      <c r="B35" s="47" t="s">
        <v>44</v>
      </c>
      <c r="C35" s="38"/>
      <c r="D35" s="38"/>
      <c r="E35" s="38"/>
    </row>
    <row r="36" spans="1:5" ht="15.75">
      <c r="A36" s="38">
        <f t="shared" ref="A36:A45" si="1">A35+1</f>
        <v>30</v>
      </c>
      <c r="B36" s="43" t="s">
        <v>45</v>
      </c>
      <c r="C36" s="38"/>
      <c r="D36" s="38"/>
      <c r="E36" s="38"/>
    </row>
    <row r="37" spans="1:5" ht="15.75" customHeight="1">
      <c r="A37" s="38">
        <f t="shared" si="1"/>
        <v>31</v>
      </c>
      <c r="B37" s="44" t="s">
        <v>46</v>
      </c>
      <c r="C37" s="38"/>
      <c r="D37" s="38"/>
      <c r="E37" s="38"/>
    </row>
    <row r="38" spans="1:5" ht="15.75" customHeight="1">
      <c r="A38" s="38">
        <f t="shared" si="1"/>
        <v>32</v>
      </c>
      <c r="B38" s="44" t="s">
        <v>47</v>
      </c>
      <c r="C38" s="38"/>
      <c r="D38" s="38"/>
      <c r="E38" s="38"/>
    </row>
    <row r="39" spans="1:5" ht="18" customHeight="1">
      <c r="A39" s="38">
        <f t="shared" si="1"/>
        <v>33</v>
      </c>
      <c r="B39" s="44" t="s">
        <v>48</v>
      </c>
      <c r="C39" s="38"/>
      <c r="D39" s="38"/>
      <c r="E39" s="38"/>
    </row>
    <row r="40" spans="1:5" ht="15.75">
      <c r="A40" s="38">
        <f t="shared" si="1"/>
        <v>34</v>
      </c>
      <c r="B40" s="45" t="s">
        <v>49</v>
      </c>
      <c r="C40" s="38"/>
      <c r="D40" s="38"/>
      <c r="E40" s="38"/>
    </row>
    <row r="41" spans="1:5" ht="16.5" customHeight="1">
      <c r="A41" s="38">
        <f t="shared" si="1"/>
        <v>35</v>
      </c>
      <c r="B41" s="44" t="s">
        <v>50</v>
      </c>
      <c r="C41" s="38"/>
      <c r="D41" s="38"/>
      <c r="E41" s="38"/>
    </row>
    <row r="42" spans="1:5" ht="18.75" customHeight="1">
      <c r="A42" s="38">
        <f t="shared" si="1"/>
        <v>36</v>
      </c>
      <c r="B42" s="44" t="s">
        <v>51</v>
      </c>
      <c r="C42" s="38"/>
      <c r="D42" s="38"/>
      <c r="E42" s="38"/>
    </row>
    <row r="43" spans="1:5" ht="15.75" customHeight="1">
      <c r="A43" s="38">
        <f t="shared" si="1"/>
        <v>37</v>
      </c>
      <c r="B43" s="46" t="s">
        <v>52</v>
      </c>
      <c r="C43" s="38"/>
      <c r="D43" s="38"/>
      <c r="E43" s="38"/>
    </row>
    <row r="44" spans="1:5" ht="15.75">
      <c r="A44" s="38">
        <f t="shared" si="1"/>
        <v>38</v>
      </c>
      <c r="B44" s="45" t="s">
        <v>53</v>
      </c>
      <c r="C44" s="38"/>
      <c r="D44" s="38"/>
      <c r="E44" s="38"/>
    </row>
    <row r="45" spans="1:5" ht="15.75">
      <c r="A45" s="38">
        <f t="shared" si="1"/>
        <v>39</v>
      </c>
      <c r="B45" s="48" t="s">
        <v>54</v>
      </c>
      <c r="C45" s="38"/>
      <c r="D45" s="38"/>
      <c r="E45" s="38"/>
    </row>
    <row r="46" spans="1:5" ht="15.75">
      <c r="A46" s="227" t="s">
        <v>55</v>
      </c>
      <c r="B46" s="228"/>
      <c r="C46" s="228"/>
      <c r="D46" s="228"/>
      <c r="E46" s="228"/>
    </row>
    <row r="47" spans="1:5" ht="15.75">
      <c r="A47" s="38">
        <v>39</v>
      </c>
      <c r="B47" s="39" t="s">
        <v>56</v>
      </c>
      <c r="C47" s="38"/>
      <c r="D47" s="38"/>
      <c r="E47" s="38"/>
    </row>
    <row r="48" spans="1:5" ht="15.75">
      <c r="A48" s="38">
        <f t="shared" ref="A48:A49" si="2">A47+1</f>
        <v>40</v>
      </c>
      <c r="B48" s="40" t="s">
        <v>57</v>
      </c>
      <c r="C48" s="38"/>
      <c r="D48" s="38"/>
      <c r="E48" s="38"/>
    </row>
    <row r="49" spans="1:6" ht="15.75">
      <c r="A49" s="38">
        <f t="shared" si="2"/>
        <v>41</v>
      </c>
      <c r="B49" s="39" t="s">
        <v>58</v>
      </c>
      <c r="C49" s="38"/>
      <c r="D49" s="38"/>
      <c r="E49" s="38"/>
    </row>
    <row r="52" spans="1:6">
      <c r="A52" s="61">
        <f t="shared" ref="A52" si="3">A51+1</f>
        <v>1</v>
      </c>
      <c r="B52" s="65"/>
      <c r="C52" s="64" t="s">
        <v>117</v>
      </c>
      <c r="D52" s="62"/>
      <c r="E52" s="62"/>
      <c r="F52" s="62" t="s">
        <v>62</v>
      </c>
    </row>
  </sheetData>
  <mergeCells count="2">
    <mergeCell ref="A33:E33"/>
    <mergeCell ref="A46:E46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3"/>
  <sheetViews>
    <sheetView tabSelected="1" workbookViewId="0">
      <selection activeCell="K27" sqref="K27"/>
    </sheetView>
  </sheetViews>
  <sheetFormatPr defaultRowHeight="15"/>
  <cols>
    <col min="1" max="1" width="5.7109375" customWidth="1"/>
    <col min="2" max="2" width="7" customWidth="1"/>
    <col min="3" max="3" width="21.42578125" customWidth="1"/>
    <col min="4" max="4" width="6.7109375" customWidth="1"/>
    <col min="5" max="5" width="18.7109375" customWidth="1"/>
    <col min="6" max="6" width="12.28515625" customWidth="1"/>
    <col min="7" max="7" width="39.5703125" customWidth="1"/>
  </cols>
  <sheetData>
    <row r="1" spans="1:12" ht="15.75">
      <c r="A1" s="262" t="s">
        <v>0</v>
      </c>
      <c r="B1" s="262"/>
      <c r="C1" s="262"/>
      <c r="D1" s="262"/>
      <c r="E1" s="262"/>
      <c r="F1" s="262"/>
      <c r="G1" s="262"/>
    </row>
    <row r="2" spans="1:12">
      <c r="A2" s="7"/>
      <c r="B2" s="6"/>
      <c r="C2" s="6"/>
      <c r="D2" s="6"/>
      <c r="E2" s="6"/>
      <c r="F2" s="6"/>
      <c r="G2" s="6"/>
    </row>
    <row r="3" spans="1:12">
      <c r="A3" s="260" t="s">
        <v>1</v>
      </c>
      <c r="B3" s="260"/>
      <c r="C3" s="51" t="s">
        <v>17</v>
      </c>
      <c r="D3" s="8" t="s">
        <v>2</v>
      </c>
      <c r="E3" s="263" t="s">
        <v>11</v>
      </c>
      <c r="F3" s="263"/>
      <c r="G3" s="263"/>
    </row>
    <row r="4" spans="1:12">
      <c r="A4" s="260" t="s">
        <v>3</v>
      </c>
      <c r="B4" s="260"/>
      <c r="C4" s="264"/>
      <c r="D4" s="264"/>
      <c r="E4" s="264"/>
      <c r="F4" s="264"/>
      <c r="G4" s="264"/>
    </row>
    <row r="5" spans="1:12" ht="15.75" thickBot="1">
      <c r="A5" s="260" t="s">
        <v>9</v>
      </c>
      <c r="B5" s="260"/>
      <c r="C5" s="261" t="s">
        <v>26</v>
      </c>
      <c r="D5" s="261"/>
      <c r="E5" s="261"/>
      <c r="F5" s="261"/>
      <c r="G5" s="261"/>
    </row>
    <row r="6" spans="1:12" ht="15.75" thickBot="1">
      <c r="A6" s="248" t="s">
        <v>15</v>
      </c>
      <c r="B6" s="249"/>
      <c r="C6" s="250">
        <v>41309</v>
      </c>
      <c r="D6" s="251"/>
      <c r="E6" s="251"/>
      <c r="F6" s="251"/>
      <c r="G6" s="252"/>
    </row>
    <row r="7" spans="1:12" ht="15.75" thickBot="1">
      <c r="A7" s="5"/>
      <c r="B7" s="5"/>
      <c r="C7" s="5"/>
      <c r="D7" s="5"/>
      <c r="E7" s="5"/>
      <c r="F7" s="5"/>
      <c r="G7" s="5"/>
    </row>
    <row r="8" spans="1:12" ht="15" customHeight="1" thickBot="1">
      <c r="A8" s="253" t="s">
        <v>4</v>
      </c>
      <c r="B8" s="255" t="s">
        <v>5</v>
      </c>
      <c r="C8" s="257" t="s">
        <v>6</v>
      </c>
      <c r="D8" s="257" t="s">
        <v>7</v>
      </c>
      <c r="E8" s="257" t="s">
        <v>8</v>
      </c>
      <c r="F8" s="86"/>
      <c r="G8" s="253" t="s">
        <v>10</v>
      </c>
      <c r="H8" s="273" t="s">
        <v>67</v>
      </c>
      <c r="I8" s="274" t="s">
        <v>42</v>
      </c>
      <c r="J8" s="274" t="s">
        <v>68</v>
      </c>
      <c r="K8" s="274" t="s">
        <v>69</v>
      </c>
      <c r="L8" s="275" t="s">
        <v>241</v>
      </c>
    </row>
    <row r="9" spans="1:12" ht="15" customHeight="1">
      <c r="A9" s="254"/>
      <c r="B9" s="256"/>
      <c r="C9" s="253"/>
      <c r="D9" s="253"/>
      <c r="E9" s="253"/>
      <c r="F9" s="87"/>
      <c r="G9" s="254"/>
    </row>
    <row r="10" spans="1:12" ht="15.75">
      <c r="A10" s="130">
        <v>1</v>
      </c>
      <c r="B10" s="131">
        <v>0</v>
      </c>
      <c r="C10" s="132" t="s">
        <v>28</v>
      </c>
      <c r="D10" s="130">
        <v>10</v>
      </c>
      <c r="E10" s="130"/>
      <c r="F10" s="130"/>
      <c r="G10" s="130"/>
    </row>
    <row r="11" spans="1:12" ht="15.75" customHeight="1">
      <c r="A11" s="60">
        <f t="shared" ref="A11:A43" si="0">A10+1</f>
        <v>2</v>
      </c>
      <c r="B11" s="95">
        <v>0</v>
      </c>
      <c r="C11" s="110" t="s">
        <v>126</v>
      </c>
      <c r="D11" s="105">
        <v>8</v>
      </c>
      <c r="E11" s="236" t="s">
        <v>73</v>
      </c>
      <c r="F11" s="82"/>
      <c r="G11" s="258" t="s">
        <v>74</v>
      </c>
      <c r="H11">
        <f>IF(B11=0,D11,0)+IF(B12=0,D12,0)+IF(B13=0,D13,0)+IF(B14=0,D14,0)+IF(B15=0,D15,0)+IF(B16=0,D16,0)</f>
        <v>24</v>
      </c>
      <c r="I11">
        <f>IF(B11=1,D11,0)+IF(B12=1,D12,0)+IF(B13=1,D13,0)+IF(B14=1,D14,0)+IF(B15=1,D15,0)+IF(B16=1,D16,0)</f>
        <v>0</v>
      </c>
      <c r="J11">
        <f>IF(B11=2,D11,0)+IF(B12=2,D12,0)+IF(B13=2,D13,0)+IF(B14=2,D14,0)+IF(B15=2,D15,0)+IF(B16=2,D16,0)</f>
        <v>0</v>
      </c>
      <c r="K11">
        <f>IF(B11=3,D11,0)+IF(B12=3,D12,0)+IF(B13=3,D13,0)+IF(B14=3,D14,0)+IF(B15=3,D15,0)+IF(B16=3,D16,0)</f>
        <v>30</v>
      </c>
      <c r="L11">
        <v>1</v>
      </c>
    </row>
    <row r="12" spans="1:12" ht="15" customHeight="1">
      <c r="A12" s="60">
        <f t="shared" si="0"/>
        <v>3</v>
      </c>
      <c r="B12" s="95">
        <v>0</v>
      </c>
      <c r="C12" s="110" t="s">
        <v>75</v>
      </c>
      <c r="D12" s="92">
        <v>8</v>
      </c>
      <c r="E12" s="246"/>
      <c r="F12" s="83"/>
      <c r="G12" s="259"/>
    </row>
    <row r="13" spans="1:12">
      <c r="A13" s="60">
        <f t="shared" si="0"/>
        <v>4</v>
      </c>
      <c r="B13" s="95">
        <v>0</v>
      </c>
      <c r="C13" s="110" t="s">
        <v>120</v>
      </c>
      <c r="D13" s="105">
        <v>8</v>
      </c>
      <c r="E13" s="246"/>
      <c r="F13" s="83"/>
      <c r="G13" s="259"/>
    </row>
    <row r="14" spans="1:12">
      <c r="A14" s="60">
        <f t="shared" si="0"/>
        <v>5</v>
      </c>
      <c r="B14" s="95">
        <v>3</v>
      </c>
      <c r="C14" s="111" t="s">
        <v>124</v>
      </c>
      <c r="D14" s="92">
        <v>10</v>
      </c>
      <c r="E14" s="246"/>
      <c r="F14" s="83"/>
      <c r="G14" s="259"/>
    </row>
    <row r="15" spans="1:12" ht="21" customHeight="1">
      <c r="A15" s="60">
        <f t="shared" si="0"/>
        <v>6</v>
      </c>
      <c r="B15" s="95">
        <v>3</v>
      </c>
      <c r="C15" s="111" t="s">
        <v>127</v>
      </c>
      <c r="D15" s="92">
        <v>10</v>
      </c>
      <c r="E15" s="246"/>
      <c r="F15" s="83"/>
      <c r="G15" s="259"/>
    </row>
    <row r="16" spans="1:12">
      <c r="A16" s="60">
        <f t="shared" si="0"/>
        <v>7</v>
      </c>
      <c r="B16" s="96">
        <v>3</v>
      </c>
      <c r="C16" s="111" t="s">
        <v>128</v>
      </c>
      <c r="D16" s="92">
        <v>10</v>
      </c>
      <c r="E16" s="246"/>
      <c r="F16" s="83"/>
      <c r="G16" s="259"/>
    </row>
    <row r="17" spans="1:12">
      <c r="A17" s="58">
        <f t="shared" si="0"/>
        <v>8</v>
      </c>
      <c r="B17" s="97">
        <v>0</v>
      </c>
      <c r="C17" s="57" t="s">
        <v>80</v>
      </c>
      <c r="D17" s="105">
        <v>0</v>
      </c>
      <c r="E17" s="243" t="s">
        <v>81</v>
      </c>
      <c r="F17" s="80"/>
      <c r="G17" s="244" t="s">
        <v>82</v>
      </c>
      <c r="H17">
        <f>IF(B17=0,D17,0)+IF(B18=0,D18,0)</f>
        <v>10</v>
      </c>
      <c r="I17">
        <f>IF(B17=1,D17,0)+IF(B18=1,D18,0)</f>
        <v>0</v>
      </c>
      <c r="J17">
        <f>IF(B17=2,D17,0)+IF(B18=2,D18,0)</f>
        <v>0</v>
      </c>
      <c r="K17">
        <f>IF(B17=3,D17,0)+IF(B18=3,D18,0)</f>
        <v>0</v>
      </c>
      <c r="L17">
        <v>2</v>
      </c>
    </row>
    <row r="18" spans="1:12" ht="22.5" customHeight="1">
      <c r="A18" s="58">
        <f t="shared" si="0"/>
        <v>9</v>
      </c>
      <c r="B18" s="97">
        <v>0</v>
      </c>
      <c r="C18" s="57" t="s">
        <v>83</v>
      </c>
      <c r="D18" s="105">
        <v>10</v>
      </c>
      <c r="E18" s="243"/>
      <c r="F18" s="80"/>
      <c r="G18" s="244"/>
    </row>
    <row r="19" spans="1:12" ht="15.75" customHeight="1">
      <c r="A19" s="50">
        <f t="shared" si="0"/>
        <v>10</v>
      </c>
      <c r="B19" s="98">
        <v>1</v>
      </c>
      <c r="C19" s="56" t="s">
        <v>84</v>
      </c>
      <c r="D19" s="93">
        <v>10</v>
      </c>
      <c r="E19" s="235" t="s">
        <v>85</v>
      </c>
      <c r="F19" s="75"/>
      <c r="G19" s="237" t="s">
        <v>86</v>
      </c>
      <c r="H19">
        <f>IF(B19=0,D19,0)+IF(B20=0,D20,0)+IF(B21=0,D21,0)+IF(B22=0,D22,0)</f>
        <v>0</v>
      </c>
      <c r="I19">
        <f>IF(B19=1,D19,0)+IF(B20=1,D20,0)+IF(B21=1,D21,0)+IF(B22=1,D22,0)</f>
        <v>40</v>
      </c>
      <c r="J19">
        <f>IF(B19=2,D19,0)+IF(B20=2,D20,0)+IF(B21=2,D21,0)+IF(B22=2,D22,0)</f>
        <v>0</v>
      </c>
      <c r="K19">
        <f>IF(B19=3,D19,0)+IF(B20=3,D20,0)+IF(B21=3,D21,0)+IF(B22=3,D22,0)</f>
        <v>0</v>
      </c>
    </row>
    <row r="20" spans="1:12" ht="15" customHeight="1">
      <c r="A20" s="60">
        <f t="shared" si="0"/>
        <v>11</v>
      </c>
      <c r="B20" s="95">
        <v>1</v>
      </c>
      <c r="C20" s="56" t="s">
        <v>87</v>
      </c>
      <c r="D20" s="92">
        <v>10</v>
      </c>
      <c r="E20" s="235"/>
      <c r="F20" s="75"/>
      <c r="G20" s="237"/>
    </row>
    <row r="21" spans="1:12">
      <c r="A21" s="60">
        <f t="shared" si="0"/>
        <v>12</v>
      </c>
      <c r="B21" s="95">
        <v>1</v>
      </c>
      <c r="C21" s="56" t="s">
        <v>88</v>
      </c>
      <c r="D21" s="92">
        <v>10</v>
      </c>
      <c r="E21" s="235"/>
      <c r="F21" s="75"/>
      <c r="G21" s="237"/>
    </row>
    <row r="22" spans="1:12">
      <c r="A22" s="49">
        <f t="shared" si="0"/>
        <v>13</v>
      </c>
      <c r="B22" s="99">
        <v>1</v>
      </c>
      <c r="C22" s="56" t="s">
        <v>89</v>
      </c>
      <c r="D22" s="106">
        <v>10</v>
      </c>
      <c r="E22" s="236"/>
      <c r="F22" s="82"/>
      <c r="G22" s="238"/>
    </row>
    <row r="23" spans="1:12" s="41" customFormat="1">
      <c r="A23" s="58">
        <f t="shared" si="0"/>
        <v>14</v>
      </c>
      <c r="B23" s="100">
        <v>0</v>
      </c>
      <c r="C23" s="57" t="s">
        <v>90</v>
      </c>
      <c r="D23" s="105">
        <v>8</v>
      </c>
      <c r="E23" s="243" t="s">
        <v>91</v>
      </c>
      <c r="F23" s="80"/>
      <c r="G23" s="245" t="s">
        <v>92</v>
      </c>
      <c r="H23" s="41">
        <f>IF(B23=0,D23,0)+IF(B24=0,D24,0)</f>
        <v>8</v>
      </c>
      <c r="I23" s="41">
        <f>IF(B23=1,D23,0)+IF(B24=1,D24,0)</f>
        <v>0</v>
      </c>
      <c r="J23" s="41">
        <f>IF(B23=2,D23,0)+IF(B24=2,D24,0)</f>
        <v>8</v>
      </c>
      <c r="K23" s="41">
        <f>IF(B23=3,D23,0)+IF(B24=3,D24,0)</f>
        <v>0</v>
      </c>
    </row>
    <row r="24" spans="1:12" s="41" customFormat="1" ht="15" customHeight="1">
      <c r="A24" s="58">
        <f t="shared" si="0"/>
        <v>15</v>
      </c>
      <c r="B24" s="100">
        <v>2</v>
      </c>
      <c r="C24" s="59" t="s">
        <v>93</v>
      </c>
      <c r="D24" s="105">
        <v>8</v>
      </c>
      <c r="E24" s="243"/>
      <c r="F24" s="80"/>
      <c r="G24" s="245"/>
    </row>
    <row r="25" spans="1:12" s="41" customFormat="1">
      <c r="A25" s="50">
        <f t="shared" si="0"/>
        <v>16</v>
      </c>
      <c r="B25" s="101">
        <v>1</v>
      </c>
      <c r="C25" s="56" t="s">
        <v>94</v>
      </c>
      <c r="D25" s="93">
        <v>10</v>
      </c>
      <c r="E25" s="236" t="s">
        <v>95</v>
      </c>
      <c r="F25" s="82"/>
      <c r="G25" s="238" t="s">
        <v>96</v>
      </c>
      <c r="H25" s="41">
        <f>IF(B25=0,D25,0)+IF(B26=0,D26,0)</f>
        <v>0</v>
      </c>
      <c r="I25" s="41">
        <f>IF(B25=1,D25,0)+IF(B26=1,D26,0)</f>
        <v>20</v>
      </c>
      <c r="J25" s="41">
        <f>IF(B25=2,D25,0)+IF(B26=2,D26,0)</f>
        <v>0</v>
      </c>
      <c r="K25" s="41">
        <f>IF(B25=3,D25,0)+IF(B26=3,D26,0)</f>
        <v>0</v>
      </c>
    </row>
    <row r="26" spans="1:12" s="42" customFormat="1" ht="22.5" customHeight="1">
      <c r="A26" s="60">
        <f t="shared" si="0"/>
        <v>17</v>
      </c>
      <c r="B26" s="101">
        <v>1</v>
      </c>
      <c r="C26" s="56" t="s">
        <v>97</v>
      </c>
      <c r="D26" s="93">
        <v>10</v>
      </c>
      <c r="E26" s="246"/>
      <c r="F26" s="83"/>
      <c r="G26" s="247"/>
    </row>
    <row r="27" spans="1:12" ht="19.5" customHeight="1">
      <c r="A27" s="58">
        <f t="shared" si="0"/>
        <v>18</v>
      </c>
      <c r="B27" s="97">
        <v>0</v>
      </c>
      <c r="C27" s="57" t="s">
        <v>99</v>
      </c>
      <c r="D27" s="105">
        <v>8</v>
      </c>
      <c r="E27" s="239" t="s">
        <v>61</v>
      </c>
      <c r="F27" s="76"/>
      <c r="G27" s="239" t="s">
        <v>60</v>
      </c>
      <c r="H27">
        <f>IF(B27=0,D27,0)+IF(B28=0,D28,0)+IF(B29=0,D29,0)+IF(B30=0,D30,0)</f>
        <v>28</v>
      </c>
      <c r="I27">
        <f>IF(B27=1,D27,0)+IF(B28=1,D28,0)+IF(B29=1,D29,0)+IF(B30=1,D30,0)</f>
        <v>0</v>
      </c>
      <c r="J27">
        <f>IF(B27=2,D27,0)+IF(B28=2,D28,0)+IF(B29=2,D29,0)+IF(B30=2,D30,0)</f>
        <v>10</v>
      </c>
      <c r="K27">
        <f>IF(B27=3,D27,0)+IF(B28=3,D28,0)+IF(B29=3,D29,0)+IF(B30=3,D30,0)</f>
        <v>0</v>
      </c>
    </row>
    <row r="28" spans="1:12">
      <c r="A28" s="58">
        <f t="shared" si="0"/>
        <v>19</v>
      </c>
      <c r="B28" s="97">
        <v>0</v>
      </c>
      <c r="C28" s="57" t="s">
        <v>101</v>
      </c>
      <c r="D28" s="105">
        <v>10</v>
      </c>
      <c r="E28" s="240"/>
      <c r="F28" s="77"/>
      <c r="G28" s="240"/>
    </row>
    <row r="29" spans="1:12">
      <c r="A29" s="58">
        <f t="shared" si="0"/>
        <v>20</v>
      </c>
      <c r="B29" s="102">
        <v>2</v>
      </c>
      <c r="C29" s="59" t="s">
        <v>102</v>
      </c>
      <c r="D29" s="105">
        <v>10</v>
      </c>
      <c r="E29" s="240"/>
      <c r="F29" s="77"/>
      <c r="G29" s="240"/>
    </row>
    <row r="30" spans="1:12" ht="17.25" customHeight="1">
      <c r="A30" s="58">
        <f t="shared" si="0"/>
        <v>21</v>
      </c>
      <c r="B30" s="97">
        <v>0</v>
      </c>
      <c r="C30" s="57" t="s">
        <v>77</v>
      </c>
      <c r="D30" s="105">
        <v>10</v>
      </c>
      <c r="E30" s="241"/>
      <c r="F30" s="78"/>
      <c r="G30" s="241"/>
    </row>
    <row r="31" spans="1:12">
      <c r="A31" s="60">
        <f t="shared" si="0"/>
        <v>22</v>
      </c>
      <c r="B31" s="95">
        <v>1</v>
      </c>
      <c r="C31" s="110" t="s">
        <v>129</v>
      </c>
      <c r="D31" s="92">
        <v>10</v>
      </c>
      <c r="E31" s="242" t="s">
        <v>104</v>
      </c>
      <c r="F31" s="79"/>
      <c r="G31" s="242" t="s">
        <v>105</v>
      </c>
      <c r="H31">
        <f>IF(B31=0,D31,0)+IF(B32=0,D32,0)</f>
        <v>10</v>
      </c>
      <c r="I31">
        <f>IF(B31=1,D31,0)+IF(B32=1,D32,0)</f>
        <v>10</v>
      </c>
      <c r="J31">
        <f>IF(B31=2,D31,0)+IF(B32=2,D32,0)</f>
        <v>0</v>
      </c>
      <c r="K31">
        <f>IF(B31=3,D31,0)+IF(B32=3,D32,0)</f>
        <v>0</v>
      </c>
    </row>
    <row r="32" spans="1:12" ht="15" customHeight="1">
      <c r="A32" s="60">
        <f t="shared" si="0"/>
        <v>23</v>
      </c>
      <c r="B32" s="95">
        <v>0</v>
      </c>
      <c r="C32" s="110" t="s">
        <v>106</v>
      </c>
      <c r="D32" s="92">
        <v>10</v>
      </c>
      <c r="E32" s="242"/>
      <c r="F32" s="79"/>
      <c r="G32" s="242"/>
    </row>
    <row r="33" spans="1:11">
      <c r="A33" s="58">
        <f t="shared" si="0"/>
        <v>24</v>
      </c>
      <c r="B33" s="97">
        <v>0</v>
      </c>
      <c r="C33" s="57" t="s">
        <v>107</v>
      </c>
      <c r="D33" s="105">
        <v>0</v>
      </c>
      <c r="E33" s="243" t="s">
        <v>108</v>
      </c>
      <c r="F33" s="80"/>
      <c r="G33" s="244" t="s">
        <v>109</v>
      </c>
      <c r="H33">
        <f>IF(B33=0,D33,0)+IF(B34=0,D34,0)</f>
        <v>8</v>
      </c>
      <c r="I33">
        <f>IF(B33=1,D33,0)+IF(B34=1,D34,0)</f>
        <v>0</v>
      </c>
      <c r="J33">
        <f>IF(B33=2,D33,0)+IF(B34=2,D34,0)</f>
        <v>0</v>
      </c>
      <c r="K33">
        <f>IF(B33=3,D33,0)+IF(B34=3,D34,0)</f>
        <v>0</v>
      </c>
    </row>
    <row r="34" spans="1:11">
      <c r="A34" s="58">
        <f t="shared" si="0"/>
        <v>25</v>
      </c>
      <c r="B34" s="97">
        <v>0</v>
      </c>
      <c r="C34" s="57" t="s">
        <v>110</v>
      </c>
      <c r="D34" s="105">
        <v>8</v>
      </c>
      <c r="E34" s="243"/>
      <c r="F34" s="80"/>
      <c r="G34" s="244"/>
    </row>
    <row r="35" spans="1:11">
      <c r="A35" s="60">
        <f t="shared" si="0"/>
        <v>26</v>
      </c>
      <c r="B35" s="95">
        <v>1</v>
      </c>
      <c r="C35" s="112" t="s">
        <v>130</v>
      </c>
      <c r="D35" s="92">
        <v>10</v>
      </c>
      <c r="E35" s="235"/>
      <c r="F35" s="75"/>
      <c r="G35" s="237" t="s">
        <v>141</v>
      </c>
      <c r="H35">
        <f>IF(B35=0,D35,0)+IF(B36=0,D36,0)+IF(B37=0,D37,0)+IF(B38=0,D38,0)</f>
        <v>0</v>
      </c>
      <c r="I35">
        <f>IF(B35=1,D35,0)+IF(B36=1,D36,0)+IF(B37=1,D37,0)+IF(B38=1,D38,0)</f>
        <v>40</v>
      </c>
      <c r="J35">
        <f>IF(B35=2,D35,0)+IF(B36=2,D36,0)+IF(B37=2,D37,0)+IF(B38=2,D38,0)</f>
        <v>0</v>
      </c>
      <c r="K35">
        <f>IF(B35=3,D35,0)+IF(B36=3,D36,0)+IF(B37=3,D37,0)+IF(B38=3,D38,0)</f>
        <v>0</v>
      </c>
    </row>
    <row r="36" spans="1:11" ht="15" customHeight="1">
      <c r="A36" s="60">
        <f t="shared" si="0"/>
        <v>27</v>
      </c>
      <c r="B36" s="96">
        <v>1</v>
      </c>
      <c r="C36" s="112" t="s">
        <v>76</v>
      </c>
      <c r="D36" s="92">
        <v>10</v>
      </c>
      <c r="E36" s="235"/>
      <c r="F36" s="75"/>
      <c r="G36" s="237"/>
    </row>
    <row r="37" spans="1:11" ht="15" customHeight="1">
      <c r="A37" s="79">
        <f t="shared" si="0"/>
        <v>28</v>
      </c>
      <c r="B37" s="96">
        <v>1</v>
      </c>
      <c r="C37" s="112" t="s">
        <v>77</v>
      </c>
      <c r="D37" s="92">
        <v>10</v>
      </c>
      <c r="E37" s="235"/>
      <c r="F37" s="75"/>
      <c r="G37" s="237"/>
    </row>
    <row r="38" spans="1:11" ht="18.75" customHeight="1">
      <c r="A38" s="61">
        <f t="shared" si="0"/>
        <v>29</v>
      </c>
      <c r="B38" s="103">
        <v>1</v>
      </c>
      <c r="C38" s="112" t="s">
        <v>131</v>
      </c>
      <c r="D38" s="107">
        <v>10</v>
      </c>
      <c r="E38" s="235"/>
      <c r="F38" s="75"/>
      <c r="G38" s="237"/>
    </row>
    <row r="39" spans="1:11" ht="18.75" customHeight="1">
      <c r="A39" s="61">
        <f t="shared" si="0"/>
        <v>30</v>
      </c>
      <c r="B39" s="103">
        <v>0</v>
      </c>
      <c r="C39" s="110" t="s">
        <v>114</v>
      </c>
      <c r="D39" s="107">
        <v>10</v>
      </c>
      <c r="E39" s="229" t="s">
        <v>115</v>
      </c>
      <c r="F39" s="179"/>
      <c r="G39" s="231" t="s">
        <v>116</v>
      </c>
      <c r="H39">
        <f>IF(B39=0,D39,0)+IF(B40=0,D40,0)</f>
        <v>20</v>
      </c>
      <c r="I39">
        <f>IF(B39=1,D39,0)+IF(B40=1,D40,0)</f>
        <v>0</v>
      </c>
      <c r="J39">
        <f>IF(B39=2,D39,0)+IF(B40=2,D40,0)</f>
        <v>0</v>
      </c>
      <c r="K39">
        <f>IF(B39=3,D39,0)+IF(B40=3,D40,0)</f>
        <v>0</v>
      </c>
    </row>
    <row r="40" spans="1:11" ht="15.75" thickBot="1">
      <c r="A40" s="63">
        <f t="shared" si="0"/>
        <v>31</v>
      </c>
      <c r="B40" s="104">
        <v>0</v>
      </c>
      <c r="C40" s="110" t="s">
        <v>100</v>
      </c>
      <c r="D40" s="108">
        <v>10</v>
      </c>
      <c r="E40" s="230"/>
      <c r="F40" s="94"/>
      <c r="G40" s="232"/>
    </row>
    <row r="41" spans="1:11" ht="19.5" customHeight="1">
      <c r="A41" s="63">
        <f t="shared" si="0"/>
        <v>32</v>
      </c>
      <c r="B41" s="104">
        <v>3</v>
      </c>
      <c r="C41" s="111" t="s">
        <v>132</v>
      </c>
      <c r="D41" s="92">
        <v>10</v>
      </c>
      <c r="E41" s="229"/>
      <c r="F41" s="180"/>
      <c r="G41" s="233" t="s">
        <v>125</v>
      </c>
      <c r="H41">
        <f>IF(B41=0,D41,0)+IF(B42=0,D42,0)</f>
        <v>0</v>
      </c>
      <c r="I41">
        <f>IF(B41=1,D41,0)+IF(B42=1,D42,0)</f>
        <v>0</v>
      </c>
      <c r="J41">
        <f>IF(B41=2,D41,0)+IF(B42=2,D42,0)</f>
        <v>0</v>
      </c>
      <c r="K41">
        <f>IF(B41=3,D41,0)+IF(B42=3,D42,0)</f>
        <v>20</v>
      </c>
    </row>
    <row r="42" spans="1:11" ht="23.25" customHeight="1" thickBot="1">
      <c r="A42" s="63">
        <f t="shared" si="0"/>
        <v>33</v>
      </c>
      <c r="B42" s="104">
        <v>3</v>
      </c>
      <c r="C42" s="111" t="s">
        <v>133</v>
      </c>
      <c r="D42" s="92">
        <v>10</v>
      </c>
      <c r="E42" s="230"/>
      <c r="F42" s="180"/>
      <c r="G42" s="234"/>
    </row>
    <row r="43" spans="1:11">
      <c r="A43" s="61">
        <f t="shared" si="0"/>
        <v>34</v>
      </c>
      <c r="B43" s="103">
        <v>0</v>
      </c>
      <c r="C43" s="64" t="s">
        <v>117</v>
      </c>
      <c r="D43" s="109"/>
      <c r="E43" s="62"/>
      <c r="F43" s="62"/>
      <c r="G43" s="62" t="s">
        <v>62</v>
      </c>
    </row>
  </sheetData>
  <mergeCells count="37">
    <mergeCell ref="A5:B5"/>
    <mergeCell ref="C5:G5"/>
    <mergeCell ref="A1:G1"/>
    <mergeCell ref="A4:B4"/>
    <mergeCell ref="A3:B3"/>
    <mergeCell ref="E3:G3"/>
    <mergeCell ref="C4:G4"/>
    <mergeCell ref="E25:E26"/>
    <mergeCell ref="G25:G26"/>
    <mergeCell ref="A6:B6"/>
    <mergeCell ref="C6:G6"/>
    <mergeCell ref="A8:A9"/>
    <mergeCell ref="B8:B9"/>
    <mergeCell ref="C8:C9"/>
    <mergeCell ref="D8:D9"/>
    <mergeCell ref="E8:E9"/>
    <mergeCell ref="G8:G9"/>
    <mergeCell ref="E11:E16"/>
    <mergeCell ref="G11:G16"/>
    <mergeCell ref="E17:E18"/>
    <mergeCell ref="G17:G18"/>
    <mergeCell ref="E39:E40"/>
    <mergeCell ref="G39:G40"/>
    <mergeCell ref="E41:E42"/>
    <mergeCell ref="G41:G42"/>
    <mergeCell ref="E19:E22"/>
    <mergeCell ref="G19:G22"/>
    <mergeCell ref="E35:E38"/>
    <mergeCell ref="G35:G38"/>
    <mergeCell ref="E27:E30"/>
    <mergeCell ref="G27:G30"/>
    <mergeCell ref="E31:E32"/>
    <mergeCell ref="G31:G32"/>
    <mergeCell ref="E33:E34"/>
    <mergeCell ref="G33:G34"/>
    <mergeCell ref="E23:E24"/>
    <mergeCell ref="G23:G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topLeftCell="A7" zoomScaleNormal="100" workbookViewId="0">
      <selection activeCell="J38" sqref="J38"/>
    </sheetView>
  </sheetViews>
  <sheetFormatPr defaultRowHeight="15"/>
  <cols>
    <col min="1" max="1" width="4.140625" style="1" bestFit="1" customWidth="1"/>
    <col min="2" max="2" width="7.7109375" style="2" customWidth="1"/>
    <col min="3" max="3" width="24" style="1" customWidth="1"/>
    <col min="4" max="4" width="9.5703125" style="1" customWidth="1"/>
    <col min="5" max="5" width="18.5703125" style="1" customWidth="1"/>
    <col min="6" max="6" width="9.42578125" style="1" customWidth="1"/>
    <col min="7" max="7" width="29.140625" style="1" customWidth="1"/>
    <col min="8" max="8" width="11.28515625" style="1" customWidth="1"/>
    <col min="9" max="16384" width="9.140625" style="1"/>
  </cols>
  <sheetData>
    <row r="1" spans="1:12" s="3" customFormat="1" ht="15.75">
      <c r="A1" s="262" t="s">
        <v>0</v>
      </c>
      <c r="B1" s="262"/>
      <c r="C1" s="262"/>
      <c r="D1" s="262"/>
      <c r="E1" s="262"/>
      <c r="F1" s="262"/>
      <c r="G1" s="262"/>
      <c r="H1" s="5"/>
    </row>
    <row r="2" spans="1:12" s="3" customFormat="1">
      <c r="A2" s="7"/>
      <c r="B2" s="6"/>
      <c r="C2" s="6"/>
      <c r="D2" s="6"/>
      <c r="E2" s="6"/>
      <c r="F2" s="6"/>
      <c r="G2" s="6"/>
      <c r="H2" s="5"/>
    </row>
    <row r="3" spans="1:12" s="3" customFormat="1" ht="14.25">
      <c r="A3" s="260" t="s">
        <v>1</v>
      </c>
      <c r="B3" s="260"/>
      <c r="C3" s="10" t="s">
        <v>17</v>
      </c>
      <c r="D3" s="8" t="s">
        <v>2</v>
      </c>
      <c r="E3" s="263" t="s">
        <v>11</v>
      </c>
      <c r="F3" s="263"/>
      <c r="G3" s="263"/>
      <c r="H3" s="5"/>
    </row>
    <row r="4" spans="1:12" s="3" customFormat="1" ht="14.25">
      <c r="A4" s="260" t="s">
        <v>3</v>
      </c>
      <c r="B4" s="260"/>
      <c r="C4" s="264"/>
      <c r="D4" s="264"/>
      <c r="E4" s="264"/>
      <c r="F4" s="264"/>
      <c r="G4" s="264"/>
      <c r="H4" s="5"/>
    </row>
    <row r="5" spans="1:12" s="3" customFormat="1" thickBot="1">
      <c r="A5" s="260" t="s">
        <v>9</v>
      </c>
      <c r="B5" s="260"/>
      <c r="C5" s="261" t="s">
        <v>26</v>
      </c>
      <c r="D5" s="261"/>
      <c r="E5" s="261"/>
      <c r="F5" s="261"/>
      <c r="G5" s="261"/>
      <c r="H5" s="5"/>
    </row>
    <row r="6" spans="1:12" s="3" customFormat="1" thickBot="1">
      <c r="A6" s="248" t="s">
        <v>15</v>
      </c>
      <c r="B6" s="249"/>
      <c r="C6" s="250">
        <v>41310</v>
      </c>
      <c r="D6" s="251"/>
      <c r="E6" s="251"/>
      <c r="F6" s="251"/>
      <c r="G6" s="252"/>
      <c r="H6" s="5"/>
    </row>
    <row r="7" spans="1:12" s="3" customFormat="1" ht="12.75">
      <c r="A7" s="5"/>
      <c r="B7" s="5"/>
      <c r="C7" s="5"/>
      <c r="D7" s="5"/>
      <c r="E7" s="5"/>
      <c r="F7" s="5"/>
      <c r="G7" s="5"/>
      <c r="H7" s="5"/>
    </row>
    <row r="8" spans="1:12" s="4" customFormat="1" ht="12.75" customHeight="1">
      <c r="A8" s="253" t="s">
        <v>4</v>
      </c>
      <c r="B8" s="255" t="s">
        <v>5</v>
      </c>
      <c r="C8" s="257" t="s">
        <v>6</v>
      </c>
      <c r="D8" s="257" t="s">
        <v>7</v>
      </c>
      <c r="E8" s="257" t="s">
        <v>8</v>
      </c>
      <c r="F8" s="86"/>
      <c r="G8" s="253" t="s">
        <v>10</v>
      </c>
      <c r="H8"/>
      <c r="I8"/>
      <c r="J8"/>
      <c r="K8"/>
      <c r="L8"/>
    </row>
    <row r="9" spans="1:12" s="4" customFormat="1" ht="26.25" customHeight="1">
      <c r="A9" s="254"/>
      <c r="B9" s="256"/>
      <c r="C9" s="253"/>
      <c r="D9" s="253"/>
      <c r="E9" s="253"/>
      <c r="F9" s="87"/>
      <c r="G9" s="254"/>
      <c r="H9"/>
      <c r="I9"/>
      <c r="J9"/>
      <c r="K9"/>
      <c r="L9"/>
    </row>
    <row r="10" spans="1:12" s="4" customFormat="1" ht="15.75" customHeight="1">
      <c r="A10" s="130">
        <v>1</v>
      </c>
      <c r="B10" s="131">
        <v>0</v>
      </c>
      <c r="C10" s="132" t="s">
        <v>28</v>
      </c>
      <c r="D10" s="130">
        <v>10</v>
      </c>
      <c r="E10" s="130"/>
      <c r="F10" s="130"/>
      <c r="G10" s="130"/>
      <c r="H10"/>
      <c r="I10"/>
      <c r="J10"/>
      <c r="K10"/>
      <c r="L10"/>
    </row>
    <row r="11" spans="1:12" s="9" customFormat="1" ht="15.75" customHeight="1">
      <c r="A11" s="79">
        <f t="shared" ref="A11:A45" si="0">A10+1</f>
        <v>2</v>
      </c>
      <c r="B11" s="95">
        <v>0</v>
      </c>
      <c r="C11" s="110" t="s">
        <v>126</v>
      </c>
      <c r="D11" s="92">
        <v>7</v>
      </c>
      <c r="E11" s="236" t="s">
        <v>73</v>
      </c>
      <c r="F11" s="82"/>
      <c r="G11" s="258" t="s">
        <v>74</v>
      </c>
      <c r="H11">
        <f>IF(B11=0,D11,0)+IF(B12=0,D12,0)+IF(B13=0,D13,0)+IF(B14=0,D14,0)+IF(B15=0,D15,0)+IF(B16=0,D16,0)</f>
        <v>24</v>
      </c>
      <c r="I11">
        <f>IF(B11=1,D11,0)+IF(B12=1,D12,0)+IF(B13=1,D13,0)+IF(B14=1,D14,0)+IF(B15=1,D15,0)+IF(B16=1,D16,0)</f>
        <v>0</v>
      </c>
      <c r="J11">
        <f>IF(B11=2,D11,0)+IF(B12=2,D12,0)+IF(B13=2,D13,0)+IF(B14=2,D14,0)+IF(B15=2,D15,0)+IF(B16=2,D16,0)</f>
        <v>0</v>
      </c>
      <c r="K11">
        <f>IF(B11=3,D11,0)+IF(B12=3,D12,0)+IF(B13=3,D13,0)+IF(B14=3,D14,0)+IF(B15=3,D15,0)+IF(B16=3,D16,0)</f>
        <v>30</v>
      </c>
      <c r="L11">
        <v>1</v>
      </c>
    </row>
    <row r="12" spans="1:12" s="9" customFormat="1" ht="15.75" customHeight="1">
      <c r="A12" s="79">
        <f t="shared" si="0"/>
        <v>3</v>
      </c>
      <c r="B12" s="95">
        <v>0</v>
      </c>
      <c r="C12" s="110" t="s">
        <v>75</v>
      </c>
      <c r="D12" s="92">
        <v>10</v>
      </c>
      <c r="E12" s="246"/>
      <c r="F12" s="83"/>
      <c r="G12" s="259"/>
      <c r="H12"/>
      <c r="I12"/>
      <c r="J12"/>
      <c r="K12"/>
      <c r="L12"/>
    </row>
    <row r="13" spans="1:12" s="11" customFormat="1" ht="15.75" customHeight="1">
      <c r="A13" s="79">
        <f t="shared" si="0"/>
        <v>4</v>
      </c>
      <c r="B13" s="95">
        <v>0</v>
      </c>
      <c r="C13" s="110" t="s">
        <v>120</v>
      </c>
      <c r="D13" s="92">
        <v>7</v>
      </c>
      <c r="E13" s="246"/>
      <c r="F13" s="83"/>
      <c r="G13" s="259"/>
      <c r="H13"/>
      <c r="I13"/>
      <c r="J13"/>
      <c r="K13"/>
      <c r="L13"/>
    </row>
    <row r="14" spans="1:12" s="11" customFormat="1" ht="15.75" customHeight="1">
      <c r="A14" s="79">
        <f t="shared" si="0"/>
        <v>5</v>
      </c>
      <c r="B14" s="95">
        <v>3</v>
      </c>
      <c r="C14" s="111" t="s">
        <v>124</v>
      </c>
      <c r="D14" s="92">
        <v>10</v>
      </c>
      <c r="E14" s="246"/>
      <c r="F14" s="83"/>
      <c r="G14" s="259"/>
      <c r="H14"/>
      <c r="I14"/>
      <c r="J14"/>
      <c r="K14"/>
      <c r="L14"/>
    </row>
    <row r="15" spans="1:12" s="11" customFormat="1" ht="21" customHeight="1">
      <c r="A15" s="79">
        <f t="shared" si="0"/>
        <v>6</v>
      </c>
      <c r="B15" s="95">
        <v>3</v>
      </c>
      <c r="C15" s="111" t="s">
        <v>127</v>
      </c>
      <c r="D15" s="92">
        <v>10</v>
      </c>
      <c r="E15" s="246"/>
      <c r="F15" s="83"/>
      <c r="G15" s="259"/>
      <c r="H15"/>
      <c r="I15"/>
      <c r="J15"/>
      <c r="K15"/>
      <c r="L15"/>
    </row>
    <row r="16" spans="1:12" s="11" customFormat="1" ht="15.75" customHeight="1">
      <c r="A16" s="79">
        <f t="shared" si="0"/>
        <v>7</v>
      </c>
      <c r="B16" s="96">
        <v>3</v>
      </c>
      <c r="C16" s="111" t="s">
        <v>128</v>
      </c>
      <c r="D16" s="92">
        <v>10</v>
      </c>
      <c r="E16" s="246"/>
      <c r="F16" s="83"/>
      <c r="G16" s="259"/>
      <c r="H16"/>
      <c r="I16"/>
      <c r="J16"/>
      <c r="K16"/>
      <c r="L16"/>
    </row>
    <row r="17" spans="1:12" s="11" customFormat="1" ht="15.75" customHeight="1">
      <c r="A17" s="81">
        <f t="shared" si="0"/>
        <v>8</v>
      </c>
      <c r="B17" s="97">
        <v>0</v>
      </c>
      <c r="C17" s="57" t="s">
        <v>80</v>
      </c>
      <c r="D17" s="105">
        <v>8</v>
      </c>
      <c r="E17" s="243" t="s">
        <v>81</v>
      </c>
      <c r="F17" s="80"/>
      <c r="G17" s="244" t="s">
        <v>82</v>
      </c>
      <c r="H17">
        <f>IF(B17=0,D17,0)+IF(B18=0,D18,0)</f>
        <v>16</v>
      </c>
      <c r="I17">
        <f>IF(B17=1,D17,0)+IF(B18=1,D18,0)</f>
        <v>0</v>
      </c>
      <c r="J17">
        <f>IF(B17=2,D17,0)+IF(B18=2,D18,0)</f>
        <v>0</v>
      </c>
      <c r="K17">
        <f>IF(B17=3,D17,0)+IF(B18=3,D18,0)</f>
        <v>0</v>
      </c>
      <c r="L17">
        <v>2</v>
      </c>
    </row>
    <row r="18" spans="1:12" s="11" customFormat="1" ht="26.25" customHeight="1">
      <c r="A18" s="81">
        <f t="shared" si="0"/>
        <v>9</v>
      </c>
      <c r="B18" s="97">
        <v>0</v>
      </c>
      <c r="C18" s="57" t="s">
        <v>83</v>
      </c>
      <c r="D18" s="105">
        <v>8</v>
      </c>
      <c r="E18" s="243"/>
      <c r="F18" s="80"/>
      <c r="G18" s="244"/>
      <c r="H18"/>
      <c r="I18"/>
      <c r="J18"/>
      <c r="K18"/>
      <c r="L18"/>
    </row>
    <row r="19" spans="1:12" s="11" customFormat="1" ht="15.75" customHeight="1">
      <c r="A19" s="85">
        <f t="shared" si="0"/>
        <v>10</v>
      </c>
      <c r="B19" s="98">
        <v>1</v>
      </c>
      <c r="C19" s="56" t="s">
        <v>84</v>
      </c>
      <c r="D19" s="93">
        <v>10</v>
      </c>
      <c r="E19" s="235" t="s">
        <v>85</v>
      </c>
      <c r="F19" s="75"/>
      <c r="G19" s="237" t="s">
        <v>86</v>
      </c>
      <c r="H19">
        <f>IF(B19=0,D19,0)+IF(B20=0,D20,0)+IF(B21=0,D21,0)+IF(B22=0,D22,0)</f>
        <v>0</v>
      </c>
      <c r="I19">
        <f>IF(B19=1,D19,0)+IF(B20=1,D20,0)+IF(B21=1,D21,0)+IF(B22=1,D22,0)</f>
        <v>40</v>
      </c>
      <c r="J19">
        <f>IF(B19=2,D19,0)+IF(B20=2,D20,0)+IF(B21=2,D21,0)+IF(B22=2,D22,0)</f>
        <v>0</v>
      </c>
      <c r="K19">
        <f>IF(B19=3,D19,0)+IF(B20=3,D20,0)+IF(B21=3,D21,0)+IF(B22=3,D22,0)</f>
        <v>0</v>
      </c>
      <c r="L19"/>
    </row>
    <row r="20" spans="1:12" s="11" customFormat="1" ht="15.75" customHeight="1">
      <c r="A20" s="79">
        <f t="shared" si="0"/>
        <v>11</v>
      </c>
      <c r="B20" s="95">
        <v>1</v>
      </c>
      <c r="C20" s="56" t="s">
        <v>87</v>
      </c>
      <c r="D20" s="92">
        <v>10</v>
      </c>
      <c r="E20" s="235"/>
      <c r="F20" s="75"/>
      <c r="G20" s="237"/>
      <c r="H20"/>
      <c r="I20"/>
      <c r="J20"/>
      <c r="K20"/>
      <c r="L20"/>
    </row>
    <row r="21" spans="1:12" s="11" customFormat="1" ht="22.5" customHeight="1">
      <c r="A21" s="79">
        <f t="shared" si="0"/>
        <v>12</v>
      </c>
      <c r="B21" s="95">
        <v>1</v>
      </c>
      <c r="C21" s="56" t="s">
        <v>88</v>
      </c>
      <c r="D21" s="92">
        <v>10</v>
      </c>
      <c r="E21" s="235"/>
      <c r="F21" s="75"/>
      <c r="G21" s="237"/>
      <c r="H21"/>
      <c r="I21"/>
      <c r="J21"/>
      <c r="K21"/>
      <c r="L21"/>
    </row>
    <row r="22" spans="1:12" s="11" customFormat="1" ht="15.75" customHeight="1">
      <c r="A22" s="84">
        <f t="shared" si="0"/>
        <v>13</v>
      </c>
      <c r="B22" s="99">
        <v>1</v>
      </c>
      <c r="C22" s="56" t="s">
        <v>89</v>
      </c>
      <c r="D22" s="106">
        <v>10</v>
      </c>
      <c r="E22" s="236"/>
      <c r="F22" s="82"/>
      <c r="G22" s="238"/>
      <c r="H22"/>
      <c r="I22"/>
      <c r="J22"/>
      <c r="K22"/>
      <c r="L22"/>
    </row>
    <row r="23" spans="1:12" s="11" customFormat="1" ht="15.75" customHeight="1">
      <c r="A23" s="81">
        <f t="shared" si="0"/>
        <v>14</v>
      </c>
      <c r="B23" s="100">
        <v>0</v>
      </c>
      <c r="C23" s="57" t="s">
        <v>90</v>
      </c>
      <c r="D23" s="105">
        <v>6</v>
      </c>
      <c r="E23" s="243" t="s">
        <v>91</v>
      </c>
      <c r="F23" s="80"/>
      <c r="G23" s="245" t="s">
        <v>92</v>
      </c>
      <c r="H23" s="41">
        <f>IF(B23=0,D23,0)+IF(B24=0,D24,0)</f>
        <v>6</v>
      </c>
      <c r="I23" s="41">
        <f>IF(B23=1,D23,0)+IF(B24=1,D24,0)</f>
        <v>0</v>
      </c>
      <c r="J23" s="41">
        <f>IF(B23=2,D23,0)+IF(B24=2,D24,0)</f>
        <v>10</v>
      </c>
      <c r="K23" s="41">
        <f>IF(B23=3,D23,0)+IF(B24=3,D24,0)</f>
        <v>0</v>
      </c>
      <c r="L23" s="41"/>
    </row>
    <row r="24" spans="1:12" s="11" customFormat="1" ht="27" customHeight="1">
      <c r="A24" s="81">
        <f t="shared" si="0"/>
        <v>15</v>
      </c>
      <c r="B24" s="100">
        <v>2</v>
      </c>
      <c r="C24" s="59" t="s">
        <v>93</v>
      </c>
      <c r="D24" s="105">
        <v>10</v>
      </c>
      <c r="E24" s="243"/>
      <c r="F24" s="80"/>
      <c r="G24" s="245"/>
      <c r="H24" s="41"/>
      <c r="I24" s="41"/>
      <c r="J24" s="41"/>
      <c r="K24" s="41"/>
      <c r="L24" s="41"/>
    </row>
    <row r="25" spans="1:12" s="11" customFormat="1" ht="15.75" customHeight="1">
      <c r="A25" s="85">
        <f t="shared" si="0"/>
        <v>16</v>
      </c>
      <c r="B25" s="101">
        <v>1</v>
      </c>
      <c r="C25" s="56" t="s">
        <v>94</v>
      </c>
      <c r="D25" s="93">
        <v>10</v>
      </c>
      <c r="E25" s="236" t="s">
        <v>95</v>
      </c>
      <c r="F25" s="82"/>
      <c r="G25" s="238" t="s">
        <v>96</v>
      </c>
      <c r="H25" s="41">
        <f>IF(B25=0,D25,0)+IF(B26=0,D26,0)</f>
        <v>0</v>
      </c>
      <c r="I25" s="41">
        <f>IF(B25=1,D25,0)+IF(B26=1,D26,0)</f>
        <v>20</v>
      </c>
      <c r="J25" s="41">
        <f>IF(B25=2,D25,0)+IF(B26=2,D26,0)</f>
        <v>0</v>
      </c>
      <c r="K25" s="41">
        <f>IF(B25=3,D25,0)+IF(B26=3,D26,0)</f>
        <v>0</v>
      </c>
      <c r="L25" s="41"/>
    </row>
    <row r="26" spans="1:12" s="11" customFormat="1" ht="25.5" customHeight="1">
      <c r="A26" s="79">
        <f t="shared" si="0"/>
        <v>17</v>
      </c>
      <c r="B26" s="101">
        <v>1</v>
      </c>
      <c r="C26" s="56" t="s">
        <v>97</v>
      </c>
      <c r="D26" s="93">
        <v>10</v>
      </c>
      <c r="E26" s="246"/>
      <c r="F26" s="83"/>
      <c r="G26" s="247"/>
      <c r="H26" s="42"/>
      <c r="I26" s="42"/>
      <c r="J26" s="42"/>
      <c r="K26" s="42"/>
      <c r="L26" s="42"/>
    </row>
    <row r="27" spans="1:12" s="11" customFormat="1" ht="15.75" customHeight="1">
      <c r="A27" s="81">
        <f t="shared" si="0"/>
        <v>18</v>
      </c>
      <c r="B27" s="97">
        <v>0</v>
      </c>
      <c r="C27" s="57" t="s">
        <v>99</v>
      </c>
      <c r="D27" s="105">
        <v>10</v>
      </c>
      <c r="E27" s="239" t="s">
        <v>61</v>
      </c>
      <c r="F27" s="76"/>
      <c r="G27" s="239" t="s">
        <v>60</v>
      </c>
      <c r="H27">
        <f>IF(B27=0,D27,0)+IF(B28=0,D28,0)+IF(B29=0,D29,0)+IF(B30=0,D30,0)</f>
        <v>27</v>
      </c>
      <c r="I27">
        <f>IF(B27=1,D27,0)+IF(B28=1,D28,0)+IF(B29=1,D29,0)+IF(B30=1,D30,0)</f>
        <v>0</v>
      </c>
      <c r="J27">
        <f>IF(B27=2,D27,0)+IF(B28=2,D28,0)+IF(B29=2,D29,0)+IF(B30=2,D30,0)</f>
        <v>10</v>
      </c>
      <c r="K27">
        <f>IF(B27=3,D27,0)+IF(B28=3,D28,0)+IF(B29=3,D29,0)+IF(B30=3,D30,0)</f>
        <v>0</v>
      </c>
      <c r="L27"/>
    </row>
    <row r="28" spans="1:12" s="11" customFormat="1" ht="23.25" customHeight="1">
      <c r="A28" s="81">
        <f t="shared" si="0"/>
        <v>19</v>
      </c>
      <c r="B28" s="97">
        <v>0</v>
      </c>
      <c r="C28" s="57" t="s">
        <v>101</v>
      </c>
      <c r="D28" s="105">
        <v>7</v>
      </c>
      <c r="E28" s="240"/>
      <c r="F28" s="77"/>
      <c r="G28" s="240"/>
      <c r="H28"/>
      <c r="I28"/>
      <c r="J28"/>
      <c r="K28"/>
      <c r="L28"/>
    </row>
    <row r="29" spans="1:12" s="11" customFormat="1" ht="15.75" customHeight="1">
      <c r="A29" s="81">
        <f t="shared" si="0"/>
        <v>20</v>
      </c>
      <c r="B29" s="102">
        <v>2</v>
      </c>
      <c r="C29" s="59" t="s">
        <v>102</v>
      </c>
      <c r="D29" s="105">
        <v>10</v>
      </c>
      <c r="E29" s="240"/>
      <c r="F29" s="77"/>
      <c r="G29" s="240"/>
      <c r="H29"/>
      <c r="I29"/>
      <c r="J29"/>
      <c r="K29"/>
      <c r="L29"/>
    </row>
    <row r="30" spans="1:12" ht="15.75" customHeight="1">
      <c r="A30" s="81">
        <f t="shared" si="0"/>
        <v>21</v>
      </c>
      <c r="B30" s="97">
        <v>0</v>
      </c>
      <c r="C30" s="57" t="s">
        <v>77</v>
      </c>
      <c r="D30" s="105">
        <v>10</v>
      </c>
      <c r="E30" s="241"/>
      <c r="F30" s="78"/>
      <c r="G30" s="241"/>
      <c r="H30"/>
      <c r="I30"/>
      <c r="J30"/>
      <c r="K30"/>
      <c r="L30"/>
    </row>
    <row r="31" spans="1:12" ht="15.75" customHeight="1">
      <c r="A31" s="79">
        <f t="shared" si="0"/>
        <v>22</v>
      </c>
      <c r="B31" s="95">
        <v>1</v>
      </c>
      <c r="C31" s="110" t="s">
        <v>129</v>
      </c>
      <c r="D31" s="92">
        <v>10</v>
      </c>
      <c r="E31" s="242" t="s">
        <v>104</v>
      </c>
      <c r="F31" s="79"/>
      <c r="G31" s="242" t="s">
        <v>105</v>
      </c>
      <c r="H31">
        <f>IF(B31=0,D31,0)+IF(B32=0,D32,0)</f>
        <v>10</v>
      </c>
      <c r="I31">
        <f>IF(B31=1,D31,0)+IF(B32=1,D32,0)</f>
        <v>10</v>
      </c>
      <c r="J31">
        <f>IF(B31=2,D31,0)+IF(B32=2,D32,0)</f>
        <v>0</v>
      </c>
      <c r="K31">
        <f>IF(B31=3,D31,0)+IF(B32=3,D32,0)</f>
        <v>0</v>
      </c>
      <c r="L31"/>
    </row>
    <row r="32" spans="1:12">
      <c r="A32" s="79">
        <f t="shared" si="0"/>
        <v>23</v>
      </c>
      <c r="B32" s="95">
        <v>0</v>
      </c>
      <c r="C32" s="110" t="s">
        <v>106</v>
      </c>
      <c r="D32" s="92">
        <v>10</v>
      </c>
      <c r="E32" s="242"/>
      <c r="F32" s="79"/>
      <c r="G32" s="242"/>
      <c r="H32"/>
      <c r="I32"/>
      <c r="J32"/>
      <c r="K32"/>
      <c r="L32"/>
    </row>
    <row r="33" spans="1:12">
      <c r="A33" s="81">
        <f t="shared" si="0"/>
        <v>24</v>
      </c>
      <c r="B33" s="97">
        <v>0</v>
      </c>
      <c r="C33" s="57" t="s">
        <v>107</v>
      </c>
      <c r="D33" s="105">
        <v>0</v>
      </c>
      <c r="E33" s="243" t="s">
        <v>108</v>
      </c>
      <c r="F33" s="80"/>
      <c r="G33" s="244" t="s">
        <v>109</v>
      </c>
      <c r="H33">
        <f>IF(B33=0,D33,0)+IF(B34=0,D34,0)</f>
        <v>10</v>
      </c>
      <c r="I33">
        <f>IF(B33=1,D33,0)+IF(B34=1,D34,0)</f>
        <v>0</v>
      </c>
      <c r="J33">
        <f>IF(B33=2,D33,0)+IF(B34=2,D34,0)</f>
        <v>0</v>
      </c>
      <c r="K33">
        <f>IF(B33=3,D33,0)+IF(B34=3,D34,0)</f>
        <v>0</v>
      </c>
      <c r="L33"/>
    </row>
    <row r="34" spans="1:12" ht="15.75" thickBot="1">
      <c r="A34" s="81">
        <f t="shared" si="0"/>
        <v>25</v>
      </c>
      <c r="B34" s="97">
        <v>0</v>
      </c>
      <c r="C34" s="57" t="s">
        <v>110</v>
      </c>
      <c r="D34" s="105">
        <v>10</v>
      </c>
      <c r="E34" s="243"/>
      <c r="F34" s="80"/>
      <c r="G34" s="244"/>
      <c r="H34"/>
      <c r="I34"/>
      <c r="J34"/>
      <c r="K34"/>
      <c r="L34"/>
    </row>
    <row r="35" spans="1:12">
      <c r="A35" s="79">
        <f t="shared" si="0"/>
        <v>26</v>
      </c>
      <c r="B35" s="95">
        <v>1</v>
      </c>
      <c r="C35" s="112" t="s">
        <v>130</v>
      </c>
      <c r="D35" s="92">
        <v>10</v>
      </c>
      <c r="E35" s="235"/>
      <c r="F35" s="181"/>
      <c r="G35" s="233" t="s">
        <v>147</v>
      </c>
      <c r="H35">
        <f>IF(B35=0,D35,0)+IF(B36=0,D36,0)+IF(B37=0,D37,0)+IF(B38=0,D38,0)+IF(B39=0,D39,0)+IF(B40=0,D40,0)</f>
        <v>10</v>
      </c>
      <c r="I35">
        <f>IF(B35=1,D35,0)+IF(B36=1,D36,0)+IF(B37=1,D37,0)+IF(B38=1,D38,0)+IF(B39=1,D39,0)+IF(B40=1,D40,0)</f>
        <v>50</v>
      </c>
      <c r="J35">
        <f>IF(B35=2,D35,0)+IF(B36=2,D36,0)+IF(B37=2,D37,0)+IF(B38=2,D38,0)+IF(B39=2,D39,0)+IF(B40=2,D40,0)</f>
        <v>0</v>
      </c>
      <c r="K35">
        <f>IF(B35=3,D35,0)+IF(B36=3,D36,0)+IF(B37=3,D37,0)+IF(B38=3,D38,0)+IF(B39=3,D39,0)+IF(B40=3,D40,0)</f>
        <v>0</v>
      </c>
      <c r="L35"/>
    </row>
    <row r="36" spans="1:12">
      <c r="A36" s="79"/>
      <c r="B36" s="95">
        <v>0</v>
      </c>
      <c r="C36" s="113" t="s">
        <v>148</v>
      </c>
      <c r="D36" s="92">
        <v>10</v>
      </c>
      <c r="E36" s="235"/>
      <c r="F36" s="181"/>
      <c r="G36" s="265"/>
      <c r="H36"/>
      <c r="I36"/>
      <c r="J36"/>
      <c r="K36"/>
      <c r="L36"/>
    </row>
    <row r="37" spans="1:12">
      <c r="A37" s="79"/>
      <c r="B37" s="95">
        <v>1</v>
      </c>
      <c r="C37" s="126" t="s">
        <v>103</v>
      </c>
      <c r="D37" s="92">
        <v>10</v>
      </c>
      <c r="E37" s="235"/>
      <c r="F37" s="181"/>
      <c r="G37" s="265"/>
      <c r="H37"/>
      <c r="I37"/>
      <c r="J37"/>
      <c r="K37"/>
      <c r="L37"/>
    </row>
    <row r="38" spans="1:12">
      <c r="A38" s="79">
        <f>A35+1</f>
        <v>27</v>
      </c>
      <c r="B38" s="96">
        <v>1</v>
      </c>
      <c r="C38" s="112" t="s">
        <v>76</v>
      </c>
      <c r="D38" s="92">
        <v>10</v>
      </c>
      <c r="E38" s="235"/>
      <c r="F38" s="181"/>
      <c r="G38" s="265"/>
      <c r="H38"/>
      <c r="I38"/>
      <c r="J38"/>
      <c r="K38"/>
      <c r="L38"/>
    </row>
    <row r="39" spans="1:12">
      <c r="A39" s="79">
        <f t="shared" si="0"/>
        <v>28</v>
      </c>
      <c r="B39" s="96">
        <v>1</v>
      </c>
      <c r="C39" s="112" t="s">
        <v>77</v>
      </c>
      <c r="D39" s="92">
        <v>10</v>
      </c>
      <c r="E39" s="235"/>
      <c r="F39" s="181"/>
      <c r="G39" s="265"/>
      <c r="H39"/>
      <c r="I39"/>
      <c r="J39"/>
      <c r="K39"/>
      <c r="L39"/>
    </row>
    <row r="40" spans="1:12" ht="15.75" thickBot="1">
      <c r="A40" s="61">
        <f t="shared" si="0"/>
        <v>29</v>
      </c>
      <c r="B40" s="103">
        <v>1</v>
      </c>
      <c r="C40" s="112" t="s">
        <v>131</v>
      </c>
      <c r="D40" s="107">
        <v>10</v>
      </c>
      <c r="E40" s="235"/>
      <c r="F40" s="181"/>
      <c r="G40" s="234"/>
      <c r="H40"/>
      <c r="I40"/>
      <c r="J40"/>
      <c r="K40"/>
      <c r="L40"/>
    </row>
    <row r="41" spans="1:12">
      <c r="A41" s="61">
        <f t="shared" si="0"/>
        <v>30</v>
      </c>
      <c r="B41" s="103">
        <v>0</v>
      </c>
      <c r="C41" s="110" t="s">
        <v>114</v>
      </c>
      <c r="D41" s="107">
        <v>10</v>
      </c>
      <c r="E41" s="229" t="s">
        <v>115</v>
      </c>
      <c r="F41" s="179"/>
      <c r="G41" s="231" t="s">
        <v>116</v>
      </c>
      <c r="H41">
        <f>IF(B41=0,D41,0)+IF(B42=0,D42,0)</f>
        <v>20</v>
      </c>
      <c r="I41">
        <f>IF(B41=1,D41,0)+IF(B42=1,D42,0)</f>
        <v>0</v>
      </c>
      <c r="J41">
        <f>IF(B41=2,D41,0)+IF(B42=2,D42,0)</f>
        <v>0</v>
      </c>
      <c r="K41">
        <f>IF(B41=3,D41,0)+IF(B42=3,D42,0)</f>
        <v>0</v>
      </c>
      <c r="L41"/>
    </row>
    <row r="42" spans="1:12" ht="15.75" thickBot="1">
      <c r="A42" s="63">
        <f t="shared" si="0"/>
        <v>31</v>
      </c>
      <c r="B42" s="104">
        <v>0</v>
      </c>
      <c r="C42" s="110" t="s">
        <v>100</v>
      </c>
      <c r="D42" s="108">
        <v>10</v>
      </c>
      <c r="E42" s="230"/>
      <c r="F42" s="94"/>
      <c r="G42" s="232"/>
      <c r="H42"/>
      <c r="I42"/>
      <c r="J42"/>
      <c r="K42"/>
      <c r="L42"/>
    </row>
    <row r="43" spans="1:12">
      <c r="A43" s="63">
        <f t="shared" si="0"/>
        <v>32</v>
      </c>
      <c r="B43" s="104">
        <v>3</v>
      </c>
      <c r="C43" s="111" t="s">
        <v>132</v>
      </c>
      <c r="D43" s="108">
        <v>10</v>
      </c>
      <c r="E43" s="229"/>
      <c r="F43" s="180"/>
      <c r="G43" s="233" t="s">
        <v>125</v>
      </c>
      <c r="H43">
        <f>IF(B43=0,D43,0)+IF(B44=0,D44,0)</f>
        <v>0</v>
      </c>
      <c r="I43">
        <f>IF(B43=1,D43,0)+IF(B44=1,D44,0)</f>
        <v>0</v>
      </c>
      <c r="J43">
        <f>IF(B43=2,D43,0)+IF(B44=2,D44,0)</f>
        <v>0</v>
      </c>
      <c r="K43">
        <f>IF(B43=3,D43,0)+IF(B44=3,D44,0)</f>
        <v>20</v>
      </c>
      <c r="L43"/>
    </row>
    <row r="44" spans="1:12" ht="15.75" thickBot="1">
      <c r="A44" s="63">
        <f t="shared" si="0"/>
        <v>33</v>
      </c>
      <c r="B44" s="104">
        <v>3</v>
      </c>
      <c r="C44" s="111" t="s">
        <v>133</v>
      </c>
      <c r="D44" s="108">
        <v>10</v>
      </c>
      <c r="E44" s="230"/>
      <c r="F44" s="180"/>
      <c r="G44" s="234"/>
      <c r="H44"/>
      <c r="I44"/>
      <c r="J44"/>
      <c r="K44"/>
      <c r="L44"/>
    </row>
    <row r="45" spans="1:12">
      <c r="A45" s="61">
        <f t="shared" si="0"/>
        <v>34</v>
      </c>
      <c r="B45" s="103">
        <v>0</v>
      </c>
      <c r="C45" s="64" t="s">
        <v>117</v>
      </c>
      <c r="D45" s="109"/>
      <c r="E45" s="62"/>
      <c r="F45" s="62"/>
      <c r="G45" s="62" t="s">
        <v>62</v>
      </c>
      <c r="H45"/>
      <c r="I45"/>
      <c r="J45"/>
      <c r="K45"/>
      <c r="L45"/>
    </row>
  </sheetData>
  <mergeCells count="37">
    <mergeCell ref="A5:B5"/>
    <mergeCell ref="C5:G5"/>
    <mergeCell ref="A6:B6"/>
    <mergeCell ref="G8:G9"/>
    <mergeCell ref="A8:A9"/>
    <mergeCell ref="B8:B9"/>
    <mergeCell ref="C8:C9"/>
    <mergeCell ref="C6:G6"/>
    <mergeCell ref="D8:D9"/>
    <mergeCell ref="E8:E9"/>
    <mergeCell ref="A1:G1"/>
    <mergeCell ref="E3:G3"/>
    <mergeCell ref="C4:G4"/>
    <mergeCell ref="A3:B3"/>
    <mergeCell ref="A4:B4"/>
    <mergeCell ref="E11:E16"/>
    <mergeCell ref="G11:G16"/>
    <mergeCell ref="E25:E26"/>
    <mergeCell ref="G25:G26"/>
    <mergeCell ref="E19:E22"/>
    <mergeCell ref="G19:G22"/>
    <mergeCell ref="E23:E24"/>
    <mergeCell ref="E17:E18"/>
    <mergeCell ref="G17:G18"/>
    <mergeCell ref="G23:G24"/>
    <mergeCell ref="E27:E30"/>
    <mergeCell ref="G27:G30"/>
    <mergeCell ref="E31:E32"/>
    <mergeCell ref="G31:G32"/>
    <mergeCell ref="E43:E44"/>
    <mergeCell ref="G43:G44"/>
    <mergeCell ref="E33:E34"/>
    <mergeCell ref="G33:G34"/>
    <mergeCell ref="E35:E40"/>
    <mergeCell ref="G35:G40"/>
    <mergeCell ref="E41:E42"/>
    <mergeCell ref="G41:G42"/>
  </mergeCells>
  <phoneticPr fontId="0" type="noConversion"/>
  <pageMargins left="0.7" right="0.7" top="0.75" bottom="0.75" header="0.3" footer="0.3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8"/>
  <sheetViews>
    <sheetView topLeftCell="A13" zoomScaleNormal="100" workbookViewId="0">
      <selection activeCell="H18" sqref="H18:K18"/>
    </sheetView>
  </sheetViews>
  <sheetFormatPr defaultRowHeight="15"/>
  <cols>
    <col min="1" max="1" width="5.7109375" customWidth="1"/>
    <col min="2" max="2" width="8" customWidth="1"/>
    <col min="3" max="3" width="20.140625" customWidth="1"/>
    <col min="4" max="4" width="11.7109375" customWidth="1"/>
    <col min="5" max="5" width="13.5703125" customWidth="1"/>
    <col min="6" max="6" width="8.85546875" customWidth="1"/>
    <col min="7" max="7" width="30.140625" customWidth="1"/>
  </cols>
  <sheetData>
    <row r="1" spans="1:11" ht="15.75">
      <c r="A1" s="7"/>
      <c r="B1" s="262" t="s">
        <v>0</v>
      </c>
      <c r="C1" s="262"/>
      <c r="D1" s="262"/>
      <c r="E1" s="262"/>
      <c r="F1" s="262"/>
      <c r="G1" s="262"/>
    </row>
    <row r="2" spans="1:11">
      <c r="A2" s="7"/>
      <c r="B2" s="6"/>
      <c r="C2" s="6"/>
      <c r="D2" s="6"/>
      <c r="E2" s="6"/>
      <c r="F2" s="6"/>
      <c r="G2" s="6"/>
    </row>
    <row r="3" spans="1:11">
      <c r="A3" s="260" t="s">
        <v>1</v>
      </c>
      <c r="B3" s="260"/>
      <c r="C3" s="12" t="s">
        <v>17</v>
      </c>
      <c r="D3" s="8" t="s">
        <v>2</v>
      </c>
      <c r="E3" s="263" t="s">
        <v>11</v>
      </c>
      <c r="F3" s="263"/>
      <c r="G3" s="263"/>
    </row>
    <row r="4" spans="1:11">
      <c r="A4" s="260" t="s">
        <v>3</v>
      </c>
      <c r="B4" s="260"/>
      <c r="C4" s="264"/>
      <c r="D4" s="264"/>
      <c r="E4" s="264"/>
      <c r="F4" s="264"/>
      <c r="G4" s="264"/>
    </row>
    <row r="5" spans="1:11" ht="15.75" thickBot="1">
      <c r="A5" s="260" t="s">
        <v>9</v>
      </c>
      <c r="B5" s="260"/>
      <c r="C5" s="261" t="s">
        <v>26</v>
      </c>
      <c r="D5" s="261"/>
      <c r="E5" s="261"/>
      <c r="F5" s="261"/>
      <c r="G5" s="261"/>
    </row>
    <row r="6" spans="1:11" ht="15.75" thickBot="1">
      <c r="A6" s="248" t="s">
        <v>15</v>
      </c>
      <c r="B6" s="249"/>
      <c r="C6" s="250">
        <v>41311</v>
      </c>
      <c r="D6" s="251"/>
      <c r="E6" s="251"/>
      <c r="F6" s="251"/>
      <c r="G6" s="252"/>
    </row>
    <row r="7" spans="1:11">
      <c r="A7" s="5"/>
      <c r="B7" s="5"/>
      <c r="C7" s="5"/>
      <c r="D7" s="5"/>
      <c r="E7" s="5"/>
      <c r="F7" s="5"/>
      <c r="G7" s="5"/>
    </row>
    <row r="8" spans="1:11">
      <c r="A8" s="253" t="s">
        <v>4</v>
      </c>
      <c r="B8" s="255" t="s">
        <v>5</v>
      </c>
      <c r="C8" s="257" t="s">
        <v>6</v>
      </c>
      <c r="D8" s="257" t="s">
        <v>7</v>
      </c>
      <c r="E8" s="257" t="s">
        <v>8</v>
      </c>
      <c r="F8" s="86"/>
      <c r="G8" s="253" t="s">
        <v>10</v>
      </c>
    </row>
    <row r="9" spans="1:11">
      <c r="A9" s="254"/>
      <c r="B9" s="256"/>
      <c r="C9" s="253"/>
      <c r="D9" s="253"/>
      <c r="E9" s="253"/>
      <c r="F9" s="87"/>
      <c r="G9" s="254"/>
    </row>
    <row r="10" spans="1:11" ht="16.5" thickBot="1">
      <c r="A10" s="154">
        <v>1</v>
      </c>
      <c r="B10" s="155">
        <v>0</v>
      </c>
      <c r="C10" s="156" t="s">
        <v>28</v>
      </c>
      <c r="D10" s="154">
        <v>10</v>
      </c>
      <c r="E10" s="154"/>
      <c r="F10" s="154"/>
      <c r="G10" s="154"/>
    </row>
    <row r="11" spans="1:11" ht="15.75" customHeight="1">
      <c r="A11" s="157">
        <f>A10+1</f>
        <v>2</v>
      </c>
      <c r="B11" s="158">
        <v>0</v>
      </c>
      <c r="C11" s="182" t="s">
        <v>119</v>
      </c>
      <c r="D11" s="176">
        <v>10</v>
      </c>
      <c r="E11" s="122" t="s">
        <v>135</v>
      </c>
      <c r="F11" s="122"/>
      <c r="G11" s="266" t="s">
        <v>149</v>
      </c>
      <c r="H11">
        <f>IF(B11=0,D11,0)+IF(B12=0,D12,0)+IF(B13=0,D13,0)</f>
        <v>20</v>
      </c>
      <c r="I11">
        <f>IF(B11=1,D11,0)+IF(B12=1,D12,0)+IF(B13=1,D13,0)</f>
        <v>10</v>
      </c>
      <c r="J11">
        <f>IF(B11=2,D11,0)+IF(B12=2,D12,0)+IF(B13=2,D13,0)</f>
        <v>0</v>
      </c>
      <c r="K11">
        <f>IF(B11=3,D11,0)+IF(B12=3,D12,0)+IF(B13=3,D13,0)</f>
        <v>0</v>
      </c>
    </row>
    <row r="12" spans="1:11" ht="30" customHeight="1">
      <c r="A12" s="159">
        <f t="shared" ref="A12:A48" si="0">A11+1</f>
        <v>3</v>
      </c>
      <c r="B12" s="95">
        <v>0</v>
      </c>
      <c r="C12" s="169" t="s">
        <v>120</v>
      </c>
      <c r="D12" s="172">
        <v>10</v>
      </c>
      <c r="E12" s="120" t="s">
        <v>135</v>
      </c>
      <c r="F12" s="120"/>
      <c r="G12" s="268"/>
    </row>
    <row r="13" spans="1:11" ht="30" customHeight="1" thickBot="1">
      <c r="A13" s="160">
        <f t="shared" si="0"/>
        <v>4</v>
      </c>
      <c r="B13" s="200">
        <v>1</v>
      </c>
      <c r="C13" s="183" t="s">
        <v>156</v>
      </c>
      <c r="D13" s="173">
        <v>10</v>
      </c>
      <c r="E13" s="117" t="s">
        <v>139</v>
      </c>
      <c r="F13" s="117"/>
      <c r="G13" s="267"/>
    </row>
    <row r="14" spans="1:11" ht="15.75" customHeight="1">
      <c r="A14" s="157">
        <f t="shared" si="0"/>
        <v>5</v>
      </c>
      <c r="B14" s="158">
        <v>0</v>
      </c>
      <c r="C14" s="182" t="s">
        <v>157</v>
      </c>
      <c r="D14" s="176">
        <v>8</v>
      </c>
      <c r="E14" s="122" t="s">
        <v>135</v>
      </c>
      <c r="F14" s="122"/>
      <c r="G14" s="266" t="s">
        <v>150</v>
      </c>
      <c r="H14">
        <f>IF(B14=0,D14,0)+IF(B15=0,D15,0)</f>
        <v>18</v>
      </c>
      <c r="I14">
        <f>IF(B14=1,D14,0)+IF(B15=1,D15,0)</f>
        <v>0</v>
      </c>
      <c r="J14">
        <f>IF(B14=2,D14,0)+IF(B15=2,D15,0)</f>
        <v>0</v>
      </c>
      <c r="K14">
        <f>IF(B14=3,D14,0)+IF(B15=3,D15,0)</f>
        <v>0</v>
      </c>
    </row>
    <row r="15" spans="1:11" ht="15.75" thickBot="1">
      <c r="A15" s="160">
        <f t="shared" si="0"/>
        <v>6</v>
      </c>
      <c r="B15" s="161">
        <v>0</v>
      </c>
      <c r="C15" s="184" t="s">
        <v>158</v>
      </c>
      <c r="D15" s="173">
        <v>10</v>
      </c>
      <c r="E15" s="117" t="s">
        <v>135</v>
      </c>
      <c r="F15" s="117"/>
      <c r="G15" s="267"/>
    </row>
    <row r="16" spans="1:11">
      <c r="A16" s="157">
        <f t="shared" si="0"/>
        <v>7</v>
      </c>
      <c r="B16" s="158">
        <v>0</v>
      </c>
      <c r="C16" s="182" t="s">
        <v>83</v>
      </c>
      <c r="D16" s="176">
        <v>10</v>
      </c>
      <c r="E16" s="122" t="s">
        <v>135</v>
      </c>
      <c r="F16" s="122"/>
      <c r="G16" s="266" t="s">
        <v>82</v>
      </c>
      <c r="H16">
        <f>IF(B16=0,D16,0)+IF(B17=0,D17,0)</f>
        <v>20</v>
      </c>
      <c r="I16">
        <f>IF(B16=1,D16,0)+IF(B17=1,D17,0)</f>
        <v>0</v>
      </c>
      <c r="J16">
        <f>IF(B16=2,D16,0)+IF(B17=2,D17,0)</f>
        <v>0</v>
      </c>
      <c r="K16">
        <f>IF(B16=3,D16,0)+IF(B17=3,D17,0)</f>
        <v>0</v>
      </c>
    </row>
    <row r="17" spans="1:11" ht="15.75" customHeight="1" thickBot="1">
      <c r="A17" s="160">
        <f t="shared" si="0"/>
        <v>8</v>
      </c>
      <c r="B17" s="161">
        <v>0</v>
      </c>
      <c r="C17" s="184" t="s">
        <v>159</v>
      </c>
      <c r="D17" s="173">
        <v>10</v>
      </c>
      <c r="E17" s="117" t="s">
        <v>135</v>
      </c>
      <c r="F17" s="117"/>
      <c r="G17" s="267"/>
    </row>
    <row r="18" spans="1:11" ht="15.75" customHeight="1">
      <c r="A18" s="157">
        <f t="shared" si="0"/>
        <v>9</v>
      </c>
      <c r="B18" s="158">
        <v>1</v>
      </c>
      <c r="C18" s="185" t="s">
        <v>121</v>
      </c>
      <c r="D18" s="176">
        <v>10</v>
      </c>
      <c r="E18" s="122" t="s">
        <v>139</v>
      </c>
      <c r="F18" s="120"/>
      <c r="G18" s="268" t="s">
        <v>86</v>
      </c>
      <c r="H18">
        <f>IF(B18=0,D18,0)+IF(B19=0,D19,0)+IF(B20=0,D20,0)+IF(B21=0,D21,0)</f>
        <v>0</v>
      </c>
      <c r="I18">
        <f>IF(B18=1,D18,0)+IF(B19=1,D19,0)+IF(B20=1,D20,0)+IF(B21=1,D21,0)</f>
        <v>40</v>
      </c>
      <c r="J18">
        <f>IF(B18=2,D18,0)+IF(B19=2,D19,0)+IF(B20=2,D20,0)+IF(B21=2,D21,0)</f>
        <v>0</v>
      </c>
      <c r="K18">
        <f>IF(B18=3,D18,0)+IF(B19=3,D19,0)+IF(B20=3,D20,0)+IF(B21=3,D21,0)</f>
        <v>0</v>
      </c>
    </row>
    <row r="19" spans="1:11" ht="21.75" customHeight="1">
      <c r="A19" s="159">
        <f t="shared" si="0"/>
        <v>10</v>
      </c>
      <c r="B19" s="95">
        <v>1</v>
      </c>
      <c r="C19" s="186" t="s">
        <v>160</v>
      </c>
      <c r="D19" s="172">
        <v>10</v>
      </c>
      <c r="E19" s="120" t="s">
        <v>139</v>
      </c>
      <c r="F19" s="120"/>
      <c r="G19" s="268"/>
    </row>
    <row r="20" spans="1:11" ht="15.75" customHeight="1">
      <c r="A20" s="159">
        <f t="shared" si="0"/>
        <v>11</v>
      </c>
      <c r="B20" s="95">
        <v>1</v>
      </c>
      <c r="C20" s="186" t="s">
        <v>161</v>
      </c>
      <c r="D20" s="172">
        <v>10</v>
      </c>
      <c r="E20" s="120" t="s">
        <v>139</v>
      </c>
      <c r="F20" s="120"/>
      <c r="G20" s="268"/>
    </row>
    <row r="21" spans="1:11" ht="15.75" thickBot="1">
      <c r="A21" s="160">
        <f t="shared" si="0"/>
        <v>12</v>
      </c>
      <c r="B21" s="161">
        <v>1</v>
      </c>
      <c r="C21" s="183" t="s">
        <v>162</v>
      </c>
      <c r="D21" s="173">
        <v>10</v>
      </c>
      <c r="E21" s="117" t="s">
        <v>139</v>
      </c>
      <c r="F21" s="117"/>
      <c r="G21" s="267"/>
    </row>
    <row r="22" spans="1:11">
      <c r="A22" s="85">
        <f t="shared" si="0"/>
        <v>13</v>
      </c>
      <c r="B22" s="98">
        <v>1</v>
      </c>
      <c r="C22" s="187" t="s">
        <v>122</v>
      </c>
      <c r="D22" s="175">
        <v>10</v>
      </c>
      <c r="E22" s="120" t="s">
        <v>139</v>
      </c>
      <c r="F22" s="120"/>
      <c r="G22" s="266" t="s">
        <v>96</v>
      </c>
      <c r="H22">
        <f>IF(B22=0,D22,0)+IF(B23=0,D23,0)</f>
        <v>0</v>
      </c>
      <c r="I22">
        <f>IF(B22=1,D22,0)+IF(B23=1,D23,0)</f>
        <v>20</v>
      </c>
      <c r="J22">
        <f>IF(B22=2,D22,0)+IF(B23=2,D23,0)</f>
        <v>0</v>
      </c>
      <c r="K22">
        <f>IF(B22=3,D22,0)+IF(B23=3,D23,0)</f>
        <v>0</v>
      </c>
    </row>
    <row r="23" spans="1:11" ht="15.75" thickBot="1">
      <c r="A23" s="84">
        <f t="shared" si="0"/>
        <v>14</v>
      </c>
      <c r="B23" s="127">
        <v>1</v>
      </c>
      <c r="C23" s="188" t="s">
        <v>97</v>
      </c>
      <c r="D23" s="198">
        <v>10</v>
      </c>
      <c r="E23" s="117" t="s">
        <v>139</v>
      </c>
      <c r="F23" s="117"/>
      <c r="G23" s="267"/>
    </row>
    <row r="24" spans="1:11">
      <c r="A24" s="157">
        <f t="shared" si="0"/>
        <v>15</v>
      </c>
      <c r="B24" s="158">
        <v>0</v>
      </c>
      <c r="C24" s="182" t="s">
        <v>99</v>
      </c>
      <c r="D24" s="176">
        <v>10</v>
      </c>
      <c r="E24" s="122" t="s">
        <v>135</v>
      </c>
      <c r="F24" s="218"/>
      <c r="G24" s="266" t="s">
        <v>151</v>
      </c>
      <c r="H24">
        <f>IF(B24=0,D24,0)+IF(B25=0,D25,0)</f>
        <v>20</v>
      </c>
      <c r="I24">
        <f>IF(B24=1,D24,0)+IF(B25=1,D25,0)</f>
        <v>0</v>
      </c>
      <c r="J24">
        <f>IF(B24=2,D24,0)+IF(B25=2,D25,0)</f>
        <v>0</v>
      </c>
      <c r="K24">
        <f>IF(B24=3,D24,0)+IF(B25=3,D25,0)</f>
        <v>0</v>
      </c>
    </row>
    <row r="25" spans="1:11" ht="15.75" thickBot="1">
      <c r="A25" s="160">
        <f t="shared" si="0"/>
        <v>16</v>
      </c>
      <c r="B25" s="161">
        <v>0</v>
      </c>
      <c r="C25" s="184" t="s">
        <v>163</v>
      </c>
      <c r="D25" s="173">
        <v>10</v>
      </c>
      <c r="E25" s="117" t="s">
        <v>135</v>
      </c>
      <c r="F25" s="219"/>
      <c r="G25" s="268"/>
    </row>
    <row r="26" spans="1:11">
      <c r="A26" s="157">
        <f t="shared" si="0"/>
        <v>17</v>
      </c>
      <c r="B26" s="158">
        <v>0</v>
      </c>
      <c r="C26" s="182" t="s">
        <v>164</v>
      </c>
      <c r="D26" s="176">
        <v>10</v>
      </c>
      <c r="E26" s="120" t="s">
        <v>135</v>
      </c>
      <c r="F26" s="120"/>
      <c r="G26" s="266" t="s">
        <v>152</v>
      </c>
      <c r="H26">
        <f>IF(B26=0,D26,0)+IF(B27=0,D27,0)+IF(B28=0,D28,0)+IF(B29=0,D29,0)+IF(B30=0,D30,0)</f>
        <v>10</v>
      </c>
      <c r="I26">
        <f>IF(B26=1,D26,0)+IF(B27=1,D27,0)+IF(B28=1,D28,0)+IF(B29=1,D29,0)+IF(B30=1,D30,0)</f>
        <v>20</v>
      </c>
      <c r="J26">
        <f>IF(B26=2,D26,0)+IF(B27=2,D27,0)+IF(B28=2,D28,0)+IF(B29=2,D29,0)+IF(B30=2,D30,0)</f>
        <v>0</v>
      </c>
      <c r="K26">
        <f>IF(B26=3,D26,0)+IF(B27=3,D27,0)+IF(B28=3,D28,0)+IF(B29=3,D29,0)+IF(B30=3,D30,0)</f>
        <v>0</v>
      </c>
    </row>
    <row r="27" spans="1:11" ht="15" customHeight="1">
      <c r="A27" s="159">
        <f t="shared" si="0"/>
        <v>18</v>
      </c>
      <c r="B27" s="95">
        <v>2</v>
      </c>
      <c r="C27" s="189" t="s">
        <v>165</v>
      </c>
      <c r="D27" s="172">
        <v>0</v>
      </c>
      <c r="E27" s="120" t="s">
        <v>139</v>
      </c>
      <c r="F27" s="120"/>
      <c r="G27" s="268"/>
    </row>
    <row r="28" spans="1:11" ht="15.75" hidden="1" customHeight="1">
      <c r="A28" s="201">
        <f t="shared" si="0"/>
        <v>19</v>
      </c>
      <c r="B28" s="202"/>
      <c r="C28" s="169" t="s">
        <v>155</v>
      </c>
      <c r="D28" s="172"/>
      <c r="E28" s="120" t="s">
        <v>139</v>
      </c>
      <c r="F28" s="120"/>
      <c r="G28" s="268"/>
    </row>
    <row r="29" spans="1:11" ht="21.75" customHeight="1">
      <c r="A29" s="201">
        <f t="shared" si="0"/>
        <v>20</v>
      </c>
      <c r="B29" s="98">
        <v>1</v>
      </c>
      <c r="C29" s="186" t="s">
        <v>103</v>
      </c>
      <c r="D29" s="172">
        <v>10</v>
      </c>
      <c r="E29" s="120" t="s">
        <v>139</v>
      </c>
      <c r="F29" s="120"/>
      <c r="G29" s="268"/>
    </row>
    <row r="30" spans="1:11" ht="15.75" customHeight="1">
      <c r="A30" s="159">
        <f t="shared" si="0"/>
        <v>21</v>
      </c>
      <c r="B30" s="96">
        <v>1</v>
      </c>
      <c r="C30" s="186" t="s">
        <v>163</v>
      </c>
      <c r="D30" s="172">
        <v>10</v>
      </c>
      <c r="E30" s="120" t="s">
        <v>139</v>
      </c>
      <c r="F30" s="120"/>
      <c r="G30" s="268"/>
    </row>
    <row r="31" spans="1:11" ht="15.75" thickBot="1">
      <c r="A31" s="203">
        <f t="shared" si="0"/>
        <v>22</v>
      </c>
      <c r="B31" s="204">
        <v>1</v>
      </c>
      <c r="C31" s="183" t="s">
        <v>79</v>
      </c>
      <c r="D31" s="173">
        <v>10</v>
      </c>
      <c r="E31" s="117" t="s">
        <v>139</v>
      </c>
      <c r="F31" s="117"/>
      <c r="G31" s="267"/>
    </row>
    <row r="32" spans="1:11">
      <c r="A32" s="157">
        <f t="shared" si="0"/>
        <v>23</v>
      </c>
      <c r="B32" s="205">
        <v>1</v>
      </c>
      <c r="C32" s="185" t="s">
        <v>98</v>
      </c>
      <c r="D32" s="176">
        <v>10</v>
      </c>
      <c r="E32" s="120" t="s">
        <v>139</v>
      </c>
      <c r="F32" s="120"/>
      <c r="G32" s="266" t="s">
        <v>105</v>
      </c>
      <c r="H32">
        <f>IF(B32=0,D32,0)+IF(B33=0,D33,0)</f>
        <v>10</v>
      </c>
      <c r="I32">
        <f>IF(B32=1,D32,0)+IF(B33=1,D33,0)</f>
        <v>10</v>
      </c>
      <c r="J32">
        <f>IF(B32=2,D32,0)+IF(B33=2,D33,0)</f>
        <v>0</v>
      </c>
      <c r="K32">
        <f>IF(B32=3,D32,0)+IF(B33=3,D33,0)</f>
        <v>0</v>
      </c>
    </row>
    <row r="33" spans="1:11" ht="15.75" thickBot="1">
      <c r="A33" s="203">
        <f t="shared" si="0"/>
        <v>24</v>
      </c>
      <c r="B33" s="204">
        <v>0</v>
      </c>
      <c r="C33" s="184" t="s">
        <v>106</v>
      </c>
      <c r="D33" s="173">
        <v>10</v>
      </c>
      <c r="E33" s="117" t="s">
        <v>135</v>
      </c>
      <c r="F33" s="117"/>
      <c r="G33" s="267"/>
    </row>
    <row r="34" spans="1:11">
      <c r="A34" s="157">
        <f t="shared" si="0"/>
        <v>25</v>
      </c>
      <c r="B34" s="205">
        <v>0</v>
      </c>
      <c r="C34" s="182" t="s">
        <v>148</v>
      </c>
      <c r="D34" s="176">
        <v>10</v>
      </c>
      <c r="E34" s="120" t="s">
        <v>135</v>
      </c>
      <c r="F34" s="120"/>
      <c r="G34" s="266" t="s">
        <v>147</v>
      </c>
      <c r="H34">
        <f>IF(B34=0,D34,0)+IF(B35=0,D35,0)+IF(B36=0,D36,0)+IF(B37=0,D37,0)+IF(B38=0,D38,0)</f>
        <v>10</v>
      </c>
      <c r="I34">
        <f>IF(B34=1,D34,0)+IF(B35=1,D35,0)+IF(B36=1,D36,0)+IF(B37=1,D37,0)+IF(B38=1,D38,0)</f>
        <v>0</v>
      </c>
      <c r="J34">
        <f>IF(B34=2,D34,0)+IF(B35=2,D35,0)+IF(B36=2,D36,0)+IF(B37=2,D37,0)+IF(B38=2,D38,0)</f>
        <v>0</v>
      </c>
      <c r="K34">
        <f>IF(B34=3,D34,0)+IF(B35=3,D35,0)+IF(B36=3,D36,0)+IF(B37=3,D37,0)+IF(B38=3,D38,0)</f>
        <v>36</v>
      </c>
    </row>
    <row r="35" spans="1:11" ht="15.75" customHeight="1">
      <c r="A35" s="159">
        <f t="shared" si="0"/>
        <v>26</v>
      </c>
      <c r="B35" s="96">
        <v>3</v>
      </c>
      <c r="C35" s="190" t="s">
        <v>166</v>
      </c>
      <c r="D35" s="172">
        <v>10</v>
      </c>
      <c r="E35" s="120" t="s">
        <v>137</v>
      </c>
      <c r="F35" s="120"/>
      <c r="G35" s="268"/>
    </row>
    <row r="36" spans="1:11">
      <c r="A36" s="159">
        <f t="shared" si="0"/>
        <v>27</v>
      </c>
      <c r="B36" s="95">
        <v>3</v>
      </c>
      <c r="C36" s="190" t="s">
        <v>127</v>
      </c>
      <c r="D36" s="172">
        <v>10</v>
      </c>
      <c r="E36" s="120" t="s">
        <v>137</v>
      </c>
      <c r="F36" s="120"/>
      <c r="G36" s="268"/>
    </row>
    <row r="37" spans="1:11">
      <c r="A37" s="159">
        <f t="shared" si="0"/>
        <v>28</v>
      </c>
      <c r="B37" s="95">
        <v>3</v>
      </c>
      <c r="C37" s="190" t="s">
        <v>167</v>
      </c>
      <c r="D37" s="172">
        <v>10</v>
      </c>
      <c r="E37" s="120" t="s">
        <v>137</v>
      </c>
      <c r="F37" s="120"/>
      <c r="G37" s="268"/>
    </row>
    <row r="38" spans="1:11" ht="15.75" customHeight="1" thickBot="1">
      <c r="A38" s="160">
        <f t="shared" si="0"/>
        <v>29</v>
      </c>
      <c r="B38" s="161">
        <v>3</v>
      </c>
      <c r="C38" s="191" t="s">
        <v>168</v>
      </c>
      <c r="D38" s="173">
        <v>6</v>
      </c>
      <c r="E38" s="117" t="s">
        <v>137</v>
      </c>
      <c r="F38" s="117"/>
      <c r="G38" s="267"/>
    </row>
    <row r="39" spans="1:11" ht="18" customHeight="1">
      <c r="A39" s="157">
        <f t="shared" si="0"/>
        <v>30</v>
      </c>
      <c r="B39" s="158">
        <v>2</v>
      </c>
      <c r="C39" s="192" t="s">
        <v>169</v>
      </c>
      <c r="D39" s="176">
        <v>10</v>
      </c>
      <c r="E39" s="120" t="s">
        <v>135</v>
      </c>
      <c r="F39" s="120"/>
      <c r="G39" s="266" t="s">
        <v>92</v>
      </c>
      <c r="H39">
        <f>IF(B39=0,D39,0)+IF(B40=0,D40,0)</f>
        <v>0</v>
      </c>
      <c r="I39">
        <f>IF(B39=1,D39,0)+IF(B40=1,D40,0)</f>
        <v>0</v>
      </c>
      <c r="J39">
        <f>IF(B39=2,D39,0)+IF(B40=2,D40,0)</f>
        <v>20</v>
      </c>
      <c r="K39">
        <f>IF(B39=3,D39,0)+IF(B40=3,D40,0)</f>
        <v>0</v>
      </c>
    </row>
    <row r="40" spans="1:11" ht="15.75" customHeight="1" thickBot="1">
      <c r="A40" s="160">
        <f t="shared" si="0"/>
        <v>31</v>
      </c>
      <c r="B40" s="161">
        <v>2</v>
      </c>
      <c r="C40" s="193" t="s">
        <v>170</v>
      </c>
      <c r="D40" s="173">
        <v>10</v>
      </c>
      <c r="E40" s="117" t="s">
        <v>140</v>
      </c>
      <c r="F40" s="117"/>
      <c r="G40" s="267"/>
    </row>
    <row r="41" spans="1:11" ht="18.75" customHeight="1">
      <c r="A41" s="157">
        <f t="shared" si="0"/>
        <v>32</v>
      </c>
      <c r="B41" s="205">
        <v>3</v>
      </c>
      <c r="C41" s="194" t="s">
        <v>171</v>
      </c>
      <c r="D41" s="176">
        <v>10</v>
      </c>
      <c r="E41" s="120" t="s">
        <v>137</v>
      </c>
      <c r="F41" s="120"/>
      <c r="G41" s="266" t="s">
        <v>125</v>
      </c>
      <c r="H41">
        <f>IF(B41=0,D41,0)+IF(B42=0,D42,0)</f>
        <v>0</v>
      </c>
      <c r="I41">
        <f>IF(B41=1,D41,0)+IF(B42=1,D42,0)</f>
        <v>0</v>
      </c>
      <c r="J41">
        <f>IF(B41=2,D41,0)+IF(B42=2,D42,0)</f>
        <v>0</v>
      </c>
      <c r="K41">
        <f>IF(B41=3,D41,0)+IF(B42=3,D42,0)</f>
        <v>20</v>
      </c>
    </row>
    <row r="42" spans="1:11" ht="15.75" thickBot="1">
      <c r="A42" s="160">
        <f t="shared" si="0"/>
        <v>33</v>
      </c>
      <c r="B42" s="200">
        <v>3</v>
      </c>
      <c r="C42" s="191" t="s">
        <v>172</v>
      </c>
      <c r="D42" s="173">
        <v>10</v>
      </c>
      <c r="E42" s="117" t="s">
        <v>137</v>
      </c>
      <c r="F42" s="117"/>
      <c r="G42" s="267"/>
    </row>
    <row r="43" spans="1:11" ht="18.75" customHeight="1" thickBot="1">
      <c r="A43" s="206">
        <f t="shared" si="0"/>
        <v>34</v>
      </c>
      <c r="B43" s="207">
        <v>0</v>
      </c>
      <c r="C43" s="195" t="s">
        <v>110</v>
      </c>
      <c r="D43" s="199">
        <v>10</v>
      </c>
      <c r="E43" s="117" t="s">
        <v>135</v>
      </c>
      <c r="F43" s="117"/>
      <c r="G43" s="163" t="s">
        <v>109</v>
      </c>
    </row>
    <row r="44" spans="1:11">
      <c r="A44" s="208">
        <f t="shared" si="0"/>
        <v>35</v>
      </c>
      <c r="B44" s="209">
        <v>0</v>
      </c>
      <c r="C44" s="182" t="s">
        <v>173</v>
      </c>
      <c r="D44" s="176">
        <v>10</v>
      </c>
      <c r="E44" s="120" t="s">
        <v>135</v>
      </c>
      <c r="F44" s="120"/>
      <c r="G44" s="266" t="s">
        <v>143</v>
      </c>
      <c r="H44">
        <f>IF(B44=0,D44,0)+IF(B45=0,D45,0)</f>
        <v>20</v>
      </c>
      <c r="I44">
        <f>IF(B44=1,D44,0)+IF(B45=1,D45,0)</f>
        <v>0</v>
      </c>
      <c r="J44">
        <f>IF(B44=2,D44,0)+IF(B45=2,D45,0)</f>
        <v>0</v>
      </c>
      <c r="K44">
        <f>IF(B44=3,D44,0)+IF(B45=3,D45,0)</f>
        <v>0</v>
      </c>
    </row>
    <row r="45" spans="1:11" ht="15.75" thickBot="1">
      <c r="A45" s="210">
        <f t="shared" si="0"/>
        <v>36</v>
      </c>
      <c r="B45" s="211">
        <v>0</v>
      </c>
      <c r="C45" s="184" t="s">
        <v>174</v>
      </c>
      <c r="D45" s="173">
        <v>10</v>
      </c>
      <c r="E45" s="117" t="s">
        <v>135</v>
      </c>
      <c r="F45" s="117"/>
      <c r="G45" s="267"/>
    </row>
    <row r="46" spans="1:11">
      <c r="A46" s="212">
        <f t="shared" si="0"/>
        <v>37</v>
      </c>
      <c r="B46" s="213">
        <v>0</v>
      </c>
      <c r="C46" s="196" t="s">
        <v>111</v>
      </c>
      <c r="D46" s="175">
        <v>10</v>
      </c>
      <c r="E46" s="120" t="s">
        <v>135</v>
      </c>
      <c r="F46" s="120"/>
      <c r="G46" s="266" t="s">
        <v>153</v>
      </c>
      <c r="H46">
        <f>IF(B46=0,D46,0)+IF(B47=0,D47,0)</f>
        <v>20</v>
      </c>
      <c r="I46">
        <f>IF(B46=1,D46,0)+IF(B47=1,D47,0)</f>
        <v>0</v>
      </c>
      <c r="J46">
        <f>IF(B46=2,D46,0)+IF(B47=2,D47,0)</f>
        <v>0</v>
      </c>
      <c r="K46">
        <f>IF(B46=3,D46,0)+IF(B47=3,D47,0)</f>
        <v>0</v>
      </c>
    </row>
    <row r="47" spans="1:11" ht="15.75" thickBot="1">
      <c r="A47" s="214">
        <f t="shared" si="0"/>
        <v>38</v>
      </c>
      <c r="B47" s="215">
        <v>0</v>
      </c>
      <c r="C47" s="197" t="s">
        <v>175</v>
      </c>
      <c r="D47" s="198">
        <v>10</v>
      </c>
      <c r="E47" s="117" t="s">
        <v>135</v>
      </c>
      <c r="F47" s="117"/>
      <c r="G47" s="267"/>
    </row>
    <row r="48" spans="1:11" ht="15.75" thickBot="1">
      <c r="A48" s="216">
        <f t="shared" si="0"/>
        <v>39</v>
      </c>
      <c r="B48" s="217">
        <v>0</v>
      </c>
      <c r="C48" s="195" t="s">
        <v>176</v>
      </c>
      <c r="D48" s="199">
        <v>10</v>
      </c>
      <c r="E48" s="117" t="s">
        <v>135</v>
      </c>
      <c r="F48" s="117"/>
      <c r="G48" s="163" t="s">
        <v>59</v>
      </c>
    </row>
  </sheetData>
  <mergeCells count="28">
    <mergeCell ref="G11:G13"/>
    <mergeCell ref="G14:G15"/>
    <mergeCell ref="G16:G17"/>
    <mergeCell ref="G18:G21"/>
    <mergeCell ref="G41:G42"/>
    <mergeCell ref="G39:G40"/>
    <mergeCell ref="A5:B5"/>
    <mergeCell ref="C5:G5"/>
    <mergeCell ref="A6:B6"/>
    <mergeCell ref="A8:A9"/>
    <mergeCell ref="B8:B9"/>
    <mergeCell ref="C8:C9"/>
    <mergeCell ref="D8:D9"/>
    <mergeCell ref="C6:G6"/>
    <mergeCell ref="G8:G9"/>
    <mergeCell ref="E8:E9"/>
    <mergeCell ref="B1:G1"/>
    <mergeCell ref="A3:B3"/>
    <mergeCell ref="E3:G3"/>
    <mergeCell ref="A4:B4"/>
    <mergeCell ref="C4:G4"/>
    <mergeCell ref="G44:G45"/>
    <mergeCell ref="G46:G47"/>
    <mergeCell ref="G22:G23"/>
    <mergeCell ref="G24:G25"/>
    <mergeCell ref="G26:G31"/>
    <mergeCell ref="G32:G33"/>
    <mergeCell ref="G34:G38"/>
  </mergeCells>
  <phoneticPr fontId="0" type="noConversion"/>
  <pageMargins left="0.7" right="0.7" top="0.75" bottom="0.75" header="0.3" footer="0.3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2"/>
  <sheetViews>
    <sheetView topLeftCell="A13" zoomScaleNormal="100" workbookViewId="0">
      <selection activeCell="H31" sqref="H31:K31"/>
    </sheetView>
  </sheetViews>
  <sheetFormatPr defaultRowHeight="15"/>
  <cols>
    <col min="1" max="1" width="6.140625" customWidth="1"/>
    <col min="2" max="2" width="6.85546875" customWidth="1"/>
    <col min="3" max="3" width="20.7109375" customWidth="1"/>
    <col min="4" max="4" width="8.7109375" customWidth="1"/>
    <col min="5" max="5" width="13.140625" customWidth="1"/>
    <col min="6" max="6" width="10.42578125" customWidth="1"/>
    <col min="7" max="7" width="33.5703125" customWidth="1"/>
  </cols>
  <sheetData>
    <row r="1" spans="1:11" ht="15.75">
      <c r="A1" s="262" t="s">
        <v>0</v>
      </c>
      <c r="B1" s="262"/>
      <c r="C1" s="262"/>
      <c r="D1" s="262"/>
      <c r="E1" s="262"/>
      <c r="F1" s="262"/>
      <c r="G1" s="262"/>
    </row>
    <row r="2" spans="1:11">
      <c r="A2" s="7"/>
      <c r="B2" s="6"/>
      <c r="C2" s="6"/>
      <c r="D2" s="6"/>
      <c r="E2" s="6"/>
      <c r="F2" s="6"/>
      <c r="G2" s="6"/>
    </row>
    <row r="3" spans="1:11">
      <c r="A3" s="260" t="s">
        <v>1</v>
      </c>
      <c r="B3" s="260"/>
      <c r="C3" s="12" t="s">
        <v>17</v>
      </c>
      <c r="D3" s="8" t="s">
        <v>2</v>
      </c>
      <c r="E3" s="263" t="s">
        <v>11</v>
      </c>
      <c r="F3" s="263"/>
      <c r="G3" s="263"/>
    </row>
    <row r="4" spans="1:11">
      <c r="A4" s="260" t="s">
        <v>3</v>
      </c>
      <c r="B4" s="260"/>
      <c r="C4" s="264"/>
      <c r="D4" s="264"/>
      <c r="E4" s="264"/>
      <c r="F4" s="264"/>
      <c r="G4" s="264"/>
    </row>
    <row r="5" spans="1:11" ht="15.75" thickBot="1">
      <c r="A5" s="260" t="s">
        <v>9</v>
      </c>
      <c r="B5" s="260"/>
      <c r="C5" s="261" t="s">
        <v>26</v>
      </c>
      <c r="D5" s="261"/>
      <c r="E5" s="261"/>
      <c r="F5" s="261"/>
      <c r="G5" s="261"/>
    </row>
    <row r="6" spans="1:11" ht="15.75" thickBot="1">
      <c r="A6" s="248" t="s">
        <v>15</v>
      </c>
      <c r="B6" s="249"/>
      <c r="C6" s="250">
        <v>41312</v>
      </c>
      <c r="D6" s="251"/>
      <c r="E6" s="251"/>
      <c r="F6" s="251"/>
      <c r="G6" s="252"/>
    </row>
    <row r="7" spans="1:11">
      <c r="A7" s="5"/>
      <c r="B7" s="5"/>
      <c r="C7" s="5"/>
      <c r="D7" s="5"/>
      <c r="E7" s="5"/>
      <c r="F7" s="5"/>
      <c r="G7" s="5"/>
    </row>
    <row r="8" spans="1:11" ht="15" customHeight="1">
      <c r="A8" s="253" t="s">
        <v>4</v>
      </c>
      <c r="B8" s="255" t="s">
        <v>5</v>
      </c>
      <c r="C8" s="257" t="s">
        <v>6</v>
      </c>
      <c r="D8" s="257" t="s">
        <v>7</v>
      </c>
      <c r="E8" s="257" t="s">
        <v>8</v>
      </c>
      <c r="F8" s="86"/>
      <c r="G8" s="253" t="s">
        <v>10</v>
      </c>
    </row>
    <row r="9" spans="1:11">
      <c r="A9" s="254"/>
      <c r="B9" s="256"/>
      <c r="C9" s="253"/>
      <c r="D9" s="253"/>
      <c r="E9" s="253"/>
      <c r="F9" s="87"/>
      <c r="G9" s="254"/>
    </row>
    <row r="10" spans="1:11" ht="25.5">
      <c r="A10" s="89"/>
      <c r="B10" s="88"/>
      <c r="C10" s="89" t="s">
        <v>194</v>
      </c>
      <c r="D10" s="89">
        <v>4</v>
      </c>
      <c r="E10" s="89"/>
      <c r="F10" s="89"/>
      <c r="G10" s="89" t="s">
        <v>195</v>
      </c>
    </row>
    <row r="11" spans="1:11" ht="15.75" thickBot="1">
      <c r="A11" s="133">
        <v>1</v>
      </c>
      <c r="B11" s="140">
        <v>0</v>
      </c>
      <c r="C11" s="134" t="s">
        <v>182</v>
      </c>
      <c r="D11" s="162">
        <v>6</v>
      </c>
      <c r="E11" s="135" t="s">
        <v>135</v>
      </c>
      <c r="F11" s="135"/>
      <c r="G11" s="136"/>
    </row>
    <row r="12" spans="1:11">
      <c r="A12" s="79">
        <f>A11+1</f>
        <v>2</v>
      </c>
      <c r="B12" s="96">
        <v>0</v>
      </c>
      <c r="C12" s="123" t="s">
        <v>72</v>
      </c>
      <c r="D12" s="125">
        <v>6</v>
      </c>
      <c r="E12" s="120" t="s">
        <v>135</v>
      </c>
      <c r="F12" s="120"/>
      <c r="G12" s="269" t="s">
        <v>178</v>
      </c>
      <c r="H12">
        <f>IF(B12=0,D12,0)+IF(B13=0,D13,0)+IF(B14=0,D14,0)+IF(B15=0,D15,0)</f>
        <v>24</v>
      </c>
      <c r="I12">
        <f>IF(B12=1,D12,0)+IF(B13=1,D13,0)+IF(B14=1,D14,0)+IF(B15=1,D15,0)</f>
        <v>0</v>
      </c>
      <c r="J12">
        <f>IF(B12=2,D12,0)+IF(B13=2,D13,0)+IF(B14=2,D14,0)+IF(B15=2,D15,0)</f>
        <v>0</v>
      </c>
      <c r="K12">
        <f>IF(B12=3,D12,0)+IF(B13=3,D13,0)+IF(B14=3,D14,0)+IF(B15=3,D15,0)</f>
        <v>0</v>
      </c>
    </row>
    <row r="13" spans="1:11" ht="15.75" customHeight="1">
      <c r="A13" s="79">
        <f t="shared" ref="A13:A52" si="0">A12+1</f>
        <v>3</v>
      </c>
      <c r="B13" s="95">
        <v>0</v>
      </c>
      <c r="C13" s="123" t="s">
        <v>120</v>
      </c>
      <c r="D13" s="125">
        <v>6</v>
      </c>
      <c r="E13" s="120" t="s">
        <v>135</v>
      </c>
      <c r="F13" s="120"/>
      <c r="G13" s="270"/>
    </row>
    <row r="14" spans="1:11">
      <c r="A14" s="79">
        <f t="shared" si="0"/>
        <v>4</v>
      </c>
      <c r="B14" s="95">
        <v>0</v>
      </c>
      <c r="C14" s="123" t="s">
        <v>157</v>
      </c>
      <c r="D14" s="125">
        <v>6</v>
      </c>
      <c r="E14" s="120" t="s">
        <v>135</v>
      </c>
      <c r="F14" s="120"/>
      <c r="G14" s="270"/>
    </row>
    <row r="15" spans="1:11" ht="15.75" customHeight="1" thickBot="1">
      <c r="A15" s="79">
        <f t="shared" si="0"/>
        <v>5</v>
      </c>
      <c r="B15" s="95">
        <v>0</v>
      </c>
      <c r="C15" s="145" t="s">
        <v>183</v>
      </c>
      <c r="D15" s="125">
        <v>6</v>
      </c>
      <c r="E15" s="117" t="s">
        <v>139</v>
      </c>
      <c r="F15" s="117"/>
      <c r="G15" s="271"/>
    </row>
    <row r="16" spans="1:11" ht="21" customHeight="1">
      <c r="A16" s="79">
        <f t="shared" si="0"/>
        <v>6</v>
      </c>
      <c r="B16" s="95">
        <v>0</v>
      </c>
      <c r="C16" s="123" t="s">
        <v>184</v>
      </c>
      <c r="D16" s="125">
        <v>6</v>
      </c>
      <c r="E16" s="120" t="s">
        <v>135</v>
      </c>
      <c r="F16" s="120"/>
      <c r="G16" s="269" t="s">
        <v>149</v>
      </c>
      <c r="H16">
        <f>IF(B16=0,D16,0)+IF(B17=0,D17,0)+IF(B18=0,D18,0)</f>
        <v>6</v>
      </c>
      <c r="I16">
        <f>IF(B16=1,D16,0)+IF(B17=1,D17,0)+IF(B18=1,D18,0)</f>
        <v>12</v>
      </c>
      <c r="J16">
        <f>IF(B16=2,D16,0)+IF(B17=2,D17,0)+IF(B18=2,D18,0)</f>
        <v>0</v>
      </c>
      <c r="K16">
        <f>IF(B16=3,D16,0)+IF(B17=3,D17,0)+IF(B18=3,D18,0)</f>
        <v>0</v>
      </c>
    </row>
    <row r="17" spans="1:11" ht="15.75" customHeight="1">
      <c r="A17" s="79">
        <f t="shared" si="0"/>
        <v>7</v>
      </c>
      <c r="B17" s="95">
        <v>1</v>
      </c>
      <c r="C17" s="137" t="s">
        <v>76</v>
      </c>
      <c r="D17" s="125">
        <v>6</v>
      </c>
      <c r="E17" s="120" t="s">
        <v>139</v>
      </c>
      <c r="F17" s="120"/>
      <c r="G17" s="270"/>
    </row>
    <row r="18" spans="1:11" ht="15.75" thickBot="1">
      <c r="A18" s="79">
        <f t="shared" si="0"/>
        <v>8</v>
      </c>
      <c r="B18" s="95">
        <v>1</v>
      </c>
      <c r="C18" s="137" t="s">
        <v>130</v>
      </c>
      <c r="D18" s="125">
        <v>6</v>
      </c>
      <c r="E18" s="117" t="s">
        <v>139</v>
      </c>
      <c r="F18" s="117"/>
      <c r="G18" s="271"/>
    </row>
    <row r="19" spans="1:11">
      <c r="A19" s="79">
        <f t="shared" si="0"/>
        <v>9</v>
      </c>
      <c r="B19" s="95">
        <v>0</v>
      </c>
      <c r="C19" s="123" t="s">
        <v>83</v>
      </c>
      <c r="D19" s="125">
        <v>6</v>
      </c>
      <c r="E19" s="120" t="s">
        <v>135</v>
      </c>
      <c r="F19" s="120"/>
      <c r="G19" s="269" t="s">
        <v>82</v>
      </c>
      <c r="H19">
        <f>IF(B19=0,D19,0)+IF(B20=0,D20,0)</f>
        <v>12</v>
      </c>
      <c r="I19">
        <f>IF(B19=1,D19,0)+IF(B20=1,D20,0)</f>
        <v>0</v>
      </c>
      <c r="J19">
        <f>IF(B19=2,D19,0)+IF(B20=2,D20,0)</f>
        <v>0</v>
      </c>
      <c r="K19">
        <f>IF(B19=3,D19,0)+IF(B20=3,D20,0)</f>
        <v>0</v>
      </c>
    </row>
    <row r="20" spans="1:11" ht="15.75" customHeight="1" thickBot="1">
      <c r="A20" s="85">
        <f t="shared" si="0"/>
        <v>10</v>
      </c>
      <c r="B20" s="98">
        <v>0</v>
      </c>
      <c r="C20" s="123" t="s">
        <v>80</v>
      </c>
      <c r="D20" s="125">
        <v>6</v>
      </c>
      <c r="E20" s="117" t="s">
        <v>135</v>
      </c>
      <c r="F20" s="117"/>
      <c r="G20" s="271"/>
    </row>
    <row r="21" spans="1:11" ht="17.25" customHeight="1">
      <c r="A21" s="79">
        <f t="shared" si="0"/>
        <v>11</v>
      </c>
      <c r="B21" s="95">
        <v>1</v>
      </c>
      <c r="C21" s="137" t="s">
        <v>121</v>
      </c>
      <c r="D21" s="125">
        <v>6</v>
      </c>
      <c r="E21" s="120" t="s">
        <v>139</v>
      </c>
      <c r="F21" s="120"/>
      <c r="G21" s="269" t="s">
        <v>86</v>
      </c>
      <c r="H21">
        <f>IF(B21=0,D21,0)+IF(B22=0,D22,0)+IF(B23=0,D23,0)+IF(B24=0,D24,0)</f>
        <v>0</v>
      </c>
      <c r="I21">
        <f>IF(B21=1,D21,0)+IF(B22=1,D22,0)+IF(B23=1,D23,0)+IF(B24=1,D24,0)</f>
        <v>24</v>
      </c>
      <c r="J21">
        <f>IF(B21=2,D21,0)+IF(B22=2,D22,0)+IF(B23=2,D23,0)+IF(B24=2,D24,0)</f>
        <v>0</v>
      </c>
      <c r="K21">
        <f>IF(B21=3,D21,0)+IF(B22=3,D22,0)+IF(B23=3,D23,0)+IF(B24=3,D24,0)</f>
        <v>0</v>
      </c>
    </row>
    <row r="22" spans="1:11">
      <c r="A22" s="79">
        <f t="shared" si="0"/>
        <v>12</v>
      </c>
      <c r="B22" s="95">
        <v>1</v>
      </c>
      <c r="C22" s="137" t="s">
        <v>87</v>
      </c>
      <c r="D22" s="125">
        <v>6</v>
      </c>
      <c r="E22" s="120" t="s">
        <v>139</v>
      </c>
      <c r="F22" s="120"/>
      <c r="G22" s="270"/>
    </row>
    <row r="23" spans="1:11">
      <c r="A23" s="79">
        <f t="shared" si="0"/>
        <v>13</v>
      </c>
      <c r="B23" s="95">
        <v>1</v>
      </c>
      <c r="C23" s="137" t="s">
        <v>161</v>
      </c>
      <c r="D23" s="125">
        <v>6</v>
      </c>
      <c r="E23" s="120" t="s">
        <v>139</v>
      </c>
      <c r="F23" s="120"/>
      <c r="G23" s="270"/>
    </row>
    <row r="24" spans="1:11" ht="15.75" thickBot="1">
      <c r="A24" s="79">
        <f t="shared" si="0"/>
        <v>14</v>
      </c>
      <c r="B24" s="95">
        <v>1</v>
      </c>
      <c r="C24" s="137" t="s">
        <v>162</v>
      </c>
      <c r="D24" s="125">
        <v>6</v>
      </c>
      <c r="E24" s="117" t="s">
        <v>139</v>
      </c>
      <c r="F24" s="117"/>
      <c r="G24" s="271"/>
    </row>
    <row r="25" spans="1:11" ht="15.75" customHeight="1">
      <c r="A25" s="85">
        <f t="shared" si="0"/>
        <v>15</v>
      </c>
      <c r="B25" s="98">
        <v>1</v>
      </c>
      <c r="C25" s="137" t="s">
        <v>94</v>
      </c>
      <c r="D25" s="125">
        <v>6</v>
      </c>
      <c r="E25" s="120" t="s">
        <v>139</v>
      </c>
      <c r="F25" s="120"/>
      <c r="G25" s="269" t="s">
        <v>96</v>
      </c>
      <c r="H25">
        <f>IF(B25=0,D25,0)+IF(B26=0,D26,0)</f>
        <v>0</v>
      </c>
      <c r="I25">
        <f>IF(B25=1,D25,0)+IF(B26=1,D26,0)</f>
        <v>12</v>
      </c>
      <c r="J25">
        <f>IF(B25=2,D25,0)+IF(B26=2,D26,0)</f>
        <v>0</v>
      </c>
      <c r="K25">
        <f>IF(B25=3,D25,0)+IF(B26=3,D26,0)</f>
        <v>0</v>
      </c>
    </row>
    <row r="26" spans="1:11" ht="15.75" thickBot="1">
      <c r="A26" s="79">
        <f t="shared" si="0"/>
        <v>16</v>
      </c>
      <c r="B26" s="96">
        <v>1</v>
      </c>
      <c r="C26" s="137" t="s">
        <v>97</v>
      </c>
      <c r="D26" s="125">
        <v>6</v>
      </c>
      <c r="E26" s="117" t="s">
        <v>139</v>
      </c>
      <c r="F26" s="117"/>
      <c r="G26" s="271"/>
    </row>
    <row r="27" spans="1:11" ht="15.75" customHeight="1">
      <c r="A27" s="85">
        <f t="shared" si="0"/>
        <v>17</v>
      </c>
      <c r="B27" s="101">
        <v>0</v>
      </c>
      <c r="C27" s="123" t="s">
        <v>99</v>
      </c>
      <c r="D27" s="125">
        <v>6</v>
      </c>
      <c r="E27" s="120" t="s">
        <v>135</v>
      </c>
      <c r="F27" s="120"/>
      <c r="G27" s="269" t="s">
        <v>179</v>
      </c>
      <c r="H27">
        <f>IF(B27=0,D27,0)+IF(B28=0,D28,0)+IF(B29=0,D29,0)+IF(B30=0,D30,0)</f>
        <v>18</v>
      </c>
      <c r="I27">
        <f>IF(B27=1,D27,0)+IF(B28=1,D28,0)+IF(B29=1,D29,0)+IF(B30=1,D30,0)</f>
        <v>0</v>
      </c>
      <c r="J27">
        <f>IF(B27=2,D27,0)+IF(B28=2,D28,0)+IF(B29=2,D29,0)+IF(B30=2,D30,0)</f>
        <v>0</v>
      </c>
      <c r="K27">
        <f>IF(B27=3,D27,0)+IF(B28=3,D28,0)+IF(B29=3,D29,0)+IF(B30=3,D30,0)</f>
        <v>0</v>
      </c>
    </row>
    <row r="28" spans="1:11">
      <c r="A28" s="85">
        <f t="shared" si="0"/>
        <v>18</v>
      </c>
      <c r="B28" s="101">
        <v>0</v>
      </c>
      <c r="C28" s="123" t="s">
        <v>77</v>
      </c>
      <c r="D28" s="125">
        <v>6</v>
      </c>
      <c r="E28" s="120" t="s">
        <v>135</v>
      </c>
      <c r="F28" s="120"/>
      <c r="G28" s="270"/>
    </row>
    <row r="29" spans="1:11">
      <c r="A29" s="85">
        <f t="shared" si="0"/>
        <v>19</v>
      </c>
      <c r="B29" s="101">
        <v>0</v>
      </c>
      <c r="C29" s="123" t="s">
        <v>101</v>
      </c>
      <c r="D29" s="125">
        <v>6</v>
      </c>
      <c r="E29" s="120" t="s">
        <v>135</v>
      </c>
      <c r="F29" s="120"/>
      <c r="G29" s="270"/>
    </row>
    <row r="30" spans="1:11" ht="15.75" customHeight="1" thickBot="1">
      <c r="A30" s="79">
        <f t="shared" si="0"/>
        <v>20</v>
      </c>
      <c r="B30" s="96">
        <v>2</v>
      </c>
      <c r="C30" s="139" t="s">
        <v>165</v>
      </c>
      <c r="D30" s="125">
        <v>0</v>
      </c>
      <c r="E30" s="117" t="s">
        <v>140</v>
      </c>
      <c r="F30" s="117"/>
      <c r="G30" s="271"/>
    </row>
    <row r="31" spans="1:11" ht="15.75" customHeight="1">
      <c r="A31" s="79">
        <f t="shared" si="0"/>
        <v>21</v>
      </c>
      <c r="B31" s="95">
        <v>1</v>
      </c>
      <c r="C31" s="137" t="s">
        <v>103</v>
      </c>
      <c r="D31" s="125">
        <v>6</v>
      </c>
      <c r="E31" s="120" t="s">
        <v>139</v>
      </c>
      <c r="F31" s="120"/>
      <c r="G31" s="269" t="s">
        <v>180</v>
      </c>
      <c r="H31">
        <f>IF(B31=0,D31,0)+IF(B32=0,D32,0)+IF(B33=0,D33,0)</f>
        <v>0</v>
      </c>
      <c r="I31">
        <f>IF(B31=1,D31,0)+IF(B32=1,D32,0)+IF(B33=1,D33,0)</f>
        <v>18</v>
      </c>
      <c r="J31">
        <f>IF(B31=2,D31,0)+IF(B32=2,D32,0)+IF(B33=2,D33,0)</f>
        <v>0</v>
      </c>
      <c r="K31">
        <f>IF(B31=3,D31,0)+IF(B32=3,D32,0)+IF(B33=3,D33,0)</f>
        <v>0</v>
      </c>
    </row>
    <row r="32" spans="1:11" ht="20.25" customHeight="1">
      <c r="A32" s="79">
        <f t="shared" si="0"/>
        <v>22</v>
      </c>
      <c r="B32" s="95">
        <v>1</v>
      </c>
      <c r="C32" s="137" t="s">
        <v>163</v>
      </c>
      <c r="D32" s="125">
        <v>6</v>
      </c>
      <c r="E32" s="120" t="s">
        <v>139</v>
      </c>
      <c r="F32" s="120"/>
      <c r="G32" s="270"/>
    </row>
    <row r="33" spans="1:11" ht="20.25" customHeight="1" thickBot="1">
      <c r="A33" s="79">
        <f t="shared" si="0"/>
        <v>23</v>
      </c>
      <c r="B33" s="95">
        <v>1</v>
      </c>
      <c r="C33" s="137" t="s">
        <v>79</v>
      </c>
      <c r="D33" s="125">
        <v>6</v>
      </c>
      <c r="E33" s="117" t="s">
        <v>139</v>
      </c>
      <c r="F33" s="117"/>
      <c r="G33" s="271"/>
    </row>
    <row r="34" spans="1:11" ht="20.25" customHeight="1">
      <c r="A34" s="79">
        <f t="shared" si="0"/>
        <v>24</v>
      </c>
      <c r="B34" s="95">
        <v>1</v>
      </c>
      <c r="C34" s="137" t="s">
        <v>129</v>
      </c>
      <c r="D34" s="125">
        <v>6</v>
      </c>
      <c r="E34" s="120" t="s">
        <v>139</v>
      </c>
      <c r="F34" s="120"/>
      <c r="G34" s="269" t="s">
        <v>105</v>
      </c>
      <c r="H34">
        <f>IF(B34=0,D34,0)+IF(B35=0,D35,0)</f>
        <v>6</v>
      </c>
      <c r="I34">
        <f>IF(B34=1,D34,0)+IF(B35=1,D35,0)</f>
        <v>6</v>
      </c>
      <c r="J34">
        <f>IF(B34=2,D34,0)+IF(B35=2,D35,0)</f>
        <v>0</v>
      </c>
      <c r="K34">
        <f>IF(B34=3,D34,0)+IF(B35=3,D35,0)</f>
        <v>0</v>
      </c>
    </row>
    <row r="35" spans="1:11" ht="20.25" customHeight="1" thickBot="1">
      <c r="A35" s="79">
        <f t="shared" si="0"/>
        <v>25</v>
      </c>
      <c r="B35" s="96">
        <v>0</v>
      </c>
      <c r="C35" s="123" t="s">
        <v>106</v>
      </c>
      <c r="D35" s="125">
        <v>6</v>
      </c>
      <c r="E35" s="117" t="s">
        <v>135</v>
      </c>
      <c r="F35" s="117"/>
      <c r="G35" s="271"/>
    </row>
    <row r="36" spans="1:11" ht="20.25" customHeight="1">
      <c r="A36" s="79">
        <f t="shared" si="0"/>
        <v>26</v>
      </c>
      <c r="B36" s="96">
        <v>0</v>
      </c>
      <c r="C36" s="123" t="s">
        <v>113</v>
      </c>
      <c r="D36" s="125">
        <v>6</v>
      </c>
      <c r="E36" s="120" t="s">
        <v>135</v>
      </c>
      <c r="F36" s="120"/>
      <c r="G36" s="269" t="s">
        <v>147</v>
      </c>
    </row>
    <row r="37" spans="1:11">
      <c r="A37" s="79">
        <f t="shared" si="0"/>
        <v>27</v>
      </c>
      <c r="B37" s="95">
        <v>3</v>
      </c>
      <c r="C37" s="138" t="s">
        <v>124</v>
      </c>
      <c r="D37" s="125">
        <v>6</v>
      </c>
      <c r="E37" s="120" t="s">
        <v>137</v>
      </c>
      <c r="F37" s="120"/>
      <c r="G37" s="270"/>
    </row>
    <row r="38" spans="1:11">
      <c r="A38" s="79">
        <f t="shared" si="0"/>
        <v>28</v>
      </c>
      <c r="B38" s="95">
        <v>3</v>
      </c>
      <c r="C38" s="138" t="s">
        <v>127</v>
      </c>
      <c r="D38" s="125">
        <v>6</v>
      </c>
      <c r="E38" s="120" t="s">
        <v>137</v>
      </c>
      <c r="F38" s="120"/>
      <c r="G38" s="270"/>
    </row>
    <row r="39" spans="1:11">
      <c r="A39" s="79">
        <f t="shared" si="0"/>
        <v>29</v>
      </c>
      <c r="B39" s="95">
        <v>3</v>
      </c>
      <c r="C39" s="138" t="s">
        <v>167</v>
      </c>
      <c r="D39" s="125">
        <v>6</v>
      </c>
      <c r="E39" s="120" t="s">
        <v>137</v>
      </c>
      <c r="F39" s="120"/>
      <c r="G39" s="270"/>
    </row>
    <row r="40" spans="1:11" ht="15.75" customHeight="1" thickBot="1">
      <c r="A40" s="84">
        <f t="shared" si="0"/>
        <v>30</v>
      </c>
      <c r="B40" s="127">
        <v>3</v>
      </c>
      <c r="C40" s="138" t="s">
        <v>185</v>
      </c>
      <c r="D40" s="125">
        <v>6</v>
      </c>
      <c r="E40" s="117" t="s">
        <v>137</v>
      </c>
      <c r="F40" s="117"/>
      <c r="G40" s="271"/>
    </row>
    <row r="41" spans="1:11" s="41" customFormat="1">
      <c r="A41" s="79">
        <f t="shared" si="0"/>
        <v>31</v>
      </c>
      <c r="B41" s="96">
        <v>0</v>
      </c>
      <c r="C41" s="123" t="s">
        <v>186</v>
      </c>
      <c r="D41" s="125">
        <v>6</v>
      </c>
      <c r="E41" s="120" t="s">
        <v>135</v>
      </c>
      <c r="F41" s="120"/>
      <c r="G41" s="269" t="s">
        <v>181</v>
      </c>
      <c r="H41">
        <f>IF(B41=0,D41,0)+IF(B42=0,D42,0)</f>
        <v>6</v>
      </c>
      <c r="I41">
        <f>IF(B41=1,D41,0)+IF(B42=1,D42,0)</f>
        <v>0</v>
      </c>
      <c r="J41">
        <f>IF(B41=2,D41,0)+IF(B42=2,D42,0)</f>
        <v>6</v>
      </c>
      <c r="K41">
        <f>IF(B41=3,D41,0)+IF(B42=3,D42,0)</f>
        <v>0</v>
      </c>
    </row>
    <row r="42" spans="1:11" ht="15.75" thickBot="1">
      <c r="A42" s="62">
        <f t="shared" si="0"/>
        <v>32</v>
      </c>
      <c r="B42" s="61">
        <v>2</v>
      </c>
      <c r="C42" s="139" t="s">
        <v>187</v>
      </c>
      <c r="D42" s="125">
        <v>6</v>
      </c>
      <c r="E42" s="117" t="s">
        <v>140</v>
      </c>
      <c r="F42" s="117"/>
      <c r="G42" s="271"/>
    </row>
    <row r="43" spans="1:11">
      <c r="A43" s="62">
        <f t="shared" si="0"/>
        <v>33</v>
      </c>
      <c r="B43" s="61">
        <v>3</v>
      </c>
      <c r="C43" s="138" t="s">
        <v>188</v>
      </c>
      <c r="D43" s="125">
        <v>6</v>
      </c>
      <c r="E43" s="120" t="s">
        <v>137</v>
      </c>
      <c r="F43" s="120"/>
      <c r="G43" s="269" t="s">
        <v>125</v>
      </c>
      <c r="H43">
        <f>IF(B43=0,D43,0)+IF(B44=0,D44,0)</f>
        <v>0</v>
      </c>
      <c r="I43">
        <f>IF(B43=1,D43,0)+IF(B44=1,D44,0)</f>
        <v>0</v>
      </c>
      <c r="J43">
        <f>IF(B43=2,D43,0)+IF(B44=2,D44,0)</f>
        <v>0</v>
      </c>
      <c r="K43">
        <f>IF(B43=3,D43,0)+IF(B44=3,D44,0)</f>
        <v>12</v>
      </c>
    </row>
    <row r="44" spans="1:11" ht="15.75" thickBot="1">
      <c r="A44" s="62">
        <f t="shared" si="0"/>
        <v>34</v>
      </c>
      <c r="B44" s="61">
        <v>3</v>
      </c>
      <c r="C44" s="138" t="s">
        <v>133</v>
      </c>
      <c r="D44" s="125">
        <v>6</v>
      </c>
      <c r="E44" s="117" t="s">
        <v>137</v>
      </c>
      <c r="F44" s="117"/>
      <c r="G44" s="271"/>
    </row>
    <row r="45" spans="1:11" ht="30.75" thickBot="1">
      <c r="A45" s="62">
        <f t="shared" si="0"/>
        <v>35</v>
      </c>
      <c r="B45" s="61">
        <v>0</v>
      </c>
      <c r="C45" s="123" t="s">
        <v>189</v>
      </c>
      <c r="D45" s="125">
        <v>10</v>
      </c>
      <c r="E45" s="117" t="s">
        <v>135</v>
      </c>
      <c r="F45" s="117"/>
      <c r="G45" s="118" t="s">
        <v>109</v>
      </c>
    </row>
    <row r="46" spans="1:11">
      <c r="A46" s="62">
        <f t="shared" si="0"/>
        <v>36</v>
      </c>
      <c r="B46" s="61">
        <v>0</v>
      </c>
      <c r="C46" s="123" t="s">
        <v>190</v>
      </c>
      <c r="D46" s="125">
        <v>6</v>
      </c>
      <c r="E46" s="120" t="s">
        <v>135</v>
      </c>
      <c r="F46" s="120"/>
      <c r="G46" s="269" t="s">
        <v>143</v>
      </c>
      <c r="H46">
        <f>IF(B46=0,D46,0)+IF(B47=0,D47,0)+IF(B48=0,D48,0)+IF(B49=0,D49,0)</f>
        <v>18</v>
      </c>
      <c r="I46">
        <f>IF(B46=1,D46,0)+IF(B47=1,D47,0)+IF(B48=1,D48,0)+IF(B49=1,D49,0)</f>
        <v>0</v>
      </c>
      <c r="J46">
        <f>IF(B46=2,D46,0)+IF(B47=2,D47,0)+IF(B48=2,D48,0)+IF(B49=2,D49,0)</f>
        <v>0</v>
      </c>
      <c r="K46">
        <f>IF(B46=3,D46,0)+IF(B47=3,D47,0)+IF(B48=3,D48,0)+IF(B49=3,D49,0)</f>
        <v>6</v>
      </c>
    </row>
    <row r="47" spans="1:11">
      <c r="A47" s="62">
        <f t="shared" si="0"/>
        <v>37</v>
      </c>
      <c r="B47" s="61">
        <v>0</v>
      </c>
      <c r="C47" s="123" t="s">
        <v>100</v>
      </c>
      <c r="D47" s="125">
        <v>6</v>
      </c>
      <c r="E47" s="120" t="s">
        <v>135</v>
      </c>
      <c r="F47" s="120"/>
      <c r="G47" s="270"/>
    </row>
    <row r="48" spans="1:11">
      <c r="A48" s="62">
        <f t="shared" si="0"/>
        <v>38</v>
      </c>
      <c r="B48" s="61">
        <v>0</v>
      </c>
      <c r="C48" s="123" t="s">
        <v>191</v>
      </c>
      <c r="D48" s="125">
        <v>6</v>
      </c>
      <c r="E48" s="120" t="s">
        <v>135</v>
      </c>
      <c r="F48" s="120"/>
      <c r="G48" s="270"/>
    </row>
    <row r="49" spans="1:11" ht="15.75" thickBot="1">
      <c r="A49" s="62">
        <f t="shared" si="0"/>
        <v>39</v>
      </c>
      <c r="B49" s="61">
        <v>3</v>
      </c>
      <c r="C49" s="138" t="s">
        <v>192</v>
      </c>
      <c r="D49" s="125">
        <v>6</v>
      </c>
      <c r="E49" s="117" t="s">
        <v>137</v>
      </c>
      <c r="F49" s="117"/>
      <c r="G49" s="271"/>
    </row>
    <row r="50" spans="1:11">
      <c r="A50" s="62">
        <f t="shared" si="0"/>
        <v>40</v>
      </c>
      <c r="B50" s="61">
        <v>0</v>
      </c>
      <c r="C50" s="123" t="s">
        <v>193</v>
      </c>
      <c r="D50" s="125">
        <v>6</v>
      </c>
      <c r="E50" s="120" t="s">
        <v>135</v>
      </c>
      <c r="F50" s="120"/>
      <c r="G50" s="269" t="s">
        <v>153</v>
      </c>
      <c r="H50">
        <f>IF(B50=0,D50,0)+IF(B51=0,D51,0)</f>
        <v>12</v>
      </c>
      <c r="I50">
        <f>IF(B50=1,D50,0)+IF(B51=1,D51,0)</f>
        <v>0</v>
      </c>
      <c r="J50">
        <f>IF(B50=2,D50,0)+IF(B51=2,D51,0)</f>
        <v>0</v>
      </c>
      <c r="K50">
        <f>IF(B50=3,D50,0)+IF(B51=3,D51,0)</f>
        <v>0</v>
      </c>
    </row>
    <row r="51" spans="1:11" ht="15.75" thickBot="1">
      <c r="A51" s="62">
        <f t="shared" si="0"/>
        <v>41</v>
      </c>
      <c r="B51" s="61">
        <v>0</v>
      </c>
      <c r="C51" s="123" t="s">
        <v>175</v>
      </c>
      <c r="D51" s="125">
        <v>6</v>
      </c>
      <c r="E51" s="117" t="s">
        <v>135</v>
      </c>
      <c r="F51" s="117"/>
      <c r="G51" s="271"/>
    </row>
    <row r="52" spans="1:11" ht="15.75" thickBot="1">
      <c r="A52" s="62">
        <f t="shared" si="0"/>
        <v>42</v>
      </c>
      <c r="B52" s="61">
        <v>0</v>
      </c>
      <c r="C52" s="123" t="s">
        <v>176</v>
      </c>
      <c r="D52" s="125">
        <v>6</v>
      </c>
      <c r="E52" s="117" t="s">
        <v>135</v>
      </c>
      <c r="F52" s="117"/>
      <c r="G52" s="118" t="s">
        <v>59</v>
      </c>
    </row>
  </sheetData>
  <mergeCells count="28">
    <mergeCell ref="A1:G1"/>
    <mergeCell ref="G8:G9"/>
    <mergeCell ref="G12:G15"/>
    <mergeCell ref="G16:G18"/>
    <mergeCell ref="G19:G20"/>
    <mergeCell ref="A6:B6"/>
    <mergeCell ref="C6:G6"/>
    <mergeCell ref="A8:A9"/>
    <mergeCell ref="B8:B9"/>
    <mergeCell ref="C8:C9"/>
    <mergeCell ref="D8:D9"/>
    <mergeCell ref="E8:E9"/>
    <mergeCell ref="A3:B3"/>
    <mergeCell ref="E3:G3"/>
    <mergeCell ref="A4:B4"/>
    <mergeCell ref="C4:G4"/>
    <mergeCell ref="A5:B5"/>
    <mergeCell ref="C5:G5"/>
    <mergeCell ref="G41:G42"/>
    <mergeCell ref="G43:G44"/>
    <mergeCell ref="G21:G24"/>
    <mergeCell ref="G46:G49"/>
    <mergeCell ref="G50:G51"/>
    <mergeCell ref="G25:G26"/>
    <mergeCell ref="G27:G30"/>
    <mergeCell ref="G31:G33"/>
    <mergeCell ref="G34:G35"/>
    <mergeCell ref="G36:G4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51"/>
  <sheetViews>
    <sheetView topLeftCell="A7" zoomScaleNormal="100" workbookViewId="0">
      <selection activeCell="H11" sqref="H11:K11"/>
    </sheetView>
  </sheetViews>
  <sheetFormatPr defaultRowHeight="15"/>
  <cols>
    <col min="1" max="1" width="6.140625" customWidth="1"/>
    <col min="2" max="2" width="5.85546875" customWidth="1"/>
    <col min="3" max="3" width="19.140625" customWidth="1"/>
    <col min="4" max="4" width="8.140625" customWidth="1"/>
    <col min="5" max="6" width="10.7109375" customWidth="1"/>
    <col min="7" max="7" width="36.140625" customWidth="1"/>
  </cols>
  <sheetData>
    <row r="1" spans="1:11" ht="15.75">
      <c r="A1" s="262" t="s">
        <v>0</v>
      </c>
      <c r="B1" s="262"/>
      <c r="C1" s="262"/>
      <c r="D1" s="262"/>
      <c r="E1" s="262"/>
      <c r="F1" s="262"/>
      <c r="G1" s="262"/>
    </row>
    <row r="2" spans="1:11">
      <c r="A2" s="7"/>
      <c r="B2" s="6"/>
      <c r="C2" s="6"/>
      <c r="D2" s="6"/>
      <c r="E2" s="6"/>
      <c r="F2" s="6"/>
      <c r="G2" s="6"/>
    </row>
    <row r="3" spans="1:11">
      <c r="A3" s="260" t="s">
        <v>1</v>
      </c>
      <c r="B3" s="260"/>
      <c r="C3" s="12" t="s">
        <v>17</v>
      </c>
      <c r="D3" s="8" t="s">
        <v>2</v>
      </c>
      <c r="E3" s="263" t="s">
        <v>11</v>
      </c>
      <c r="F3" s="263"/>
      <c r="G3" s="263"/>
    </row>
    <row r="4" spans="1:11">
      <c r="A4" s="260" t="s">
        <v>3</v>
      </c>
      <c r="B4" s="260"/>
      <c r="C4" s="264"/>
      <c r="D4" s="264"/>
      <c r="E4" s="264"/>
      <c r="F4" s="264"/>
      <c r="G4" s="264"/>
    </row>
    <row r="5" spans="1:11" ht="15.75" thickBot="1">
      <c r="A5" s="260" t="s">
        <v>9</v>
      </c>
      <c r="B5" s="260"/>
      <c r="C5" s="261" t="s">
        <v>26</v>
      </c>
      <c r="D5" s="261"/>
      <c r="E5" s="261"/>
      <c r="F5" s="261"/>
      <c r="G5" s="261"/>
    </row>
    <row r="6" spans="1:11" ht="15.75" thickBot="1">
      <c r="A6" s="248" t="s">
        <v>15</v>
      </c>
      <c r="B6" s="249"/>
      <c r="C6" s="250">
        <v>41313</v>
      </c>
      <c r="D6" s="251"/>
      <c r="E6" s="251"/>
      <c r="F6" s="251"/>
      <c r="G6" s="252"/>
    </row>
    <row r="7" spans="1:11">
      <c r="A7" s="5"/>
      <c r="B7" s="5"/>
      <c r="C7" s="5"/>
      <c r="D7" s="5"/>
      <c r="E7" s="5"/>
      <c r="F7" s="5"/>
      <c r="G7" s="5"/>
    </row>
    <row r="8" spans="1:11" ht="15" customHeight="1">
      <c r="A8" s="253" t="s">
        <v>4</v>
      </c>
      <c r="B8" s="255" t="s">
        <v>5</v>
      </c>
      <c r="C8" s="257" t="s">
        <v>6</v>
      </c>
      <c r="D8" s="257" t="s">
        <v>7</v>
      </c>
      <c r="E8" s="257" t="s">
        <v>8</v>
      </c>
      <c r="F8" s="86"/>
      <c r="G8" s="253" t="s">
        <v>10</v>
      </c>
    </row>
    <row r="9" spans="1:11" ht="15.75" thickBot="1">
      <c r="A9" s="254"/>
      <c r="B9" s="256"/>
      <c r="C9" s="253"/>
      <c r="D9" s="253"/>
      <c r="E9" s="253"/>
      <c r="F9" s="87"/>
      <c r="G9" s="254"/>
    </row>
    <row r="10" spans="1:11" ht="15.75" thickBot="1">
      <c r="A10" s="130">
        <v>1</v>
      </c>
      <c r="B10" s="143"/>
      <c r="C10" s="164" t="s">
        <v>198</v>
      </c>
      <c r="D10" s="170" t="s">
        <v>134</v>
      </c>
      <c r="E10" s="135" t="s">
        <v>135</v>
      </c>
      <c r="F10" s="135"/>
      <c r="G10" s="136"/>
    </row>
    <row r="11" spans="1:11" ht="21" customHeight="1" thickBot="1">
      <c r="A11" s="81">
        <f t="shared" ref="A11:A13" si="0">A10+1</f>
        <v>2</v>
      </c>
      <c r="B11" s="97">
        <v>0</v>
      </c>
      <c r="C11" s="165" t="s">
        <v>119</v>
      </c>
      <c r="D11" s="171">
        <v>10</v>
      </c>
      <c r="E11" s="120" t="s">
        <v>135</v>
      </c>
      <c r="F11" s="120"/>
      <c r="G11" s="266" t="s">
        <v>196</v>
      </c>
      <c r="H11" s="68">
        <f>IF(B11=0,D11,0)+IF(B12=0,D12,0)+IF(B13=0,D13,0)+IF(B14=0,D14,0)+IF(B15=0,D15,0)+IF(B16=0,D16,0)+IF(B17=0,D17,0)+IF(B18=0,D18,0)+IF(B19=0,D19,0)+IF(B20=0,D20,0)+IF(B21=0,D21,0)+IF(B22=0,D22,0)+IF(B23=0,D23,0)+IF(B24=0,D24,0)+IF(B25=0,D25,0)+IF(B26=0,D26,0)+IF(B27=0,D19,0)+IF(B28=0,D28,0)+IF(B29=0,D29,0)+IF(B30=0,D30,0)</f>
        <v>82</v>
      </c>
      <c r="I11" s="52">
        <f>IF(B11=1,D11,0)+IF(B12=1,D12,0)+IF(B13=1,D13,0)+IF(B14=1,D14,0)+IF(B15=1,D15,0)+IF(B16=1,D16,0)+IF(B17=1,D17,0)+IF(B18=1,D18,0)+IF(B19=1,D19,0)+IF(B20=1,D20,0)+IF(B21=1,D21,0)+IF(B22=1,D22,0)+IF(B23=1,D23,0)+IF(B24=1,D24,0)+IF(B25=1,D25,0)+IF(B26=1,D26,0)+IF(B27=1,D19,0)+IF(B28=1,D28,0)+IF(B29=1,D29,0)+IF(B30=1,D30,0)</f>
        <v>50</v>
      </c>
      <c r="J11" s="52">
        <f>IF(B11=2,D11,0)+IF(B12=2,D12,0)+IF(B13=2,D13,0)+IF(B14=2,D14,0)+IF(B15=2,D15,0)+IF(B16=2,D16,0)+IF(B17=2,D17,0)+IF(B18=2,D18,0)+IF(B19=2,D19,0)+IF(B20=2,D20,0)+IF(B21=2,D21,0)+IF(B22=2,D22,0)+IF(B23=2,D23,0)+IF(B24=2,D24,0)+IF(B25=2,D25,0)+IF(B26=2,D26,0)+IF(B27=2,D19,0)+IF(B28=2,D28,0)+IF(B29=2,D29,0)+IF(B30=2,D30,0)</f>
        <v>0</v>
      </c>
      <c r="K11" s="69">
        <f>IF(B11=3,D11,0)+IF(B12=3,D12,0)+IF(B13=3,D13,0)+IF(B14=3,D14,0)+IF(B15=3,D15,0)+IF(B16=3,D16,0)+IF(B17=3,D17,0)+IF(B18=3,D18,0)+IF(B19=3,D19,0)+IF(B20=3,D20,0)+IF(B21=3,D21,0)+IF(B22=3,D22,0)+IF(B23=3,D23,0)+IF(B24=3,D24,0)+IF(B25=3,D25,0)+IF(B26=3,D26,0)+IF(B27=3,D19,0)+IF(B28=3,D28,0)+IF(B29=3,D29,0)+IF(B30=3,D30,0)</f>
        <v>50</v>
      </c>
    </row>
    <row r="12" spans="1:11">
      <c r="A12" s="81">
        <f t="shared" si="0"/>
        <v>3</v>
      </c>
      <c r="B12" s="97">
        <v>0</v>
      </c>
      <c r="C12" s="165" t="s">
        <v>120</v>
      </c>
      <c r="D12" s="172">
        <v>8</v>
      </c>
      <c r="E12" s="120" t="s">
        <v>135</v>
      </c>
      <c r="F12" s="120"/>
      <c r="G12" s="268"/>
    </row>
    <row r="13" spans="1:11" ht="15.75" customHeight="1">
      <c r="A13" s="81">
        <f t="shared" si="0"/>
        <v>4</v>
      </c>
      <c r="B13" s="97">
        <v>0</v>
      </c>
      <c r="C13" s="165" t="s">
        <v>157</v>
      </c>
      <c r="D13" s="172">
        <v>10</v>
      </c>
      <c r="E13" s="120" t="s">
        <v>135</v>
      </c>
      <c r="F13" s="120"/>
      <c r="G13" s="268"/>
    </row>
    <row r="14" spans="1:11" ht="15.75" customHeight="1">
      <c r="A14" s="79">
        <f t="shared" ref="A14:A51" si="1">A13+1</f>
        <v>5</v>
      </c>
      <c r="B14" s="95">
        <v>0</v>
      </c>
      <c r="C14" s="165" t="s">
        <v>183</v>
      </c>
      <c r="D14" s="172">
        <v>10</v>
      </c>
      <c r="E14" s="120" t="s">
        <v>139</v>
      </c>
      <c r="F14" s="120"/>
      <c r="G14" s="268"/>
    </row>
    <row r="15" spans="1:11" ht="15.75" customHeight="1">
      <c r="A15" s="79">
        <f t="shared" si="1"/>
        <v>6</v>
      </c>
      <c r="B15" s="95">
        <v>1</v>
      </c>
      <c r="C15" s="166" t="s">
        <v>199</v>
      </c>
      <c r="D15" s="172">
        <v>10</v>
      </c>
      <c r="E15" s="120" t="s">
        <v>139</v>
      </c>
      <c r="F15" s="120"/>
      <c r="G15" s="268"/>
    </row>
    <row r="16" spans="1:11">
      <c r="A16" s="79">
        <f t="shared" si="1"/>
        <v>7</v>
      </c>
      <c r="B16" s="96">
        <v>1</v>
      </c>
      <c r="C16" s="166" t="s">
        <v>78</v>
      </c>
      <c r="D16" s="172">
        <v>10</v>
      </c>
      <c r="E16" s="120" t="s">
        <v>139</v>
      </c>
      <c r="F16" s="120"/>
      <c r="G16" s="268"/>
    </row>
    <row r="17" spans="1:11">
      <c r="A17" s="79">
        <f t="shared" si="1"/>
        <v>8</v>
      </c>
      <c r="B17" s="96">
        <v>1</v>
      </c>
      <c r="C17" s="166" t="s">
        <v>103</v>
      </c>
      <c r="D17" s="172">
        <v>10</v>
      </c>
      <c r="E17" s="120" t="s">
        <v>139</v>
      </c>
      <c r="F17" s="120"/>
      <c r="G17" s="268"/>
    </row>
    <row r="18" spans="1:11">
      <c r="A18" s="79">
        <f t="shared" si="1"/>
        <v>9</v>
      </c>
      <c r="B18" s="95">
        <v>1</v>
      </c>
      <c r="C18" s="166" t="s">
        <v>77</v>
      </c>
      <c r="D18" s="172">
        <v>10</v>
      </c>
      <c r="E18" s="120" t="s">
        <v>139</v>
      </c>
      <c r="F18" s="120"/>
      <c r="G18" s="268"/>
    </row>
    <row r="19" spans="1:11">
      <c r="A19" s="79">
        <f t="shared" si="1"/>
        <v>10</v>
      </c>
      <c r="B19" s="95">
        <v>0</v>
      </c>
      <c r="C19" s="165" t="s">
        <v>113</v>
      </c>
      <c r="D19" s="172">
        <v>8</v>
      </c>
      <c r="E19" s="120" t="s">
        <v>135</v>
      </c>
      <c r="F19" s="120"/>
      <c r="G19" s="268"/>
    </row>
    <row r="20" spans="1:11">
      <c r="A20" s="79">
        <f t="shared" si="1"/>
        <v>11</v>
      </c>
      <c r="B20" s="95">
        <v>3</v>
      </c>
      <c r="C20" s="167" t="s">
        <v>124</v>
      </c>
      <c r="D20" s="172">
        <v>10</v>
      </c>
      <c r="E20" s="120" t="s">
        <v>137</v>
      </c>
      <c r="F20" s="120"/>
      <c r="G20" s="268"/>
    </row>
    <row r="21" spans="1:11">
      <c r="A21" s="79">
        <f t="shared" si="1"/>
        <v>12</v>
      </c>
      <c r="B21" s="95">
        <v>3</v>
      </c>
      <c r="C21" s="167" t="s">
        <v>192</v>
      </c>
      <c r="D21" s="172">
        <v>10</v>
      </c>
      <c r="E21" s="120" t="s">
        <v>137</v>
      </c>
      <c r="F21" s="120"/>
      <c r="G21" s="268"/>
    </row>
    <row r="22" spans="1:11" ht="15" customHeight="1">
      <c r="A22" s="79">
        <f t="shared" si="1"/>
        <v>13</v>
      </c>
      <c r="B22" s="95">
        <v>3</v>
      </c>
      <c r="C22" s="167" t="s">
        <v>167</v>
      </c>
      <c r="D22" s="172">
        <v>0</v>
      </c>
      <c r="E22" s="120" t="s">
        <v>137</v>
      </c>
      <c r="F22" s="120"/>
      <c r="G22" s="268"/>
    </row>
    <row r="23" spans="1:11" ht="21.75" customHeight="1">
      <c r="A23" s="79">
        <f t="shared" si="1"/>
        <v>14</v>
      </c>
      <c r="B23" s="98">
        <v>3</v>
      </c>
      <c r="C23" s="167" t="s">
        <v>185</v>
      </c>
      <c r="D23" s="172">
        <v>10</v>
      </c>
      <c r="E23" s="120" t="s">
        <v>137</v>
      </c>
      <c r="F23" s="120"/>
      <c r="G23" s="268"/>
    </row>
    <row r="24" spans="1:11" ht="15.75" customHeight="1">
      <c r="A24" s="79">
        <f t="shared" si="1"/>
        <v>15</v>
      </c>
      <c r="B24" s="96">
        <v>3</v>
      </c>
      <c r="C24" s="167" t="s">
        <v>188</v>
      </c>
      <c r="D24" s="172">
        <v>10</v>
      </c>
      <c r="E24" s="120" t="s">
        <v>137</v>
      </c>
      <c r="F24" s="120"/>
      <c r="G24" s="268"/>
    </row>
    <row r="25" spans="1:11">
      <c r="A25" s="79">
        <f t="shared" si="1"/>
        <v>16</v>
      </c>
      <c r="B25" s="101">
        <v>3</v>
      </c>
      <c r="C25" s="167" t="s">
        <v>172</v>
      </c>
      <c r="D25" s="172">
        <v>10</v>
      </c>
      <c r="E25" s="120" t="s">
        <v>137</v>
      </c>
      <c r="F25" s="120"/>
      <c r="G25" s="268"/>
    </row>
    <row r="26" spans="1:11">
      <c r="A26" s="79">
        <f t="shared" si="1"/>
        <v>17</v>
      </c>
      <c r="B26" s="101">
        <v>0</v>
      </c>
      <c r="C26" s="165" t="s">
        <v>200</v>
      </c>
      <c r="D26" s="172">
        <v>10</v>
      </c>
      <c r="E26" s="120" t="s">
        <v>135</v>
      </c>
      <c r="F26" s="120"/>
      <c r="G26" s="268"/>
    </row>
    <row r="27" spans="1:11">
      <c r="A27" s="79">
        <f t="shared" si="1"/>
        <v>18</v>
      </c>
      <c r="B27" s="101">
        <v>0</v>
      </c>
      <c r="C27" s="165" t="s">
        <v>112</v>
      </c>
      <c r="D27" s="172">
        <v>8</v>
      </c>
      <c r="E27" s="120" t="s">
        <v>135</v>
      </c>
      <c r="F27" s="120"/>
      <c r="G27" s="268"/>
    </row>
    <row r="28" spans="1:11">
      <c r="A28" s="79">
        <f t="shared" si="1"/>
        <v>19</v>
      </c>
      <c r="B28" s="96">
        <v>0</v>
      </c>
      <c r="C28" s="165" t="s">
        <v>201</v>
      </c>
      <c r="D28" s="172">
        <v>10</v>
      </c>
      <c r="E28" s="120" t="s">
        <v>135</v>
      </c>
      <c r="F28" s="120"/>
      <c r="G28" s="268"/>
    </row>
    <row r="29" spans="1:11" ht="15.75" customHeight="1">
      <c r="A29" s="79">
        <f t="shared" si="1"/>
        <v>20</v>
      </c>
      <c r="B29" s="95">
        <v>1</v>
      </c>
      <c r="C29" s="166" t="s">
        <v>131</v>
      </c>
      <c r="D29" s="172">
        <v>10</v>
      </c>
      <c r="E29" s="120" t="s">
        <v>139</v>
      </c>
      <c r="F29" s="120"/>
      <c r="G29" s="268"/>
    </row>
    <row r="30" spans="1:11" ht="15.75" thickBot="1">
      <c r="A30" s="79">
        <f t="shared" si="1"/>
        <v>21</v>
      </c>
      <c r="B30" s="95">
        <v>0</v>
      </c>
      <c r="C30" s="165" t="s">
        <v>101</v>
      </c>
      <c r="D30" s="174">
        <v>8</v>
      </c>
      <c r="E30" s="142"/>
      <c r="F30" s="142"/>
      <c r="G30" s="267"/>
    </row>
    <row r="31" spans="1:11">
      <c r="A31" s="79">
        <f t="shared" si="1"/>
        <v>22</v>
      </c>
      <c r="B31" s="95">
        <v>0</v>
      </c>
      <c r="C31" s="165" t="s">
        <v>83</v>
      </c>
      <c r="D31" s="176">
        <v>10</v>
      </c>
      <c r="E31" s="120" t="s">
        <v>135</v>
      </c>
      <c r="F31" s="120"/>
      <c r="G31" s="266" t="s">
        <v>82</v>
      </c>
      <c r="H31">
        <f>IF(B31=0,D31,0)+IF(B32=0,D32,0)</f>
        <v>20</v>
      </c>
      <c r="I31">
        <f>IF(B31=1,D31,0)+IF(B32=1,D32,0)</f>
        <v>0</v>
      </c>
      <c r="J31">
        <f>IF(B31=2,D31,0)+IF(B32=2,D32,0)</f>
        <v>0</v>
      </c>
      <c r="K31">
        <f>IF(B31=3,D31,0)+IF(B32=3,D32,0)</f>
        <v>0</v>
      </c>
    </row>
    <row r="32" spans="1:11" ht="15.75" thickBot="1">
      <c r="A32" s="79">
        <f t="shared" si="1"/>
        <v>23</v>
      </c>
      <c r="B32" s="127">
        <v>0</v>
      </c>
      <c r="C32" s="165" t="s">
        <v>80</v>
      </c>
      <c r="D32" s="173">
        <v>10</v>
      </c>
      <c r="E32" s="117" t="s">
        <v>135</v>
      </c>
      <c r="F32" s="117"/>
      <c r="G32" s="267"/>
    </row>
    <row r="33" spans="1:11" ht="18" customHeight="1">
      <c r="A33" s="79">
        <f t="shared" si="1"/>
        <v>24</v>
      </c>
      <c r="B33" s="95">
        <v>1</v>
      </c>
      <c r="C33" s="166" t="s">
        <v>84</v>
      </c>
      <c r="D33" s="176">
        <v>10</v>
      </c>
      <c r="E33" s="120" t="s">
        <v>139</v>
      </c>
      <c r="F33" s="120"/>
      <c r="G33" s="266" t="s">
        <v>86</v>
      </c>
      <c r="H33">
        <f>IF(B33=0,D33,0)+IF(B34=0,D34,0)+IF(B35=0,D35,0)+IF(B36=0,D36,0)</f>
        <v>0</v>
      </c>
      <c r="I33">
        <f>IF(B33=1,D33,0)+IF(B34=1,D34,0)+IF(B35=1,D35,0)+IF(B36=1,D36,0)</f>
        <v>40</v>
      </c>
      <c r="J33">
        <f>IF(B33=2,D33,0)+IF(B34=2,D34,0)+IF(B35=2,D35,0)+IF(B36=2,D36,0)</f>
        <v>0</v>
      </c>
      <c r="K33">
        <f>IF(B33=3,D33,0)+IF(B34=3,D34,0)+IF(B35=3,D35,0)+IF(B36=3,D36,0)</f>
        <v>0</v>
      </c>
    </row>
    <row r="34" spans="1:11">
      <c r="A34" s="79">
        <f t="shared" si="1"/>
        <v>25</v>
      </c>
      <c r="B34" s="95">
        <v>1</v>
      </c>
      <c r="C34" s="166" t="s">
        <v>87</v>
      </c>
      <c r="D34" s="172">
        <v>10</v>
      </c>
      <c r="E34" s="120" t="s">
        <v>139</v>
      </c>
      <c r="F34" s="120"/>
      <c r="G34" s="268"/>
    </row>
    <row r="35" spans="1:11">
      <c r="A35" s="79">
        <f t="shared" si="1"/>
        <v>26</v>
      </c>
      <c r="B35" s="95">
        <v>1</v>
      </c>
      <c r="C35" s="166" t="s">
        <v>161</v>
      </c>
      <c r="D35" s="172">
        <v>10</v>
      </c>
      <c r="E35" s="120" t="s">
        <v>139</v>
      </c>
      <c r="F35" s="120"/>
      <c r="G35" s="268"/>
    </row>
    <row r="36" spans="1:11" ht="15.75" thickBot="1">
      <c r="A36" s="79">
        <f t="shared" si="1"/>
        <v>27</v>
      </c>
      <c r="B36" s="95">
        <v>1</v>
      </c>
      <c r="C36" s="166" t="s">
        <v>89</v>
      </c>
      <c r="D36" s="173">
        <v>10</v>
      </c>
      <c r="E36" s="117" t="s">
        <v>139</v>
      </c>
      <c r="F36" s="117"/>
      <c r="G36" s="267"/>
    </row>
    <row r="37" spans="1:11">
      <c r="A37" s="79">
        <f t="shared" si="1"/>
        <v>28</v>
      </c>
      <c r="B37" s="95">
        <v>1</v>
      </c>
      <c r="C37" s="166" t="s">
        <v>94</v>
      </c>
      <c r="D37" s="175">
        <v>10</v>
      </c>
      <c r="E37" s="120" t="s">
        <v>139</v>
      </c>
      <c r="F37" s="120"/>
      <c r="G37" s="266" t="s">
        <v>96</v>
      </c>
      <c r="H37">
        <f>IF(B37=0,D37,0)+IF(B38=0,D38,0)</f>
        <v>0</v>
      </c>
      <c r="I37">
        <f>IF(B37=1,D37,0)+IF(B38=1,D38,0)</f>
        <v>20</v>
      </c>
      <c r="J37">
        <f>IF(B37=2,D37,0)+IF(B38=2,D38,0)</f>
        <v>0</v>
      </c>
      <c r="K37">
        <f>IF(B37=3,D37,0)+IF(B38=3,D38,0)</f>
        <v>0</v>
      </c>
    </row>
    <row r="38" spans="1:11" ht="15.75" thickBot="1">
      <c r="A38" s="79">
        <f t="shared" si="1"/>
        <v>29</v>
      </c>
      <c r="B38" s="127">
        <v>1</v>
      </c>
      <c r="C38" s="166" t="s">
        <v>202</v>
      </c>
      <c r="D38" s="172">
        <v>10</v>
      </c>
      <c r="E38" s="117" t="s">
        <v>139</v>
      </c>
      <c r="F38" s="117"/>
      <c r="G38" s="267"/>
    </row>
    <row r="39" spans="1:11">
      <c r="A39" s="79">
        <f t="shared" si="1"/>
        <v>30</v>
      </c>
      <c r="B39" s="96">
        <v>0</v>
      </c>
      <c r="C39" s="165" t="s">
        <v>99</v>
      </c>
      <c r="D39" s="172">
        <v>8</v>
      </c>
      <c r="E39" s="120" t="s">
        <v>135</v>
      </c>
      <c r="F39" s="120"/>
      <c r="G39" s="266" t="s">
        <v>179</v>
      </c>
      <c r="H39">
        <f>IF(B39=0,D39,0)+IF(B40=0,D40,0)+IF(B41=0,D41,0)</f>
        <v>18</v>
      </c>
      <c r="I39">
        <f>IF(B39=1,D39,0)+IF(B40=1,D40,0)+IF(B41=1,D41,0)</f>
        <v>0</v>
      </c>
      <c r="J39">
        <f>IF(B39=2,D39,0)+IF(B40=2,D40,0)+IF(B41=2,D41,0)</f>
        <v>10</v>
      </c>
      <c r="K39">
        <f>IF(B39=3,D39,0)+IF(B40=3,D40,0)+IF(B41=3,D41,0)</f>
        <v>0</v>
      </c>
    </row>
    <row r="40" spans="1:11">
      <c r="A40" s="128">
        <f t="shared" si="1"/>
        <v>31</v>
      </c>
      <c r="B40" s="103">
        <v>0</v>
      </c>
      <c r="C40" s="165" t="s">
        <v>77</v>
      </c>
      <c r="D40" s="172">
        <v>10</v>
      </c>
      <c r="E40" s="120" t="s">
        <v>135</v>
      </c>
      <c r="F40" s="120"/>
      <c r="G40" s="268"/>
    </row>
    <row r="41" spans="1:11" ht="15.75" thickBot="1">
      <c r="A41" s="128">
        <f t="shared" si="1"/>
        <v>32</v>
      </c>
      <c r="B41" s="144">
        <v>2</v>
      </c>
      <c r="C41" s="168" t="s">
        <v>102</v>
      </c>
      <c r="D41" s="172">
        <v>10</v>
      </c>
      <c r="E41" s="117" t="s">
        <v>140</v>
      </c>
      <c r="F41" s="117"/>
      <c r="G41" s="267"/>
    </row>
    <row r="42" spans="1:11">
      <c r="A42" s="128">
        <f t="shared" si="1"/>
        <v>33</v>
      </c>
      <c r="B42" s="144">
        <v>1</v>
      </c>
      <c r="C42" s="166" t="s">
        <v>98</v>
      </c>
      <c r="D42" s="172">
        <v>10</v>
      </c>
      <c r="E42" s="120" t="s">
        <v>139</v>
      </c>
      <c r="F42" s="120"/>
      <c r="G42" s="266" t="s">
        <v>105</v>
      </c>
      <c r="H42">
        <f>IF(B42=0,D42,0)+IF(B43=0,D43,0)</f>
        <v>0</v>
      </c>
      <c r="I42">
        <f>IF(B42=1,D42,0)+IF(B43=1,D43,0)</f>
        <v>10</v>
      </c>
      <c r="J42">
        <f>IF(B42=2,D42,0)+IF(B43=2,D43,0)</f>
        <v>0</v>
      </c>
      <c r="K42">
        <f>IF(B42=3,D42,0)+IF(B43=3,D43,0)</f>
        <v>0</v>
      </c>
    </row>
    <row r="43" spans="1:11" ht="15.75" thickBot="1">
      <c r="A43" s="128">
        <f t="shared" si="1"/>
        <v>34</v>
      </c>
      <c r="B43" s="144">
        <v>0</v>
      </c>
      <c r="C43" s="165" t="s">
        <v>203</v>
      </c>
      <c r="D43" s="172">
        <v>0</v>
      </c>
      <c r="E43" s="117" t="s">
        <v>135</v>
      </c>
      <c r="F43" s="117"/>
      <c r="G43" s="267"/>
    </row>
    <row r="44" spans="1:11">
      <c r="A44" s="128">
        <f t="shared" si="1"/>
        <v>35</v>
      </c>
      <c r="B44" s="144">
        <v>0</v>
      </c>
      <c r="C44" s="165" t="s">
        <v>90</v>
      </c>
      <c r="D44" s="172">
        <v>10</v>
      </c>
      <c r="E44" s="120" t="s">
        <v>135</v>
      </c>
      <c r="F44" s="120"/>
      <c r="G44" s="266" t="s">
        <v>181</v>
      </c>
      <c r="H44">
        <f>IF(B44=0,D44,0)+IF(B45=0,D45,0)</f>
        <v>10</v>
      </c>
      <c r="I44">
        <f>IF(B44=1,D44,0)+IF(B45=1,D45,0)</f>
        <v>0</v>
      </c>
      <c r="J44">
        <f>IF(B44=2,D44,0)+IF(B45=2,D45,0)</f>
        <v>10</v>
      </c>
      <c r="K44">
        <f>IF(B44=3,D44,0)+IF(B45=3,D45,0)</f>
        <v>0</v>
      </c>
    </row>
    <row r="45" spans="1:11" ht="15.75" thickBot="1">
      <c r="A45" s="128">
        <f t="shared" si="1"/>
        <v>36</v>
      </c>
      <c r="B45" s="144">
        <v>2</v>
      </c>
      <c r="C45" s="168" t="s">
        <v>187</v>
      </c>
      <c r="D45" s="172">
        <v>10</v>
      </c>
      <c r="E45" s="117" t="s">
        <v>140</v>
      </c>
      <c r="F45" s="117"/>
      <c r="G45" s="267"/>
    </row>
    <row r="46" spans="1:11" ht="30.75" thickBot="1">
      <c r="A46" s="128">
        <f t="shared" si="1"/>
        <v>37</v>
      </c>
      <c r="B46" s="144">
        <v>0</v>
      </c>
      <c r="C46" s="165" t="s">
        <v>189</v>
      </c>
      <c r="D46" s="172">
        <v>10</v>
      </c>
      <c r="E46" s="117" t="s">
        <v>135</v>
      </c>
      <c r="F46" s="117"/>
      <c r="G46" s="163" t="s">
        <v>109</v>
      </c>
    </row>
    <row r="47" spans="1:11">
      <c r="A47" s="128">
        <f t="shared" si="1"/>
        <v>38</v>
      </c>
      <c r="B47" s="144">
        <v>0</v>
      </c>
      <c r="C47" s="165" t="s">
        <v>190</v>
      </c>
      <c r="D47" s="172">
        <v>10</v>
      </c>
      <c r="E47" s="120" t="s">
        <v>135</v>
      </c>
      <c r="F47" s="120"/>
      <c r="G47" s="266" t="s">
        <v>143</v>
      </c>
      <c r="H47">
        <f>IF(B47=0,D47,0)+IF(B48=0,D48,0)</f>
        <v>20</v>
      </c>
      <c r="I47">
        <f>IF(B47=1,D47,0)+IF(B48=1,D48,0)</f>
        <v>0</v>
      </c>
      <c r="J47">
        <f>IF(B47=2,D47,0)+IF(B48=2,D48,0)</f>
        <v>0</v>
      </c>
      <c r="K47">
        <f>IF(B47=3,D47,0)+IF(B48=3,D48,0)</f>
        <v>0</v>
      </c>
    </row>
    <row r="48" spans="1:11" ht="15.75" thickBot="1">
      <c r="A48" s="128">
        <f t="shared" si="1"/>
        <v>39</v>
      </c>
      <c r="B48" s="144">
        <v>0</v>
      </c>
      <c r="C48" s="165" t="s">
        <v>100</v>
      </c>
      <c r="D48" s="172">
        <v>10</v>
      </c>
      <c r="E48" s="117" t="s">
        <v>135</v>
      </c>
      <c r="F48" s="117"/>
      <c r="G48" s="267"/>
    </row>
    <row r="49" spans="1:11">
      <c r="A49" s="128">
        <f t="shared" si="1"/>
        <v>40</v>
      </c>
      <c r="B49" s="144">
        <v>0</v>
      </c>
      <c r="C49" s="165" t="s">
        <v>191</v>
      </c>
      <c r="D49" s="172">
        <v>10</v>
      </c>
      <c r="E49" s="120" t="s">
        <v>135</v>
      </c>
      <c r="F49" s="120"/>
      <c r="G49" s="266" t="s">
        <v>197</v>
      </c>
      <c r="H49">
        <f>IF(B49=0,D49,0)+IF(B50=0,D50,0)</f>
        <v>20</v>
      </c>
      <c r="I49">
        <f>IF(B49=1,D49,0)+IF(B50=1,D50,0)</f>
        <v>0</v>
      </c>
      <c r="J49">
        <f>IF(B49=2,D49,0)+IF(B50=2,D50,0)</f>
        <v>0</v>
      </c>
      <c r="K49">
        <f>IF(B49=3,D49,0)+IF(B50=3,D50,0)</f>
        <v>0</v>
      </c>
    </row>
    <row r="50" spans="1:11" ht="15.75" thickBot="1">
      <c r="A50" s="128">
        <f t="shared" si="1"/>
        <v>41</v>
      </c>
      <c r="B50" s="144">
        <v>0</v>
      </c>
      <c r="C50" s="165" t="s">
        <v>158</v>
      </c>
      <c r="D50" s="172">
        <v>10</v>
      </c>
      <c r="E50" s="117" t="s">
        <v>135</v>
      </c>
      <c r="F50" s="117"/>
      <c r="G50" s="267"/>
    </row>
    <row r="51" spans="1:11" ht="15.75" thickBot="1">
      <c r="A51" s="129">
        <f t="shared" si="1"/>
        <v>42</v>
      </c>
      <c r="B51" s="128">
        <v>0</v>
      </c>
      <c r="C51" s="169" t="s">
        <v>176</v>
      </c>
      <c r="D51" s="173">
        <v>10</v>
      </c>
      <c r="E51" s="117" t="s">
        <v>135</v>
      </c>
      <c r="F51" s="117"/>
      <c r="G51" s="163" t="s">
        <v>59</v>
      </c>
    </row>
  </sheetData>
  <mergeCells count="24">
    <mergeCell ref="A1:G1"/>
    <mergeCell ref="A6:B6"/>
    <mergeCell ref="C6:G6"/>
    <mergeCell ref="A8:A9"/>
    <mergeCell ref="B8:B9"/>
    <mergeCell ref="C8:C9"/>
    <mergeCell ref="D8:D9"/>
    <mergeCell ref="E8:E9"/>
    <mergeCell ref="G8:G9"/>
    <mergeCell ref="A3:B3"/>
    <mergeCell ref="E3:G3"/>
    <mergeCell ref="A4:B4"/>
    <mergeCell ref="C4:G4"/>
    <mergeCell ref="A5:B5"/>
    <mergeCell ref="G47:G48"/>
    <mergeCell ref="G49:G50"/>
    <mergeCell ref="G33:G36"/>
    <mergeCell ref="G37:G38"/>
    <mergeCell ref="G39:G41"/>
    <mergeCell ref="G42:G43"/>
    <mergeCell ref="G44:G45"/>
    <mergeCell ref="C5:G5"/>
    <mergeCell ref="G11:G30"/>
    <mergeCell ref="G31:G32"/>
  </mergeCells>
  <pageMargins left="0.7" right="0.7" top="0.75" bottom="0.75" header="0.3" footer="0.3"/>
  <pageSetup paperSize="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40"/>
  <sheetViews>
    <sheetView workbookViewId="0">
      <selection activeCell="I11" sqref="I11"/>
    </sheetView>
  </sheetViews>
  <sheetFormatPr defaultRowHeight="15"/>
  <cols>
    <col min="1" max="1" width="5.42578125" customWidth="1"/>
    <col min="2" max="2" width="4.85546875" customWidth="1"/>
    <col min="3" max="3" width="18.7109375" customWidth="1"/>
    <col min="5" max="5" width="12.42578125" customWidth="1"/>
    <col min="6" max="6" width="8.28515625" customWidth="1"/>
    <col min="7" max="7" width="31.85546875" customWidth="1"/>
  </cols>
  <sheetData>
    <row r="1" spans="1:11">
      <c r="A1" s="260" t="s">
        <v>3</v>
      </c>
      <c r="B1" s="260"/>
      <c r="C1" s="264"/>
      <c r="D1" s="264"/>
      <c r="E1" s="264"/>
      <c r="F1" s="264"/>
      <c r="G1" s="264"/>
    </row>
    <row r="2" spans="1:11" ht="15.75" thickBot="1">
      <c r="A2" s="260" t="s">
        <v>9</v>
      </c>
      <c r="B2" s="260"/>
      <c r="C2" s="261" t="s">
        <v>26</v>
      </c>
      <c r="D2" s="261"/>
      <c r="E2" s="261"/>
      <c r="F2" s="261"/>
      <c r="G2" s="261"/>
    </row>
    <row r="3" spans="1:11" ht="15.75" thickBot="1">
      <c r="A3" s="248" t="s">
        <v>15</v>
      </c>
      <c r="B3" s="249"/>
      <c r="C3" s="250">
        <v>41314</v>
      </c>
      <c r="D3" s="251"/>
      <c r="E3" s="251"/>
      <c r="F3" s="251"/>
      <c r="G3" s="252"/>
    </row>
    <row r="4" spans="1:11">
      <c r="A4" s="5"/>
      <c r="B4" s="5"/>
      <c r="C4" s="5"/>
      <c r="D4" s="5"/>
      <c r="E4" s="5"/>
      <c r="F4" s="5"/>
      <c r="G4" s="5"/>
    </row>
    <row r="5" spans="1:11">
      <c r="A5" s="253" t="s">
        <v>4</v>
      </c>
      <c r="B5" s="255" t="s">
        <v>5</v>
      </c>
      <c r="C5" s="257" t="s">
        <v>6</v>
      </c>
      <c r="D5" s="257" t="s">
        <v>7</v>
      </c>
      <c r="E5" s="257" t="s">
        <v>8</v>
      </c>
      <c r="F5" s="86"/>
      <c r="G5" s="253" t="s">
        <v>10</v>
      </c>
    </row>
    <row r="6" spans="1:11" ht="15.75" thickBot="1">
      <c r="A6" s="254"/>
      <c r="B6" s="256"/>
      <c r="C6" s="253"/>
      <c r="D6" s="253"/>
      <c r="E6" s="253"/>
      <c r="F6" s="87"/>
      <c r="G6" s="254"/>
    </row>
    <row r="7" spans="1:11" ht="16.5" thickTop="1" thickBot="1">
      <c r="A7" s="130">
        <v>1</v>
      </c>
      <c r="B7" s="220">
        <v>0</v>
      </c>
      <c r="C7" s="221" t="s">
        <v>182</v>
      </c>
      <c r="D7" s="222">
        <v>7</v>
      </c>
      <c r="E7" s="223" t="s">
        <v>135</v>
      </c>
      <c r="F7" s="223"/>
      <c r="G7" s="224"/>
    </row>
    <row r="8" spans="1:11" ht="15.75" customHeight="1" thickBot="1">
      <c r="A8" s="79">
        <f>A7+1</f>
        <v>2</v>
      </c>
      <c r="B8" s="95">
        <v>0</v>
      </c>
      <c r="C8" s="110" t="s">
        <v>75</v>
      </c>
      <c r="D8" s="178">
        <v>7</v>
      </c>
      <c r="E8" s="120" t="s">
        <v>135</v>
      </c>
      <c r="F8" s="120"/>
      <c r="G8" s="266" t="s">
        <v>196</v>
      </c>
      <c r="H8" s="68">
        <f>IF(B8=0,D8,0)+IF(B9=0,D9,0)+IF(B10=0,D10,0)+IF(B11=0,D11,0)+IF(B12=0,D12,0)+IF(B13=0,D13,0)+IF(B14=0,D14,0)+IF(B15=0,D15,0)+IF(B16=0,D16,0)+IF(B17=0,D17,0)+IF(B18=0,D18,0)+IF(B19=0,D19,0)</f>
        <v>14</v>
      </c>
      <c r="I8" s="52">
        <f>IF(B8=1,D8,0)+IF(B9=1,D9,0)+IF(B10=1,D10,0)+IF(B11=1,D11,0)+IF(B12=1,D12,0)+IF(B13=1,D13,0)+IF(B14=1,D14,0)+IF(B15=1,D15,0)+IF(B16=1,D16,0)+IF(B17=1,D17,0)+IF(B18=1,D18,0)+IF(B19=1,D19,0)</f>
        <v>35</v>
      </c>
      <c r="J8" s="52">
        <f>IF(B8=2,D8,0)+IF(B9=2,D9,0)+IF(B10=2,D10,0)+IF(B11=2,D11,0)+IF(B12=2,D12,0)+IF(B13=2,D13,0)+IF(B14=2,D14,0)+IF(B15=2,D15,0)+IF(B16=2,D16,0)+IF(B17=2,D17,0)+IF(B18=2,D18,0)+IF(B19=2,D19,0)</f>
        <v>0</v>
      </c>
      <c r="K8" s="69">
        <f>IF(B8=3,D8,0)+IF(B9=3,D9,0)+IF(B10=3,D10,0)+IF(B11=3,D11,0)+IF(B12=3,D12,0)+IF(B13=3,D13,0)+IF(B14=3,D14,0)+IF(B15=3,D15,0)+IF(B16=3,D16,0)+IF(B17=3,D17,0)+IF(B18=3,D18,0)+IF(B19=3,D19,0)</f>
        <v>35</v>
      </c>
    </row>
    <row r="9" spans="1:11">
      <c r="A9" s="79">
        <f t="shared" ref="A9:A40" si="0">A8+1</f>
        <v>3</v>
      </c>
      <c r="B9" s="95">
        <v>1</v>
      </c>
      <c r="C9" s="112" t="s">
        <v>199</v>
      </c>
      <c r="D9" s="177">
        <v>7</v>
      </c>
      <c r="E9" s="120" t="s">
        <v>139</v>
      </c>
      <c r="F9" s="120"/>
      <c r="G9" s="268"/>
    </row>
    <row r="10" spans="1:11">
      <c r="A10" s="79">
        <f t="shared" si="0"/>
        <v>4</v>
      </c>
      <c r="B10" s="96">
        <v>1</v>
      </c>
      <c r="C10" s="112" t="s">
        <v>78</v>
      </c>
      <c r="D10" s="177">
        <v>7</v>
      </c>
      <c r="E10" s="120" t="s">
        <v>139</v>
      </c>
      <c r="F10" s="120"/>
      <c r="G10" s="268"/>
    </row>
    <row r="11" spans="1:11">
      <c r="A11" s="79">
        <f t="shared" si="0"/>
        <v>5</v>
      </c>
      <c r="B11" s="96">
        <v>1</v>
      </c>
      <c r="C11" s="112" t="s">
        <v>77</v>
      </c>
      <c r="D11" s="177">
        <v>7</v>
      </c>
      <c r="E11" s="120" t="s">
        <v>139</v>
      </c>
      <c r="F11" s="120"/>
      <c r="G11" s="268"/>
    </row>
    <row r="12" spans="1:11">
      <c r="A12" s="79">
        <f t="shared" si="0"/>
        <v>6</v>
      </c>
      <c r="B12" s="95">
        <v>3</v>
      </c>
      <c r="C12" s="111" t="s">
        <v>166</v>
      </c>
      <c r="D12" s="177">
        <v>7</v>
      </c>
      <c r="E12" s="120" t="s">
        <v>137</v>
      </c>
      <c r="F12" s="120"/>
      <c r="G12" s="268"/>
    </row>
    <row r="13" spans="1:11">
      <c r="A13" s="79">
        <f t="shared" si="0"/>
        <v>7</v>
      </c>
      <c r="B13" s="95">
        <v>3</v>
      </c>
      <c r="C13" s="111" t="s">
        <v>127</v>
      </c>
      <c r="D13" s="177">
        <v>7</v>
      </c>
      <c r="E13" s="120" t="s">
        <v>137</v>
      </c>
      <c r="F13" s="120"/>
      <c r="G13" s="268"/>
    </row>
    <row r="14" spans="1:11">
      <c r="A14" s="79">
        <f t="shared" si="0"/>
        <v>8</v>
      </c>
      <c r="B14" s="95">
        <v>3</v>
      </c>
      <c r="C14" s="111" t="s">
        <v>168</v>
      </c>
      <c r="D14" s="177">
        <v>7</v>
      </c>
      <c r="E14" s="120" t="s">
        <v>137</v>
      </c>
      <c r="F14" s="120"/>
      <c r="G14" s="268"/>
    </row>
    <row r="15" spans="1:11">
      <c r="A15" s="79">
        <f t="shared" si="0"/>
        <v>9</v>
      </c>
      <c r="B15" s="95">
        <v>3</v>
      </c>
      <c r="C15" s="111" t="s">
        <v>188</v>
      </c>
      <c r="D15" s="177">
        <v>7</v>
      </c>
      <c r="E15" s="120" t="s">
        <v>137</v>
      </c>
      <c r="F15" s="120"/>
      <c r="G15" s="268"/>
    </row>
    <row r="16" spans="1:11">
      <c r="A16" s="79">
        <f t="shared" si="0"/>
        <v>10</v>
      </c>
      <c r="B16" s="95">
        <v>3</v>
      </c>
      <c r="C16" s="111" t="s">
        <v>172</v>
      </c>
      <c r="D16" s="177">
        <v>7</v>
      </c>
      <c r="E16" s="120" t="s">
        <v>137</v>
      </c>
      <c r="F16" s="120"/>
      <c r="G16" s="268"/>
    </row>
    <row r="17" spans="1:11" ht="15.75" customHeight="1">
      <c r="A17" s="79">
        <f t="shared" si="0"/>
        <v>11</v>
      </c>
      <c r="B17" s="98">
        <v>0</v>
      </c>
      <c r="C17" s="110" t="s">
        <v>193</v>
      </c>
      <c r="D17" s="177">
        <v>7</v>
      </c>
      <c r="E17" s="120" t="s">
        <v>135</v>
      </c>
      <c r="F17" s="120"/>
      <c r="G17" s="268"/>
    </row>
    <row r="18" spans="1:11">
      <c r="A18" s="79">
        <f t="shared" si="0"/>
        <v>12</v>
      </c>
      <c r="B18" s="101">
        <v>1</v>
      </c>
      <c r="C18" s="112" t="s">
        <v>79</v>
      </c>
      <c r="D18" s="177">
        <v>7</v>
      </c>
      <c r="E18" s="120" t="s">
        <v>139</v>
      </c>
      <c r="F18" s="120"/>
      <c r="G18" s="268"/>
    </row>
    <row r="19" spans="1:11" ht="15.75" thickBot="1">
      <c r="A19" s="79">
        <f t="shared" si="0"/>
        <v>13</v>
      </c>
      <c r="B19" s="101">
        <v>1</v>
      </c>
      <c r="C19" s="112" t="s">
        <v>98</v>
      </c>
      <c r="D19" s="163">
        <v>7</v>
      </c>
      <c r="E19" s="117" t="s">
        <v>139</v>
      </c>
      <c r="F19" s="117"/>
      <c r="G19" s="267"/>
    </row>
    <row r="20" spans="1:11">
      <c r="A20" s="79">
        <f t="shared" si="0"/>
        <v>14</v>
      </c>
      <c r="B20" s="101">
        <v>0</v>
      </c>
      <c r="C20" s="110" t="s">
        <v>113</v>
      </c>
      <c r="D20" s="177">
        <v>7</v>
      </c>
      <c r="E20" s="120" t="s">
        <v>135</v>
      </c>
      <c r="F20" s="120"/>
      <c r="G20" s="266" t="s">
        <v>204</v>
      </c>
      <c r="H20">
        <f>IF(B20=0,D20,0)+IF(B21=0,D21,0)</f>
        <v>14</v>
      </c>
      <c r="I20">
        <f>IF(B20=1,D20,0)+IF(B21=1,D21,0)</f>
        <v>0</v>
      </c>
      <c r="J20">
        <f>IF(B20=2,D20,0)+IF(B21=2,D21,0)</f>
        <v>0</v>
      </c>
      <c r="K20">
        <f>IF(B20=3,D20,0)+IF(B21=3,D21,0)</f>
        <v>0</v>
      </c>
    </row>
    <row r="21" spans="1:11" ht="21" customHeight="1" thickBot="1">
      <c r="A21" s="79">
        <f t="shared" si="0"/>
        <v>15</v>
      </c>
      <c r="B21" s="96">
        <v>0</v>
      </c>
      <c r="C21" s="110" t="s">
        <v>103</v>
      </c>
      <c r="D21" s="163">
        <v>7</v>
      </c>
      <c r="E21" s="117" t="s">
        <v>139</v>
      </c>
      <c r="F21" s="117"/>
      <c r="G21" s="267"/>
    </row>
    <row r="22" spans="1:11" ht="27" customHeight="1">
      <c r="A22" s="79">
        <f t="shared" si="0"/>
        <v>16</v>
      </c>
      <c r="B22" s="96">
        <v>0</v>
      </c>
      <c r="C22" s="110" t="s">
        <v>83</v>
      </c>
      <c r="D22" s="177">
        <v>7</v>
      </c>
      <c r="E22" s="120" t="s">
        <v>135</v>
      </c>
      <c r="F22" s="120"/>
      <c r="G22" s="266" t="s">
        <v>82</v>
      </c>
      <c r="H22">
        <f>IF(B22=0,D22,0)+IF(B23=0,D23,0)</f>
        <v>14</v>
      </c>
      <c r="I22">
        <f>IF(B22=1,D22,0)+IF(B23=1,D23,0)</f>
        <v>0</v>
      </c>
      <c r="J22">
        <f>IF(B22=2,D22,0)+IF(B23=2,D23,0)</f>
        <v>0</v>
      </c>
      <c r="K22">
        <f>IF(B22=3,D22,0)+IF(B23=3,D23,0)</f>
        <v>0</v>
      </c>
    </row>
    <row r="23" spans="1:11" ht="21.75" customHeight="1" thickBot="1">
      <c r="A23" s="79">
        <f t="shared" si="0"/>
        <v>17</v>
      </c>
      <c r="B23" s="95">
        <v>0</v>
      </c>
      <c r="C23" s="110" t="s">
        <v>80</v>
      </c>
      <c r="D23" s="163">
        <v>7</v>
      </c>
      <c r="E23" s="117" t="s">
        <v>135</v>
      </c>
      <c r="F23" s="117"/>
      <c r="G23" s="267"/>
    </row>
    <row r="24" spans="1:11" ht="24" customHeight="1">
      <c r="A24" s="79">
        <f t="shared" si="0"/>
        <v>18</v>
      </c>
      <c r="B24" s="95">
        <v>1</v>
      </c>
      <c r="C24" s="112" t="s">
        <v>84</v>
      </c>
      <c r="D24" s="177">
        <v>7</v>
      </c>
      <c r="E24" s="120" t="s">
        <v>139</v>
      </c>
      <c r="F24" s="120"/>
      <c r="G24" s="266" t="s">
        <v>86</v>
      </c>
      <c r="H24">
        <f>IF(B24=0,D24,0)+IF(B25=0,D25,0)+IF(B26=0,D26,0)+IF(B27=0,D27,0)</f>
        <v>0</v>
      </c>
      <c r="I24">
        <f>IF(B24=1,D24,0)+IF(B25=1,D25,0)+IF(B26=1,D26,0)+IF(B27=1,D27,0)</f>
        <v>28</v>
      </c>
      <c r="J24">
        <f>IF(B24=2,D24,0)+IF(B25=2,D25,0)+IF(B26=2,D26,0)+IF(B27=2,D27,0)</f>
        <v>0</v>
      </c>
      <c r="K24">
        <f>IF(B24=3,D24,0)+IF(B25=3,D25,0)+IF(B26=3,D26,0)+IF(B27=3,D27,0)</f>
        <v>0</v>
      </c>
    </row>
    <row r="25" spans="1:11">
      <c r="A25" s="79">
        <f t="shared" si="0"/>
        <v>19</v>
      </c>
      <c r="B25" s="95">
        <v>1</v>
      </c>
      <c r="C25" s="112" t="s">
        <v>87</v>
      </c>
      <c r="D25" s="177">
        <v>7</v>
      </c>
      <c r="E25" s="120" t="s">
        <v>139</v>
      </c>
      <c r="F25" s="120"/>
      <c r="G25" s="268"/>
    </row>
    <row r="26" spans="1:11">
      <c r="A26" s="79">
        <f t="shared" si="0"/>
        <v>20</v>
      </c>
      <c r="B26" s="95">
        <v>1</v>
      </c>
      <c r="C26" s="112" t="s">
        <v>161</v>
      </c>
      <c r="D26" s="177">
        <v>7</v>
      </c>
      <c r="E26" s="120" t="s">
        <v>139</v>
      </c>
      <c r="F26" s="120"/>
      <c r="G26" s="268"/>
    </row>
    <row r="27" spans="1:11" ht="15.75" thickBot="1">
      <c r="A27" s="79">
        <f t="shared" si="0"/>
        <v>21</v>
      </c>
      <c r="B27" s="127">
        <v>1</v>
      </c>
      <c r="C27" s="112" t="s">
        <v>162</v>
      </c>
      <c r="D27" s="163">
        <v>7</v>
      </c>
      <c r="E27" s="117" t="s">
        <v>139</v>
      </c>
      <c r="F27" s="117"/>
      <c r="G27" s="267"/>
    </row>
    <row r="28" spans="1:11" ht="18.75" customHeight="1">
      <c r="A28" s="79">
        <f t="shared" si="0"/>
        <v>22</v>
      </c>
      <c r="B28" s="96">
        <v>1</v>
      </c>
      <c r="C28" s="112" t="s">
        <v>122</v>
      </c>
      <c r="D28" s="177">
        <v>7</v>
      </c>
      <c r="E28" s="120" t="s">
        <v>139</v>
      </c>
      <c r="F28" s="120"/>
      <c r="G28" s="266" t="s">
        <v>96</v>
      </c>
      <c r="H28">
        <f>IF(B28=0,D28,0)+IF(B29=0,D29,0)</f>
        <v>0</v>
      </c>
      <c r="I28">
        <f>IF(B28=1,D28,0)+IF(B29=1,D29,0)</f>
        <v>14</v>
      </c>
      <c r="J28">
        <f>IF(B28=2,D28,0)+IF(B29=2,D29,0)</f>
        <v>0</v>
      </c>
      <c r="K28">
        <f>IF(B28=3,D28,0)+IF(B29=3,D29,0)</f>
        <v>0</v>
      </c>
    </row>
    <row r="29" spans="1:11" ht="15.75" thickBot="1">
      <c r="A29" s="128">
        <f t="shared" si="0"/>
        <v>23</v>
      </c>
      <c r="B29" s="128">
        <v>1</v>
      </c>
      <c r="C29" s="152" t="s">
        <v>123</v>
      </c>
      <c r="D29" s="163">
        <v>7</v>
      </c>
      <c r="E29" s="117" t="s">
        <v>139</v>
      </c>
      <c r="F29" s="117"/>
      <c r="G29" s="267"/>
    </row>
    <row r="30" spans="1:11" ht="45.75" thickBot="1">
      <c r="A30" s="128">
        <f t="shared" si="0"/>
        <v>24</v>
      </c>
      <c r="B30" s="128">
        <v>0</v>
      </c>
      <c r="C30" s="151" t="s">
        <v>77</v>
      </c>
      <c r="D30" s="163">
        <v>7</v>
      </c>
      <c r="E30" s="117" t="s">
        <v>135</v>
      </c>
      <c r="F30" s="117"/>
      <c r="G30" s="163" t="s">
        <v>205</v>
      </c>
    </row>
    <row r="31" spans="1:11">
      <c r="A31" s="128">
        <f t="shared" si="0"/>
        <v>25</v>
      </c>
      <c r="B31" s="128">
        <v>0</v>
      </c>
      <c r="C31" s="151" t="s">
        <v>201</v>
      </c>
      <c r="D31" s="177">
        <v>7</v>
      </c>
      <c r="E31" s="120" t="s">
        <v>135</v>
      </c>
      <c r="F31" s="120"/>
      <c r="G31" s="266" t="s">
        <v>206</v>
      </c>
      <c r="H31">
        <f>IF(B31=0,D31,0)+IF(B32=0,D32,0)</f>
        <v>7</v>
      </c>
      <c r="I31">
        <f>IF(B31=1,D31,0)+IF(B32=1,D32,0)</f>
        <v>0</v>
      </c>
      <c r="J31">
        <f>IF(B31=2,D31,0)+IF(B32=2,D32,0)</f>
        <v>7</v>
      </c>
      <c r="K31">
        <f>IF(B31=3,D31,0)+IF(B32=3,D32,0)</f>
        <v>0</v>
      </c>
    </row>
    <row r="32" spans="1:11" ht="15.75" thickBot="1">
      <c r="A32" s="128">
        <f t="shared" si="0"/>
        <v>26</v>
      </c>
      <c r="B32" s="128">
        <v>2</v>
      </c>
      <c r="C32" s="153" t="s">
        <v>102</v>
      </c>
      <c r="D32" s="163">
        <v>7</v>
      </c>
      <c r="E32" s="117" t="s">
        <v>140</v>
      </c>
      <c r="F32" s="117"/>
      <c r="G32" s="267"/>
    </row>
    <row r="33" spans="1:11">
      <c r="A33" s="128">
        <f t="shared" si="0"/>
        <v>27</v>
      </c>
      <c r="B33" s="128">
        <v>0</v>
      </c>
      <c r="C33" s="151" t="s">
        <v>90</v>
      </c>
      <c r="D33" s="177">
        <v>7</v>
      </c>
      <c r="E33" s="120" t="s">
        <v>135</v>
      </c>
      <c r="F33" s="120"/>
      <c r="G33" s="266" t="s">
        <v>181</v>
      </c>
      <c r="H33">
        <f>IF(B33=0,D33,0)+IF(B34=0,D34,0)</f>
        <v>7</v>
      </c>
      <c r="I33">
        <f>IF(B33=1,D33,0)+IF(B34=1,D34,0)</f>
        <v>0</v>
      </c>
      <c r="J33">
        <f>IF(B33=2,D33,0)+IF(B34=2,D34,0)</f>
        <v>7</v>
      </c>
      <c r="K33">
        <f>IF(B33=3,D33,0)+IF(B34=3,D34,0)</f>
        <v>0</v>
      </c>
    </row>
    <row r="34" spans="1:11" ht="15.75" thickBot="1">
      <c r="A34" s="128">
        <f t="shared" si="0"/>
        <v>28</v>
      </c>
      <c r="B34" s="128">
        <v>2</v>
      </c>
      <c r="C34" s="153" t="s">
        <v>93</v>
      </c>
      <c r="D34" s="163">
        <v>7</v>
      </c>
      <c r="E34" s="117" t="s">
        <v>140</v>
      </c>
      <c r="F34" s="117"/>
      <c r="G34" s="267"/>
    </row>
    <row r="35" spans="1:11" ht="30.75" thickBot="1">
      <c r="A35" s="128">
        <f t="shared" si="0"/>
        <v>29</v>
      </c>
      <c r="B35" s="128">
        <v>0</v>
      </c>
      <c r="C35" s="151" t="s">
        <v>110</v>
      </c>
      <c r="D35" s="163">
        <v>7</v>
      </c>
      <c r="E35" s="117" t="s">
        <v>135</v>
      </c>
      <c r="F35" s="117"/>
      <c r="G35" s="163" t="s">
        <v>109</v>
      </c>
    </row>
    <row r="36" spans="1:11">
      <c r="A36" s="128">
        <f t="shared" si="0"/>
        <v>30</v>
      </c>
      <c r="B36" s="128">
        <v>0</v>
      </c>
      <c r="C36" s="151" t="s">
        <v>114</v>
      </c>
      <c r="D36" s="177">
        <v>7</v>
      </c>
      <c r="E36" s="120" t="s">
        <v>135</v>
      </c>
      <c r="F36" s="120"/>
      <c r="G36" s="266" t="s">
        <v>143</v>
      </c>
      <c r="H36">
        <f>IF(B36=0,D36,0)+IF(B37=0,D37,0)</f>
        <v>14</v>
      </c>
      <c r="I36">
        <f>IF(B36=1,D36,0)+IF(B37=1,D37,0)</f>
        <v>0</v>
      </c>
      <c r="J36">
        <f>IF(B36=2,D36,0)+IF(B37=2,D37,0)</f>
        <v>0</v>
      </c>
      <c r="K36">
        <f>IF(B36=3,D36,0)+IF(B37=3,D37,0)</f>
        <v>0</v>
      </c>
    </row>
    <row r="37" spans="1:11" ht="15.75" thickBot="1">
      <c r="A37" s="128">
        <f t="shared" si="0"/>
        <v>31</v>
      </c>
      <c r="B37" s="128">
        <v>0</v>
      </c>
      <c r="C37" s="151" t="s">
        <v>100</v>
      </c>
      <c r="D37" s="163">
        <v>7</v>
      </c>
      <c r="E37" s="117" t="s">
        <v>135</v>
      </c>
      <c r="F37" s="117"/>
      <c r="G37" s="267"/>
    </row>
    <row r="38" spans="1:11">
      <c r="A38" s="128">
        <f t="shared" si="0"/>
        <v>32</v>
      </c>
      <c r="B38" s="128">
        <v>0</v>
      </c>
      <c r="C38" s="151" t="s">
        <v>191</v>
      </c>
      <c r="D38" s="177">
        <v>7</v>
      </c>
      <c r="E38" s="120" t="s">
        <v>135</v>
      </c>
      <c r="F38" s="120"/>
      <c r="G38" s="266" t="s">
        <v>207</v>
      </c>
      <c r="H38">
        <f>IF(B38=0,D38,0)+IF(B39=0,D39,0)</f>
        <v>14</v>
      </c>
      <c r="I38">
        <f>IF(B38=1,D38,0)+IF(B39=1,D39,0)</f>
        <v>0</v>
      </c>
      <c r="J38">
        <f>IF(B38=2,D38,0)+IF(B39=2,D39,0)</f>
        <v>0</v>
      </c>
      <c r="K38">
        <f>IF(B38=3,D38,0)+IF(B39=3,D39,0)</f>
        <v>0</v>
      </c>
    </row>
    <row r="39" spans="1:11" ht="15.75" thickBot="1">
      <c r="A39" s="128">
        <f t="shared" si="0"/>
        <v>33</v>
      </c>
      <c r="B39" s="128">
        <v>0</v>
      </c>
      <c r="C39" s="151" t="s">
        <v>184</v>
      </c>
      <c r="D39" s="163">
        <v>7</v>
      </c>
      <c r="E39" s="117" t="s">
        <v>135</v>
      </c>
      <c r="F39" s="117"/>
      <c r="G39" s="267"/>
    </row>
    <row r="40" spans="1:11" ht="15.75" thickBot="1">
      <c r="A40" s="128">
        <f t="shared" si="0"/>
        <v>34</v>
      </c>
      <c r="B40" s="128">
        <v>0</v>
      </c>
      <c r="C40" s="113" t="s">
        <v>176</v>
      </c>
      <c r="D40" s="124">
        <v>7</v>
      </c>
      <c r="E40" s="117" t="s">
        <v>135</v>
      </c>
      <c r="F40" s="117"/>
      <c r="G40" s="163" t="s">
        <v>59</v>
      </c>
    </row>
  </sheetData>
  <mergeCells count="21">
    <mergeCell ref="A5:A6"/>
    <mergeCell ref="B5:B6"/>
    <mergeCell ref="C5:C6"/>
    <mergeCell ref="D5:D6"/>
    <mergeCell ref="E5:E6"/>
    <mergeCell ref="A1:B1"/>
    <mergeCell ref="C1:G1"/>
    <mergeCell ref="A2:B2"/>
    <mergeCell ref="C2:G2"/>
    <mergeCell ref="A3:B3"/>
    <mergeCell ref="C3:G3"/>
    <mergeCell ref="G24:G27"/>
    <mergeCell ref="G8:G19"/>
    <mergeCell ref="G20:G21"/>
    <mergeCell ref="G22:G23"/>
    <mergeCell ref="G5:G6"/>
    <mergeCell ref="G28:G29"/>
    <mergeCell ref="G31:G32"/>
    <mergeCell ref="G33:G34"/>
    <mergeCell ref="G36:G37"/>
    <mergeCell ref="G38:G3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P28"/>
  <sheetViews>
    <sheetView topLeftCell="C1" workbookViewId="0">
      <selection activeCell="O4" sqref="O4"/>
    </sheetView>
  </sheetViews>
  <sheetFormatPr defaultRowHeight="15"/>
  <cols>
    <col min="1" max="1" width="5.42578125" customWidth="1"/>
    <col min="2" max="2" width="21.7109375" customWidth="1"/>
    <col min="3" max="9" width="11.7109375" customWidth="1"/>
    <col min="12" max="12" width="33.42578125" customWidth="1"/>
    <col min="13" max="14" width="10.28515625" bestFit="1" customWidth="1"/>
  </cols>
  <sheetData>
    <row r="1" spans="1:16" ht="15.75" thickBot="1">
      <c r="D1" s="272" t="s">
        <v>66</v>
      </c>
      <c r="E1" s="272"/>
      <c r="F1" s="272"/>
      <c r="G1" s="272"/>
      <c r="H1" s="272"/>
      <c r="I1" s="272"/>
    </row>
    <row r="2" spans="1:16" ht="15.75" thickBot="1">
      <c r="A2" t="s">
        <v>118</v>
      </c>
      <c r="B2" t="s">
        <v>63</v>
      </c>
      <c r="C2" t="s">
        <v>64</v>
      </c>
      <c r="D2" t="s">
        <v>65</v>
      </c>
      <c r="E2" t="s">
        <v>71</v>
      </c>
      <c r="F2" s="53" t="s">
        <v>67</v>
      </c>
      <c r="G2" s="52" t="s">
        <v>42</v>
      </c>
      <c r="H2" s="52" t="s">
        <v>68</v>
      </c>
      <c r="I2" s="52" t="s">
        <v>69</v>
      </c>
      <c r="J2" s="52" t="s">
        <v>70</v>
      </c>
      <c r="K2" t="s">
        <v>240</v>
      </c>
    </row>
    <row r="3" spans="1:16" ht="15.75" thickBot="1">
      <c r="F3" s="71"/>
      <c r="G3" s="73"/>
      <c r="H3" s="73"/>
      <c r="I3" s="73"/>
      <c r="J3" s="73"/>
      <c r="K3" s="91">
        <f>MATCH(1,'04.02'!L:L,0)</f>
        <v>11</v>
      </c>
    </row>
    <row r="4" spans="1:16" ht="92.25" customHeight="1" thickBot="1">
      <c r="A4" s="70">
        <v>1</v>
      </c>
      <c r="B4" s="70" t="s">
        <v>74</v>
      </c>
      <c r="C4" s="54"/>
      <c r="D4" s="55"/>
      <c r="E4" s="55"/>
      <c r="F4" s="72">
        <f>IF(VLOOKUP(Таблица3[[#This Row],[Столбец1]],'04.02'!L9:L107,1,FALSE)=Таблица3[[#This Row],[Столбец1]],CHOOSE(VLOOKUP(Таблица3[[#This Row],[Столбец1]],'04.02'!L9:L107,1,FALSE),'04.02'!$H$11))</f>
        <v>24</v>
      </c>
      <c r="G4" s="74">
        <f>IF(VLOOKUP(Таблица3[[#This Row],[Столбец1]],'04.02'!L9:L107,1,FALSE)=1,'04.02'!I11)</f>
        <v>0</v>
      </c>
      <c r="H4" s="72">
        <f>IF(VLOOKUP(Таблица3[[#This Row],[Столбец1]],'04.02'!L9:L107,1,FALSE)=1,'04.02'!J11)</f>
        <v>0</v>
      </c>
      <c r="I4" s="72">
        <f>IF(VLOOKUP(Таблица3[[#This Row],[Столбец1]],'04.02'!L9:L107,1,FALSE)=1,'04.02'!K11)</f>
        <v>30</v>
      </c>
      <c r="J4" s="74">
        <f>SUM(Таблица3[[#This Row],[Интех]:[СМЕК]])</f>
        <v>54</v>
      </c>
      <c r="K4" s="91">
        <f>MATCH(1,'04.02'!L:L,0)</f>
        <v>11</v>
      </c>
      <c r="L4">
        <f>CHOOSE(1,1)</f>
        <v>1</v>
      </c>
      <c r="M4">
        <f>N(ADDRESS(MATCH(1,'04.02'!L:L,0),8,3,,"'04.02'!"))</f>
        <v>0</v>
      </c>
      <c r="N4" t="e">
        <f>CHOOSE(MATCH(Таблица3[[#This Row],[Столбец1]],'04.02'!L:L,0),8,3,,"'04.02'!",'04.02'!$H$11,)</f>
        <v>#VALUE!</v>
      </c>
      <c r="P4">
        <f>CHOOSE(VLOOKUP(Таблица3[[#This Row],[Столбец1]],'04.02'!L9:L107,1,FALSE),L4)</f>
        <v>1</v>
      </c>
    </row>
    <row r="5" spans="1:16" ht="78" customHeight="1" thickBot="1">
      <c r="A5">
        <f>A4+1</f>
        <v>2</v>
      </c>
      <c r="B5" s="90" t="s">
        <v>82</v>
      </c>
      <c r="F5" s="72" t="e">
        <f>IF(VLOOKUP(Таблица3[[#This Row],[Столбец1]],'04.02'!L10:L108,1,FALSE)=Таблица3[[#This Row],[Столбец1]],CHOOSE(VLOOKUP(Таблица3[[#This Row],[Столбец1]],'04.02'!L10:L108,1,FALSE),'04.02'!H11))</f>
        <v>#VALUE!</v>
      </c>
      <c r="G5" s="74">
        <f>IF(VLOOKUP(2,'04.02'!L10:L108,1,FALSE)=2,'04.02'!I17)</f>
        <v>0</v>
      </c>
      <c r="H5" s="72">
        <f>IF(VLOOKUP(Таблица3[[#This Row],[Столбец1]],'04.02'!L10:L108,1,FALSE)=2,'04.02'!J17)</f>
        <v>0</v>
      </c>
      <c r="I5" s="72">
        <f>IF(VLOOKUP(Таблица3[[#This Row],[Столбец1]],'04.02'!L10:L108,1,FALSE)=2,'04.02'!K12)</f>
        <v>0</v>
      </c>
      <c r="J5" s="74" t="e">
        <f>SUM(Таблица3[[#This Row],[Интех]:[СМЕК]])</f>
        <v>#VALUE!</v>
      </c>
      <c r="K5" s="91">
        <f>MATCH(1,'04.02'!L:L,0)</f>
        <v>11</v>
      </c>
      <c r="L5" t="e">
        <f>CHOOSE(VLOOKUP(Таблица3[[#This Row],[Столбец1]],'04.02'!L9:L107,1,FALSE),'04.02'!H11)</f>
        <v>#VALUE!</v>
      </c>
      <c r="M5">
        <f>N(ADDRESS(11,8,4,,"'04.02'!"))</f>
        <v>0</v>
      </c>
    </row>
    <row r="6" spans="1:16" ht="15.75" thickBot="1">
      <c r="A6">
        <f t="shared" ref="A6:A27" si="0">A5+1</f>
        <v>3</v>
      </c>
      <c r="B6" s="90"/>
      <c r="F6" s="72" t="e">
        <f>IF(VLOOKUP(Таблица3[[#This Row],[Столбец1]],'04.02'!L11:L109,1,FALSE)=3,'04.02'!H18)</f>
        <v>#N/A</v>
      </c>
      <c r="G6" s="74" t="b">
        <f>IF(VLOOKUP(2,'04.02'!L11:L109,1,FALSE)=3,'04.02'!I18)</f>
        <v>0</v>
      </c>
      <c r="H6" s="72" t="e">
        <f>IF(VLOOKUP(Таблица3[[#This Row],[Столбец1]],'04.02'!L11:L109,1,FALSE)=3,'04.02'!J18)</f>
        <v>#N/A</v>
      </c>
      <c r="I6" s="72" t="e">
        <f>IF(VLOOKUP(Таблица3[[#This Row],[Столбец1]],'04.02'!L11:L109,1,FALSE)=2,'04.02'!K13)</f>
        <v>#N/A</v>
      </c>
      <c r="J6" s="74" t="e">
        <f>SUM(Таблица3[[#This Row],[Интех]:[СМЕК]])</f>
        <v>#N/A</v>
      </c>
      <c r="K6" s="91">
        <f>MATCH(1,'04.02'!L:L,0)</f>
        <v>11</v>
      </c>
      <c r="L6">
        <f>VALUE(F4)</f>
        <v>24</v>
      </c>
    </row>
    <row r="7" spans="1:16" ht="15.75" thickBot="1">
      <c r="A7">
        <f t="shared" si="0"/>
        <v>4</v>
      </c>
      <c r="B7" s="90"/>
      <c r="F7" s="72" t="e">
        <f>IF(VLOOKUP(Таблица3[[#This Row],[Столбец1]],'04.02'!L12:L110,1,FALSE)=2,'04.02'!H19)</f>
        <v>#N/A</v>
      </c>
      <c r="G7" s="74">
        <f>IF(VLOOKUP(2,'04.02'!L12:L110,1,FALSE)=2,'04.02'!I19)</f>
        <v>40</v>
      </c>
      <c r="H7" s="72" t="e">
        <f>IF(VLOOKUP(Таблица3[[#This Row],[Столбец1]],'04.02'!L12:L110,1,FALSE)=2,'04.02'!J19)</f>
        <v>#N/A</v>
      </c>
      <c r="I7" s="72" t="e">
        <f>IF(VLOOKUP(Таблица3[[#This Row],[Столбец1]],'04.02'!L12:L110,1,FALSE)=2,'04.02'!K14)</f>
        <v>#N/A</v>
      </c>
      <c r="J7" s="74" t="e">
        <f>SUM(Таблица3[[#This Row],[Интех]:[СМЕК]])</f>
        <v>#N/A</v>
      </c>
      <c r="K7" s="91">
        <f>MATCH(1,'04.02'!L:L,0)</f>
        <v>11</v>
      </c>
    </row>
    <row r="8" spans="1:16" ht="15.75" thickBot="1">
      <c r="A8">
        <f t="shared" si="0"/>
        <v>5</v>
      </c>
      <c r="B8" s="90"/>
      <c r="F8" s="72" t="e">
        <f>IF(VLOOKUP(Таблица3[[#This Row],[Столбец1]],'04.02'!L13:L111,1,FALSE)=2,'04.02'!H20)</f>
        <v>#N/A</v>
      </c>
      <c r="G8" s="74">
        <f>IF(VLOOKUP(2,'04.02'!L13:L111,1,FALSE)=2,'04.02'!I20)</f>
        <v>0</v>
      </c>
      <c r="H8" s="72" t="e">
        <f>IF(VLOOKUP(Таблица3[[#This Row],[Столбец1]],'04.02'!L13:L111,1,FALSE)=2,'04.02'!J20)</f>
        <v>#N/A</v>
      </c>
      <c r="I8" s="72" t="e">
        <f>IF(VLOOKUP(Таблица3[[#This Row],[Столбец1]],'04.02'!L13:L111,1,FALSE)=2,'04.02'!K15)</f>
        <v>#N/A</v>
      </c>
      <c r="J8" s="74" t="e">
        <f>SUM(Таблица3[[#This Row],[Интех]:[СМЕК]])</f>
        <v>#N/A</v>
      </c>
      <c r="K8" s="91">
        <f>MATCH(1,'04.02'!L:L,0)</f>
        <v>11</v>
      </c>
      <c r="L8">
        <f>'04.02'!H11</f>
        <v>24</v>
      </c>
    </row>
    <row r="9" spans="1:16" ht="15.75" thickBot="1">
      <c r="A9">
        <f t="shared" si="0"/>
        <v>6</v>
      </c>
      <c r="B9" s="90"/>
      <c r="F9" s="72" t="e">
        <f>IF(VLOOKUP(Таблица3[[#This Row],[Столбец1]],'04.02'!L14:L112,1,FALSE)=2,'04.02'!H21)</f>
        <v>#N/A</v>
      </c>
      <c r="G9" s="74">
        <f>IF(VLOOKUP(2,'04.02'!L14:L112,1,FALSE)=2,'04.02'!I21)</f>
        <v>0</v>
      </c>
      <c r="H9" s="72" t="e">
        <f>IF(VLOOKUP(Таблица3[[#This Row],[Столбец1]],'04.02'!L14:L112,1,FALSE)=2,'04.02'!J21)</f>
        <v>#N/A</v>
      </c>
      <c r="I9" s="72" t="e">
        <f>IF(VLOOKUP(Таблица3[[#This Row],[Столбец1]],'04.02'!L14:L112,1,FALSE)=2,'04.02'!K16)</f>
        <v>#N/A</v>
      </c>
      <c r="J9" s="74" t="e">
        <f>SUM(Таблица3[[#This Row],[Интех]:[СМЕК]])</f>
        <v>#N/A</v>
      </c>
      <c r="K9" s="91">
        <f>MATCH(1,'04.02'!L:L,0)</f>
        <v>11</v>
      </c>
      <c r="L9">
        <f>F4</f>
        <v>24</v>
      </c>
    </row>
    <row r="10" spans="1:16" ht="15.75" thickBot="1">
      <c r="A10">
        <f t="shared" si="0"/>
        <v>7</v>
      </c>
      <c r="B10" s="90"/>
      <c r="F10" s="72" t="e">
        <f>IF(VLOOKUP(Таблица3[[#This Row],[Столбец1]],'04.02'!L15:L113,1,FALSE)=2,'04.02'!H22)</f>
        <v>#N/A</v>
      </c>
      <c r="G10" s="74">
        <f>IF(VLOOKUP(2,'04.02'!L15:L113,1,FALSE)=2,'04.02'!I22)</f>
        <v>0</v>
      </c>
      <c r="H10" s="72" t="e">
        <f>IF(VLOOKUP(Таблица3[[#This Row],[Столбец1]],'04.02'!L15:L113,1,FALSE)=2,'04.02'!J22)</f>
        <v>#N/A</v>
      </c>
      <c r="I10" s="72" t="e">
        <f>IF(VLOOKUP(Таблица3[[#This Row],[Столбец1]],'04.02'!L15:L113,1,FALSE)=2,'04.02'!#REF!)</f>
        <v>#N/A</v>
      </c>
      <c r="J10" s="74" t="e">
        <f>SUM(Таблица3[[#This Row],[Интех]:[СМЕК]])</f>
        <v>#N/A</v>
      </c>
      <c r="K10" s="91">
        <f>MATCH(1,'04.02'!L:L,0)</f>
        <v>11</v>
      </c>
    </row>
    <row r="11" spans="1:16" ht="15.75" thickBot="1">
      <c r="A11">
        <f t="shared" si="0"/>
        <v>8</v>
      </c>
      <c r="B11" s="90"/>
      <c r="F11" s="72" t="e">
        <f>IF(VLOOKUP(Таблица3[[#This Row],[Столбец1]],'04.02'!L16:L114,1,FALSE)=2,'04.02'!H23)</f>
        <v>#N/A</v>
      </c>
      <c r="G11" s="74">
        <f>IF(VLOOKUP(2,'04.02'!L16:L114,1,FALSE)=2,'04.02'!I23)</f>
        <v>0</v>
      </c>
      <c r="H11" s="72" t="e">
        <f>IF(VLOOKUP(Таблица3[[#This Row],[Столбец1]],'04.02'!L16:L114,1,FALSE)=2,'04.02'!J23)</f>
        <v>#N/A</v>
      </c>
      <c r="I11" s="72" t="e">
        <f>IF(VLOOKUP(Таблица3[[#This Row],[Столбец1]],'04.02'!L16:L114,1,FALSE)=2,'04.02'!K17)</f>
        <v>#N/A</v>
      </c>
      <c r="J11" s="74" t="e">
        <f>SUM(Таблица3[[#This Row],[Интех]:[СМЕК]])</f>
        <v>#N/A</v>
      </c>
      <c r="K11" s="91">
        <f>MATCH(1,'04.02'!L:L,0)</f>
        <v>11</v>
      </c>
      <c r="L11">
        <f>'04.02'!H11</f>
        <v>24</v>
      </c>
    </row>
    <row r="12" spans="1:16" ht="15.75" thickBot="1">
      <c r="A12">
        <f t="shared" si="0"/>
        <v>9</v>
      </c>
      <c r="B12" s="90"/>
      <c r="F12" s="72" t="e">
        <f>IF(VLOOKUP(Таблица3[[#This Row],[Столбец1]],'04.02'!L17:L115,1,FALSE)=2,'04.02'!H24)</f>
        <v>#N/A</v>
      </c>
      <c r="G12" s="74">
        <f>IF(VLOOKUP(2,'04.02'!L17:L115,1,FALSE)=2,'04.02'!I24)</f>
        <v>0</v>
      </c>
      <c r="H12" s="72" t="e">
        <f>IF(VLOOKUP(Таблица3[[#This Row],[Столбец1]],'04.02'!L17:L115,1,FALSE)=2,'04.02'!J24)</f>
        <v>#N/A</v>
      </c>
      <c r="I12" s="72" t="e">
        <f>IF(VLOOKUP(Таблица3[[#This Row],[Столбец1]],'04.02'!L17:L115,1,FALSE)=2,'04.02'!K18)</f>
        <v>#N/A</v>
      </c>
      <c r="J12" s="74" t="e">
        <f>SUM(Таблица3[[#This Row],[Интех]:[СМЕК]])</f>
        <v>#N/A</v>
      </c>
      <c r="K12" s="91">
        <f>MATCH(1,'04.02'!L:L,0)</f>
        <v>11</v>
      </c>
      <c r="L12">
        <f>'04.02'!U23</f>
        <v>0</v>
      </c>
    </row>
    <row r="13" spans="1:16" ht="15.75" thickBot="1">
      <c r="A13">
        <f t="shared" si="0"/>
        <v>10</v>
      </c>
      <c r="B13" s="90"/>
      <c r="F13" s="72" t="e">
        <f>IF(VLOOKUP(Таблица3[[#This Row],[Столбец1]],'04.02'!L17:L116,1,FALSE)=2,'04.02'!H25)</f>
        <v>#N/A</v>
      </c>
      <c r="G13" s="74">
        <f>IF(VLOOKUP(2,'04.02'!L17:L116,1,FALSE)=2,'04.02'!I25)</f>
        <v>20</v>
      </c>
      <c r="H13" s="72" t="e">
        <f>IF(VLOOKUP(Таблица3[[#This Row],[Столбец1]],'04.02'!L17:L116,1,FALSE)=2,'04.02'!J25)</f>
        <v>#N/A</v>
      </c>
      <c r="I13" s="72" t="e">
        <f>IF(VLOOKUP(Таблица3[[#This Row],[Столбец1]],'04.02'!L17:L116,1,FALSE)=2,'04.02'!K19)</f>
        <v>#N/A</v>
      </c>
      <c r="J13" s="74" t="e">
        <f>SUM(Таблица3[[#This Row],[Интех]:[СМЕК]])</f>
        <v>#N/A</v>
      </c>
      <c r="K13" s="91">
        <f>MATCH(1,'04.02'!L:L,0)</f>
        <v>11</v>
      </c>
      <c r="L13" t="e">
        <f>#REF!</f>
        <v>#REF!</v>
      </c>
    </row>
    <row r="14" spans="1:16" ht="15.75" thickBot="1">
      <c r="A14">
        <f t="shared" si="0"/>
        <v>11</v>
      </c>
      <c r="B14" s="90"/>
      <c r="F14" s="72" t="e">
        <f>IF(VLOOKUP(Таблица3[[#This Row],[Столбец1]],'04.02'!L18:L117,1,FALSE)=2,'04.02'!H26)</f>
        <v>#N/A</v>
      </c>
      <c r="G14" s="74" t="e">
        <f>IF(VLOOKUP(2,'04.02'!L18:L117,1,FALSE)=2,'04.02'!I26)</f>
        <v>#N/A</v>
      </c>
      <c r="H14" s="72">
        <v>20</v>
      </c>
      <c r="I14" s="72" t="e">
        <f>IF(VLOOKUP(Таблица3[[#This Row],[Столбец1]],'04.02'!L18:L117,1,FALSE)=2,'04.02'!K20)</f>
        <v>#N/A</v>
      </c>
      <c r="J14" s="74" t="e">
        <f>SUM(Таблица3[[#This Row],[Интех]:[СМЕК]])</f>
        <v>#N/A</v>
      </c>
      <c r="K14" s="91">
        <f>MATCH(1,'04.02'!L:L,0)</f>
        <v>11</v>
      </c>
    </row>
    <row r="15" spans="1:16" ht="15.75" thickBot="1">
      <c r="A15">
        <f t="shared" si="0"/>
        <v>12</v>
      </c>
      <c r="B15" s="90"/>
      <c r="F15" s="72" t="e">
        <f>IF(VLOOKUP(Таблица3[[#This Row],[Столбец1]],'04.02'!L19:L118,1,FALSE)=2,'04.02'!#REF!)</f>
        <v>#N/A</v>
      </c>
      <c r="G15" s="74" t="e">
        <f>IF(VLOOKUP(2,'04.02'!L19:L118,1,FALSE)=2,'04.02'!#REF!)</f>
        <v>#N/A</v>
      </c>
      <c r="H15" s="72" t="e">
        <f>IF(VLOOKUP(Таблица3[[#This Row],[Столбец1]],'04.02'!L19:L118,1,FALSE)=2,'04.02'!#REF!)</f>
        <v>#N/A</v>
      </c>
      <c r="I15" s="72" t="e">
        <f>IF(VLOOKUP(Таблица3[[#This Row],[Столбец1]],'04.02'!L19:L118,1,FALSE)=2,'04.02'!K21)</f>
        <v>#N/A</v>
      </c>
      <c r="J15" s="74" t="e">
        <f>SUM(Таблица3[[#This Row],[Интех]:[СМЕК]])</f>
        <v>#N/A</v>
      </c>
      <c r="K15" s="91">
        <f>MATCH(1,'04.02'!L:L,0)</f>
        <v>11</v>
      </c>
      <c r="L15">
        <f>INDEX(1,1)</f>
        <v>1</v>
      </c>
    </row>
    <row r="16" spans="1:16" ht="15.75" thickBot="1">
      <c r="A16">
        <f t="shared" si="0"/>
        <v>13</v>
      </c>
      <c r="B16" s="90"/>
      <c r="F16" s="72" t="e">
        <f>IF(VLOOKUP(Таблица3[[#This Row],[Столбец1]],'04.02'!L20:L119,1,FALSE)=2,'04.02'!H27)</f>
        <v>#N/A</v>
      </c>
      <c r="G16" s="74" t="e">
        <f>IF(VLOOKUP(2,'04.02'!L20:L119,1,FALSE)=2,'04.02'!I27)</f>
        <v>#N/A</v>
      </c>
      <c r="H16" s="72" t="e">
        <f>IF(VLOOKUP(Таблица3[[#This Row],[Столбец1]],'04.02'!L20:L119,1,FALSE)=2,'04.02'!J27)</f>
        <v>#N/A</v>
      </c>
      <c r="I16" s="72" t="e">
        <f>IF(VLOOKUP(Таблица3[[#This Row],[Столбец1]],'04.02'!L20:L119,1,FALSE)=2,'04.02'!K22)</f>
        <v>#N/A</v>
      </c>
      <c r="J16" s="74" t="e">
        <f>SUM(Таблица3[[#This Row],[Интех]:[СМЕК]])</f>
        <v>#N/A</v>
      </c>
      <c r="K16" s="91">
        <f>MATCH(1,'04.02'!L:L,0)</f>
        <v>11</v>
      </c>
    </row>
    <row r="17" spans="1:11" ht="15.75" thickBot="1">
      <c r="A17">
        <f t="shared" si="0"/>
        <v>14</v>
      </c>
      <c r="B17" s="90"/>
      <c r="F17" s="72" t="e">
        <f>IF(VLOOKUP(Таблица3[[#This Row],[Столбец1]],'04.02'!L21:L120,1,FALSE)=2,'04.02'!#REF!)</f>
        <v>#N/A</v>
      </c>
      <c r="G17" s="74" t="e">
        <f>IF(VLOOKUP(2,'04.02'!L21:L120,1,FALSE)=2,'04.02'!#REF!)</f>
        <v>#N/A</v>
      </c>
      <c r="H17" s="72" t="e">
        <f>IF(VLOOKUP(Таблица3[[#This Row],[Столбец1]],'04.02'!L21:L120,1,FALSE)=2,'04.02'!#REF!)</f>
        <v>#N/A</v>
      </c>
      <c r="I17" s="72" t="e">
        <f>IF(VLOOKUP(Таблица3[[#This Row],[Столбец1]],'04.02'!L21:L120,1,FALSE)=2,'04.02'!K23)</f>
        <v>#N/A</v>
      </c>
      <c r="J17" s="74" t="e">
        <f>SUM(Таблица3[[#This Row],[Интех]:[СМЕК]])</f>
        <v>#N/A</v>
      </c>
      <c r="K17" s="91">
        <f>MATCH(1,'04.02'!L:L,0)</f>
        <v>11</v>
      </c>
    </row>
    <row r="18" spans="1:11" ht="15.75" thickBot="1">
      <c r="A18">
        <f t="shared" si="0"/>
        <v>15</v>
      </c>
      <c r="B18" s="90"/>
      <c r="F18" s="72" t="e">
        <f>IF(VLOOKUP(Таблица3[[#This Row],[Столбец1]],'04.02'!L22:L121,1,FALSE)=2,'04.02'!H28)</f>
        <v>#N/A</v>
      </c>
      <c r="G18" s="74" t="e">
        <f>IF(VLOOKUP(2,'04.02'!L22:L121,1,FALSE)=2,'04.02'!I28)</f>
        <v>#N/A</v>
      </c>
      <c r="H18" s="72" t="e">
        <f>IF(VLOOKUP(Таблица3[[#This Row],[Столбец1]],'04.02'!L22:L121,1,FALSE)=2,'04.02'!J28)</f>
        <v>#N/A</v>
      </c>
      <c r="I18" s="72" t="e">
        <f>IF(VLOOKUP(Таблица3[[#This Row],[Столбец1]],'04.02'!L22:L121,1,FALSE)=2,'04.02'!K24)</f>
        <v>#N/A</v>
      </c>
      <c r="J18" s="74" t="e">
        <f>SUM(Таблица3[[#This Row],[Интех]:[СМЕК]])</f>
        <v>#N/A</v>
      </c>
      <c r="K18" s="91">
        <f>MATCH(1,'04.02'!L:L,0)</f>
        <v>11</v>
      </c>
    </row>
    <row r="19" spans="1:11" ht="15.75" thickBot="1">
      <c r="A19">
        <f t="shared" si="0"/>
        <v>16</v>
      </c>
      <c r="B19" s="90"/>
      <c r="F19" s="72" t="e">
        <f>IF(VLOOKUP(Таблица3[[#This Row],[Столбец1]],'04.02'!L23:L122,1,FALSE)=2,'04.02'!H29)</f>
        <v>#N/A</v>
      </c>
      <c r="G19" s="74" t="e">
        <f>IF(VLOOKUP(2,'04.02'!L23:L122,1,FALSE)=2,'04.02'!I29)</f>
        <v>#N/A</v>
      </c>
      <c r="H19" s="72" t="e">
        <f>IF(VLOOKUP(Таблица3[[#This Row],[Столбец1]],'04.02'!L23:L122,1,FALSE)=2,'04.02'!J29)</f>
        <v>#N/A</v>
      </c>
      <c r="I19" s="72" t="e">
        <f>IF(VLOOKUP(Таблица3[[#This Row],[Столбец1]],'04.02'!L23:L122,1,FALSE)=2,'04.02'!K25)</f>
        <v>#N/A</v>
      </c>
      <c r="J19" s="74" t="e">
        <f>SUM(Таблица3[[#This Row],[Интех]:[СМЕК]])</f>
        <v>#N/A</v>
      </c>
      <c r="K19" s="91">
        <f>MATCH(1,'04.02'!L:L,0)</f>
        <v>11</v>
      </c>
    </row>
    <row r="20" spans="1:11" ht="15.75" thickBot="1">
      <c r="A20">
        <f t="shared" si="0"/>
        <v>17</v>
      </c>
      <c r="B20" s="90"/>
      <c r="F20" s="72" t="e">
        <f>IF(VLOOKUP(Таблица3[[#This Row],[Столбец1]],'04.02'!L24:L123,1,FALSE)=2,'04.02'!H30)</f>
        <v>#N/A</v>
      </c>
      <c r="G20" s="74" t="e">
        <f>IF(VLOOKUP(2,'04.02'!L24:L123,1,FALSE)=2,'04.02'!I30)</f>
        <v>#N/A</v>
      </c>
      <c r="H20" s="72" t="e">
        <f>IF(VLOOKUP(Таблица3[[#This Row],[Столбец1]],'04.02'!L24:L123,1,FALSE)=2,'04.02'!J30)</f>
        <v>#N/A</v>
      </c>
      <c r="I20" s="72" t="e">
        <f>IF(VLOOKUP(Таблица3[[#This Row],[Столбец1]],'04.02'!L24:L123,1,FALSE)=2,'04.02'!K26)</f>
        <v>#N/A</v>
      </c>
      <c r="J20" s="74" t="e">
        <f>SUM(Таблица3[[#This Row],[Интех]:[СМЕК]])</f>
        <v>#N/A</v>
      </c>
      <c r="K20" s="91">
        <f>MATCH(1,'04.02'!L:L,0)</f>
        <v>11</v>
      </c>
    </row>
    <row r="21" spans="1:11" ht="15.75" thickBot="1">
      <c r="A21">
        <f t="shared" si="0"/>
        <v>18</v>
      </c>
      <c r="B21" s="90"/>
      <c r="F21" s="72" t="e">
        <f>IF(VLOOKUP(Таблица3[[#This Row],[Столбец1]],'04.02'!L25:L124,1,FALSE)=2,'04.02'!H31)</f>
        <v>#N/A</v>
      </c>
      <c r="G21" s="74" t="e">
        <f>IF(VLOOKUP(2,'04.02'!L25:L124,1,FALSE)=2,'04.02'!I31)</f>
        <v>#N/A</v>
      </c>
      <c r="H21" s="72" t="e">
        <f>IF(VLOOKUP(Таблица3[[#This Row],[Столбец1]],'04.02'!L25:L124,1,FALSE)=2,'04.02'!J31)</f>
        <v>#N/A</v>
      </c>
      <c r="I21" s="72" t="e">
        <f>IF(VLOOKUP(Таблица3[[#This Row],[Столбец1]],'04.02'!L25:L124,1,FALSE)=2,'04.02'!#REF!)</f>
        <v>#N/A</v>
      </c>
      <c r="J21" s="74" t="e">
        <f>SUM(Таблица3[[#This Row],[Интех]:[СМЕК]])</f>
        <v>#N/A</v>
      </c>
      <c r="K21" s="91">
        <f>MATCH(1,'04.02'!L:L,0)</f>
        <v>11</v>
      </c>
    </row>
    <row r="22" spans="1:11" ht="15.75" thickBot="1">
      <c r="A22">
        <f t="shared" si="0"/>
        <v>19</v>
      </c>
      <c r="B22" s="90"/>
      <c r="F22" s="72" t="e">
        <f>IF(VLOOKUP(Таблица3[[#This Row],[Столбец1]],'04.02'!L26:L125,1,FALSE)=2,'04.02'!H32)</f>
        <v>#N/A</v>
      </c>
      <c r="G22" s="74" t="e">
        <f>IF(VLOOKUP(2,'04.02'!L26:L125,1,FALSE)=2,'04.02'!I32)</f>
        <v>#N/A</v>
      </c>
      <c r="H22" s="72" t="e">
        <f>IF(VLOOKUP(Таблица3[[#This Row],[Столбец1]],'04.02'!L26:L125,1,FALSE)=2,'04.02'!J32)</f>
        <v>#N/A</v>
      </c>
      <c r="I22" s="72" t="e">
        <f>IF(VLOOKUP(Таблица3[[#This Row],[Столбец1]],'04.02'!L26:L125,1,FALSE)=2,'04.02'!K27)</f>
        <v>#N/A</v>
      </c>
      <c r="J22" s="74" t="e">
        <f>SUM(Таблица3[[#This Row],[Интех]:[СМЕК]])</f>
        <v>#N/A</v>
      </c>
      <c r="K22" s="91">
        <f>MATCH(1,'04.02'!L:L,0)</f>
        <v>11</v>
      </c>
    </row>
    <row r="23" spans="1:11" ht="15.75" thickBot="1">
      <c r="A23">
        <f t="shared" si="0"/>
        <v>20</v>
      </c>
      <c r="B23" s="90"/>
      <c r="F23" s="72" t="e">
        <f>IF(VLOOKUP(Таблица3[[#This Row],[Столбец1]],'04.02'!L27:L126,1,FALSE)=2,'04.02'!H33)</f>
        <v>#N/A</v>
      </c>
      <c r="G23" s="74" t="e">
        <f>IF(VLOOKUP(2,'04.02'!L27:L126,1,FALSE)=2,'04.02'!I33)</f>
        <v>#N/A</v>
      </c>
      <c r="H23" s="72" t="e">
        <f>IF(VLOOKUP(Таблица3[[#This Row],[Столбец1]],'04.02'!L27:L126,1,FALSE)=2,'04.02'!J33)</f>
        <v>#N/A</v>
      </c>
      <c r="I23" s="72" t="e">
        <f>IF(VLOOKUP(Таблица3[[#This Row],[Столбец1]],'04.02'!L27:L126,1,FALSE)=2,'04.02'!#REF!)</f>
        <v>#N/A</v>
      </c>
      <c r="J23" s="74" t="e">
        <f>SUM(Таблица3[[#This Row],[Интех]:[СМЕК]])</f>
        <v>#N/A</v>
      </c>
      <c r="K23" s="91">
        <f>MATCH(1,'04.02'!L:L,0)</f>
        <v>11</v>
      </c>
    </row>
    <row r="24" spans="1:11" ht="15.75" thickBot="1">
      <c r="A24">
        <f t="shared" si="0"/>
        <v>21</v>
      </c>
      <c r="B24" s="90"/>
      <c r="F24" s="72" t="e">
        <f>IF(VLOOKUP(Таблица3[[#This Row],[Столбец1]],'04.02'!L27:L127,1,FALSE)=2,'04.02'!H34)</f>
        <v>#N/A</v>
      </c>
      <c r="G24" s="74" t="e">
        <f>IF(VLOOKUP(2,'04.02'!L27:L127,1,FALSE)=2,'04.02'!I34)</f>
        <v>#N/A</v>
      </c>
      <c r="H24" s="72" t="e">
        <f>IF(VLOOKUP(Таблица3[[#This Row],[Столбец1]],'04.02'!L27:L127,1,FALSE)=2,'04.02'!J34)</f>
        <v>#N/A</v>
      </c>
      <c r="I24" s="72" t="e">
        <f>IF(VLOOKUP(Таблица3[[#This Row],[Столбец1]],'04.02'!L27:L127,1,FALSE)=2,'04.02'!K28)</f>
        <v>#N/A</v>
      </c>
      <c r="J24" s="74" t="e">
        <f>SUM(Таблица3[[#This Row],[Интех]:[СМЕК]])</f>
        <v>#N/A</v>
      </c>
      <c r="K24" s="91">
        <f>MATCH(1,'04.02'!L:L,0)</f>
        <v>11</v>
      </c>
    </row>
    <row r="25" spans="1:11" ht="15.75" thickBot="1">
      <c r="A25">
        <f t="shared" si="0"/>
        <v>22</v>
      </c>
      <c r="B25" s="90"/>
      <c r="F25" s="72" t="e">
        <f>IF(VLOOKUP(Таблица3[[#This Row],[Столбец1]],'04.02'!L28:L128,1,FALSE)=2,'04.02'!H35)</f>
        <v>#N/A</v>
      </c>
      <c r="G25" s="74" t="e">
        <f>IF(VLOOKUP(2,'04.02'!L28:L128,1,FALSE)=2,'04.02'!I35)</f>
        <v>#N/A</v>
      </c>
      <c r="H25" s="72" t="e">
        <f>IF(VLOOKUP(Таблица3[[#This Row],[Столбец1]],'04.02'!L28:L128,1,FALSE)=2,'04.02'!J35)</f>
        <v>#N/A</v>
      </c>
      <c r="I25" s="72" t="e">
        <f>IF(VLOOKUP(Таблица3[[#This Row],[Столбец1]],'04.02'!L28:L128,1,FALSE)=2,'04.02'!K29)</f>
        <v>#N/A</v>
      </c>
      <c r="J25" s="74" t="e">
        <f>SUM(Таблица3[[#This Row],[Интех]:[СМЕК]])</f>
        <v>#N/A</v>
      </c>
      <c r="K25" s="91">
        <f>MATCH(1,'04.02'!L:L,0)</f>
        <v>11</v>
      </c>
    </row>
    <row r="26" spans="1:11">
      <c r="A26">
        <f t="shared" si="0"/>
        <v>23</v>
      </c>
      <c r="B26" s="90"/>
      <c r="F26" s="72" t="e">
        <f>IF(VLOOKUP(Таблица3[[#This Row],[Столбец1]],'04.02'!L28:L129,1,FALSE)=2,'04.02'!H36)</f>
        <v>#N/A</v>
      </c>
      <c r="G26" s="74" t="e">
        <f>IF(VLOOKUP(2,'04.02'!L28:L129,1,FALSE)=2,'04.02'!I36)</f>
        <v>#N/A</v>
      </c>
      <c r="H26" s="72" t="e">
        <f>IF(VLOOKUP(Таблица3[[#This Row],[Столбец1]],'04.02'!L28:L129,1,FALSE)=2,'04.02'!J36)</f>
        <v>#N/A</v>
      </c>
      <c r="I26" s="72" t="e">
        <f>IF(VLOOKUP(Таблица3[[#This Row],[Столбец1]],'04.02'!L28:L129,1,FALSE)=2,'04.02'!K30)</f>
        <v>#N/A</v>
      </c>
      <c r="J26" s="74" t="e">
        <f>SUM(Таблица3[[#This Row],[Интех]:[СМЕК]])</f>
        <v>#N/A</v>
      </c>
      <c r="K26" s="91">
        <f>MATCH(1,'04.02'!L:L,0)</f>
        <v>11</v>
      </c>
    </row>
    <row r="27" spans="1:11">
      <c r="A27">
        <f t="shared" si="0"/>
        <v>24</v>
      </c>
      <c r="B27" s="90"/>
      <c r="F27" s="91" t="e">
        <f>IF(VLOOKUP(Таблица3[[#This Row],[Столбец1]],'04.02'!L29:L130,1,FALSE)=2,'04.02'!H38)</f>
        <v>#N/A</v>
      </c>
      <c r="G27" s="91" t="e">
        <f>IF(VLOOKUP(2,'04.02'!L29:L130,1,FALSE)=2,'04.02'!I38)</f>
        <v>#N/A</v>
      </c>
      <c r="H27" s="91" t="e">
        <f>IF(VLOOKUP(Таблица3[[#This Row],[Столбец1]],'04.02'!L29:L130,1,FALSE)=2,'04.02'!J38)</f>
        <v>#N/A</v>
      </c>
      <c r="I27" s="91" t="e">
        <f>IF(VLOOKUP(Таблица3[[#This Row],[Столбец1]],'04.02'!L29:L130,1,FALSE)=2,'04.02'!K31)</f>
        <v>#N/A</v>
      </c>
      <c r="J27" s="91" t="e">
        <f>SUM(Таблица3[[#This Row],[Интех]:[СМЕК]])</f>
        <v>#N/A</v>
      </c>
      <c r="K27" s="91">
        <f>MATCH(1,'04.02'!L:L,0)</f>
        <v>11</v>
      </c>
    </row>
    <row r="28" spans="1:1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</row>
  </sheetData>
  <mergeCells count="1">
    <mergeCell ref="D1:I1"/>
  </mergeCells>
  <pageMargins left="0.7" right="0.7" top="0.75" bottom="0.75" header="0.3" footer="0.3"/>
  <pageSetup paperSize="8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2:J22"/>
  <sheetViews>
    <sheetView workbookViewId="0">
      <selection activeCell="G3" sqref="G3:J3"/>
    </sheetView>
  </sheetViews>
  <sheetFormatPr defaultRowHeight="15"/>
  <cols>
    <col min="2" max="2" width="6.5703125" customWidth="1"/>
    <col min="3" max="3" width="20.85546875" customWidth="1"/>
    <col min="5" max="5" width="9.7109375" customWidth="1"/>
  </cols>
  <sheetData>
    <row r="2" spans="1:10" ht="15.75" thickBot="1"/>
    <row r="3" spans="1:10" ht="15.75" thickBot="1">
      <c r="A3" s="61"/>
      <c r="B3" s="66">
        <v>2</v>
      </c>
      <c r="C3" s="64"/>
      <c r="D3" s="62">
        <v>8</v>
      </c>
      <c r="E3" s="62"/>
      <c r="F3" s="67"/>
      <c r="G3" s="68">
        <f>IF(B3=0,D3,0)+IF(B4=0,D4,0)+IF(B5=0,D5,0)+IF(B6=0,D6,0)+IF(B7=0,D7,0)+IF(B8=0,D8,0)+IF(B9=0,D9,0)+IF(B10=0,D10,0)+IF(B11=0,D11,0)+IF(B12=0,D12,0)+IF(B13=0,D13,0)+IF(B14=0,D14,0)+IF(B15=0,D15,0)+IF(B16=0,D16,0)+IF(B17=0,D7,0)+IF(B18=0,D18,0)+IF(B19=0,D19,0)+IF(B20=0,D20,0)+IF(B21=0,D21,0)+IF(B22=0,D22,0)</f>
        <v>0</v>
      </c>
      <c r="H3" s="52">
        <f>IF(B3=1,D3,0)+IF(B4=1,D4,0)+IF(B5=1,D5,0)+IF(B6=1,D6,0)+IF(B7=1,D7,0)+IF(B8=1,D8,0)+IF(B9=1,D9,0)+IF(B10=1,D10,0)+IF(B11=1,D11,0)+IF(B12=1,D12,0)+IF(B13=1,D13,0)+IF(B14=1,D14,0)+IF(B15=1,D15,0)+IF(B16=1,D16,0)+IF(B17=1,D7,0)+IF(B18=1,D18,0)+IF(B19=1,D19,0)+IF(B20=1,D20,0)+IF(B21=1,D21,0)+IF(B22=1,D22,0)</f>
        <v>0</v>
      </c>
      <c r="I3" s="52">
        <f>IF(B3=2,D3,0)+IF(B4=2,D4,0)+IF(B5=2,D5,0)+IF(B6=2,D6,0)+IF(B7=2,D7,0)+IF(B8=2,D8,0)+IF(B9=2,D9,0)+IF(B10=2,D10,0)+IF(B11=2,D11,0)+IF(B12=2,D12,0)+IF(B13=2,D13,0)+IF(B14=2,D14,0)+IF(B15=2,D15,0)+IF(B16=2,D16,0)+IF(B17=2,D7,0)+IF(B18=2,D18,0)+IF(B19=2,D19,0)+IF(B20=2,D20,0)+IF(B21=2,D21,0)+IF(B22=2,D22,0)</f>
        <v>18</v>
      </c>
      <c r="J3" s="69">
        <f>IF(B3=3,D3,0)+IF(B4=3,D4,0)+IF(B5=3,D5,0)+IF(B6=3,D6,0)+IF(B7=3,D7,0)+IF(B8=3,D8,0)+IF(B9=3,D9,0)+IF(B10=3,D10,0)+IF(B11=3,D11,0)+IF(B12=3,D12,0)+IF(B13=3,D13,0)+IF(B14=3,D14,0)+IF(B15=3,D15,0)+IF(B16=3,D16,0)+IF(B17=3,D7,0)+IF(B18=3,D18,0)+IF(B19=3,D19,0)+IF(B20=3,D20,0)+IF(B21=3,D21,0)+IF(B22=3,D22,0)</f>
        <v>0</v>
      </c>
    </row>
    <row r="4" spans="1:10">
      <c r="A4" s="18"/>
      <c r="B4" s="18">
        <v>2</v>
      </c>
      <c r="C4" s="18"/>
      <c r="D4" s="18">
        <v>10</v>
      </c>
      <c r="E4" s="18"/>
      <c r="F4" s="18"/>
      <c r="G4" s="41"/>
    </row>
    <row r="5" spans="1:10">
      <c r="A5" s="18"/>
      <c r="B5" s="18"/>
      <c r="C5" s="18"/>
      <c r="D5" s="18"/>
      <c r="E5" s="18"/>
      <c r="F5" s="18"/>
    </row>
    <row r="6" spans="1:10">
      <c r="A6" s="18"/>
      <c r="B6" s="18"/>
      <c r="C6" s="18"/>
      <c r="D6" s="18"/>
      <c r="E6" s="18"/>
      <c r="F6" s="18"/>
    </row>
    <row r="7" spans="1:10">
      <c r="A7" s="18"/>
      <c r="B7" s="18"/>
      <c r="C7" s="18"/>
      <c r="D7" s="18"/>
      <c r="E7" s="18"/>
      <c r="F7" s="18"/>
    </row>
    <row r="8" spans="1:10">
      <c r="A8" s="18"/>
      <c r="B8" s="18"/>
      <c r="C8" s="18"/>
      <c r="D8" s="18"/>
      <c r="E8" s="18"/>
      <c r="F8" s="18"/>
    </row>
    <row r="9" spans="1:10">
      <c r="A9" s="18"/>
      <c r="B9" s="18"/>
      <c r="C9" s="18"/>
      <c r="D9" s="18"/>
      <c r="E9" s="18"/>
      <c r="F9" s="18"/>
    </row>
    <row r="10" spans="1:10">
      <c r="A10" s="18"/>
      <c r="B10" s="18"/>
      <c r="C10" s="18"/>
      <c r="D10" s="18"/>
      <c r="E10" s="18"/>
      <c r="F10" s="18"/>
    </row>
    <row r="11" spans="1:10">
      <c r="A11" s="18"/>
      <c r="B11" s="18"/>
      <c r="C11" s="18"/>
      <c r="D11" s="18"/>
      <c r="E11" s="18"/>
      <c r="F11" s="18"/>
    </row>
    <row r="12" spans="1:10">
      <c r="A12" s="18"/>
      <c r="B12" s="18"/>
      <c r="C12" s="18"/>
      <c r="D12" s="18"/>
      <c r="E12" s="18"/>
      <c r="F12" s="18"/>
    </row>
    <row r="13" spans="1:10">
      <c r="A13" s="18"/>
      <c r="B13" s="18"/>
      <c r="C13" s="18"/>
      <c r="D13" s="18"/>
      <c r="E13" s="18"/>
      <c r="F13" s="18"/>
    </row>
    <row r="14" spans="1:10">
      <c r="A14" s="18"/>
      <c r="B14" s="18"/>
      <c r="C14" s="18"/>
      <c r="D14" s="18"/>
      <c r="E14" s="18"/>
      <c r="F14" s="18"/>
    </row>
    <row r="15" spans="1:10">
      <c r="A15" s="18"/>
      <c r="B15" s="18"/>
      <c r="C15" s="18"/>
      <c r="D15" s="18"/>
      <c r="E15" s="18"/>
      <c r="F15" s="18"/>
    </row>
    <row r="16" spans="1:10">
      <c r="A16" s="18"/>
      <c r="B16" s="18"/>
      <c r="C16" s="18"/>
      <c r="D16" s="18"/>
      <c r="E16" s="18"/>
      <c r="F16" s="18"/>
    </row>
    <row r="17" spans="1:6">
      <c r="A17" s="18"/>
      <c r="B17" s="18"/>
      <c r="C17" s="18"/>
      <c r="D17" s="18"/>
      <c r="E17" s="18"/>
      <c r="F17" s="18"/>
    </row>
    <row r="18" spans="1:6">
      <c r="A18" s="18"/>
      <c r="B18" s="18"/>
      <c r="C18" s="18"/>
      <c r="D18" s="18"/>
      <c r="E18" s="18"/>
      <c r="F18" s="18"/>
    </row>
    <row r="19" spans="1:6">
      <c r="A19" s="18"/>
      <c r="B19" s="18"/>
      <c r="C19" s="18"/>
      <c r="D19" s="18"/>
      <c r="E19" s="18"/>
      <c r="F19" s="18"/>
    </row>
    <row r="20" spans="1:6">
      <c r="A20" s="18"/>
      <c r="B20" s="18"/>
      <c r="C20" s="18"/>
      <c r="D20" s="18"/>
      <c r="E20" s="18"/>
      <c r="F20" s="18"/>
    </row>
    <row r="21" spans="1:6">
      <c r="A21" s="18"/>
      <c r="B21" s="18"/>
      <c r="C21" s="18"/>
      <c r="D21" s="18"/>
      <c r="E21" s="18"/>
      <c r="F21" s="18"/>
    </row>
    <row r="22" spans="1:6">
      <c r="A22" s="18"/>
      <c r="B22" s="18"/>
      <c r="C22" s="18"/>
      <c r="D22" s="18"/>
      <c r="E22" s="18"/>
      <c r="F22" s="1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35"/>
  <sheetViews>
    <sheetView workbookViewId="0">
      <selection activeCell="A3" sqref="A3:D35"/>
    </sheetView>
  </sheetViews>
  <sheetFormatPr defaultRowHeight="15"/>
  <cols>
    <col min="1" max="1" width="35.5703125" customWidth="1"/>
    <col min="4" max="4" width="40.7109375" customWidth="1"/>
  </cols>
  <sheetData>
    <row r="1" spans="1:4" ht="17.850000000000001" customHeight="1" thickTop="1" thickBot="1">
      <c r="A1" s="114" t="s">
        <v>144</v>
      </c>
      <c r="B1" s="115" t="s">
        <v>145</v>
      </c>
      <c r="C1" s="115" t="s">
        <v>177</v>
      </c>
      <c r="D1" s="115" t="s">
        <v>146</v>
      </c>
    </row>
    <row r="2" spans="1:4" ht="17.850000000000001" customHeight="1" thickTop="1" thickBot="1">
      <c r="A2" s="114" t="s">
        <v>144</v>
      </c>
      <c r="B2" s="115" t="s">
        <v>145</v>
      </c>
      <c r="C2" s="115" t="s">
        <v>177</v>
      </c>
      <c r="D2" s="141" t="s">
        <v>146</v>
      </c>
    </row>
    <row r="3" spans="1:4" ht="17.850000000000001" customHeight="1" thickTop="1" thickBot="1">
      <c r="A3" s="146" t="s">
        <v>154</v>
      </c>
      <c r="B3" s="147" t="s">
        <v>134</v>
      </c>
      <c r="C3" s="147" t="s">
        <v>135</v>
      </c>
      <c r="D3" s="148"/>
    </row>
    <row r="4" spans="1:4" ht="17.850000000000001" customHeight="1">
      <c r="A4" s="119" t="s">
        <v>208</v>
      </c>
      <c r="B4" s="149" t="s">
        <v>136</v>
      </c>
      <c r="C4" s="120" t="s">
        <v>135</v>
      </c>
      <c r="D4" s="269" t="s">
        <v>196</v>
      </c>
    </row>
    <row r="5" spans="1:4" ht="17.850000000000001" customHeight="1">
      <c r="A5" s="119" t="s">
        <v>209</v>
      </c>
      <c r="B5" s="150"/>
      <c r="C5" s="120" t="s">
        <v>139</v>
      </c>
      <c r="D5" s="270"/>
    </row>
    <row r="6" spans="1:4" ht="17.850000000000001" customHeight="1">
      <c r="A6" s="119" t="s">
        <v>210</v>
      </c>
      <c r="B6" s="150"/>
      <c r="C6" s="120" t="s">
        <v>139</v>
      </c>
      <c r="D6" s="270"/>
    </row>
    <row r="7" spans="1:4" ht="17.850000000000001" customHeight="1">
      <c r="A7" s="119" t="s">
        <v>211</v>
      </c>
      <c r="B7" s="150"/>
      <c r="C7" s="120" t="s">
        <v>139</v>
      </c>
      <c r="D7" s="270"/>
    </row>
    <row r="8" spans="1:4" ht="17.850000000000001" customHeight="1">
      <c r="A8" s="119" t="s">
        <v>212</v>
      </c>
      <c r="B8" s="150"/>
      <c r="C8" s="120" t="s">
        <v>137</v>
      </c>
      <c r="D8" s="270"/>
    </row>
    <row r="9" spans="1:4" ht="29.25" customHeight="1">
      <c r="A9" s="119" t="s">
        <v>213</v>
      </c>
      <c r="B9" s="150"/>
      <c r="C9" s="120" t="s">
        <v>137</v>
      </c>
      <c r="D9" s="270"/>
    </row>
    <row r="10" spans="1:4" ht="27.75" customHeight="1">
      <c r="A10" s="119" t="s">
        <v>214</v>
      </c>
      <c r="B10" s="150"/>
      <c r="C10" s="120" t="s">
        <v>137</v>
      </c>
      <c r="D10" s="270"/>
    </row>
    <row r="11" spans="1:4" ht="17.850000000000001" customHeight="1">
      <c r="A11" s="119" t="s">
        <v>215</v>
      </c>
      <c r="B11" s="150"/>
      <c r="C11" s="120" t="s">
        <v>137</v>
      </c>
      <c r="D11" s="270"/>
    </row>
    <row r="12" spans="1:4" ht="17.850000000000001" customHeight="1">
      <c r="A12" s="119" t="s">
        <v>216</v>
      </c>
      <c r="B12" s="150"/>
      <c r="C12" s="120" t="s">
        <v>137</v>
      </c>
      <c r="D12" s="270"/>
    </row>
    <row r="13" spans="1:4" ht="17.850000000000001" customHeight="1">
      <c r="A13" s="119" t="s">
        <v>217</v>
      </c>
      <c r="B13" s="150"/>
      <c r="C13" s="120" t="s">
        <v>135</v>
      </c>
      <c r="D13" s="270"/>
    </row>
    <row r="14" spans="1:4" ht="17.25" customHeight="1">
      <c r="A14" s="119" t="s">
        <v>218</v>
      </c>
      <c r="B14" s="150"/>
      <c r="C14" s="120" t="s">
        <v>139</v>
      </c>
      <c r="D14" s="270"/>
    </row>
    <row r="15" spans="1:4" ht="27.75" customHeight="1" thickBot="1">
      <c r="A15" s="116" t="s">
        <v>219</v>
      </c>
      <c r="B15" s="121"/>
      <c r="C15" s="117" t="s">
        <v>139</v>
      </c>
      <c r="D15" s="271"/>
    </row>
    <row r="16" spans="1:4" ht="27.75" customHeight="1">
      <c r="A16" s="119" t="s">
        <v>220</v>
      </c>
      <c r="B16" s="120" t="s">
        <v>136</v>
      </c>
      <c r="C16" s="120" t="s">
        <v>135</v>
      </c>
      <c r="D16" s="269" t="s">
        <v>204</v>
      </c>
    </row>
    <row r="17" spans="1:4" ht="17.850000000000001" customHeight="1" thickBot="1">
      <c r="A17" s="116" t="s">
        <v>221</v>
      </c>
      <c r="B17" s="117" t="s">
        <v>135</v>
      </c>
      <c r="C17" s="117" t="s">
        <v>139</v>
      </c>
      <c r="D17" s="271"/>
    </row>
    <row r="18" spans="1:4" ht="27.75" customHeight="1">
      <c r="A18" s="119" t="s">
        <v>222</v>
      </c>
      <c r="B18" s="120" t="s">
        <v>138</v>
      </c>
      <c r="C18" s="120" t="s">
        <v>135</v>
      </c>
      <c r="D18" s="269" t="s">
        <v>82</v>
      </c>
    </row>
    <row r="19" spans="1:4" ht="17.850000000000001" customHeight="1" thickBot="1">
      <c r="A19" s="116" t="s">
        <v>223</v>
      </c>
      <c r="B19" s="117" t="s">
        <v>136</v>
      </c>
      <c r="C19" s="117" t="s">
        <v>135</v>
      </c>
      <c r="D19" s="271"/>
    </row>
    <row r="20" spans="1:4" ht="17.850000000000001" customHeight="1">
      <c r="A20" s="119" t="s">
        <v>224</v>
      </c>
      <c r="B20" s="120" t="s">
        <v>138</v>
      </c>
      <c r="C20" s="120" t="s">
        <v>139</v>
      </c>
      <c r="D20" s="269" t="s">
        <v>86</v>
      </c>
    </row>
    <row r="21" spans="1:4" ht="17.850000000000001" customHeight="1">
      <c r="A21" s="119" t="s">
        <v>225</v>
      </c>
      <c r="B21" s="120" t="s">
        <v>135</v>
      </c>
      <c r="C21" s="120" t="s">
        <v>139</v>
      </c>
      <c r="D21" s="270"/>
    </row>
    <row r="22" spans="1:4" ht="17.850000000000001" customHeight="1">
      <c r="A22" s="119" t="s">
        <v>226</v>
      </c>
      <c r="B22" s="120" t="s">
        <v>135</v>
      </c>
      <c r="C22" s="120" t="s">
        <v>139</v>
      </c>
      <c r="D22" s="270"/>
    </row>
    <row r="23" spans="1:4" ht="17.850000000000001" customHeight="1" thickBot="1">
      <c r="A23" s="116" t="s">
        <v>227</v>
      </c>
      <c r="B23" s="117" t="s">
        <v>138</v>
      </c>
      <c r="C23" s="117" t="s">
        <v>139</v>
      </c>
      <c r="D23" s="271"/>
    </row>
    <row r="24" spans="1:4" ht="27.75" customHeight="1">
      <c r="A24" s="119" t="s">
        <v>228</v>
      </c>
      <c r="B24" s="120" t="s">
        <v>138</v>
      </c>
      <c r="C24" s="120" t="s">
        <v>139</v>
      </c>
      <c r="D24" s="269" t="s">
        <v>96</v>
      </c>
    </row>
    <row r="25" spans="1:4" ht="17.850000000000001" customHeight="1" thickBot="1">
      <c r="A25" s="116" t="s">
        <v>229</v>
      </c>
      <c r="B25" s="117" t="s">
        <v>135</v>
      </c>
      <c r="C25" s="117" t="s">
        <v>139</v>
      </c>
      <c r="D25" s="271"/>
    </row>
    <row r="26" spans="1:4" ht="17.850000000000001" customHeight="1" thickBot="1">
      <c r="A26" s="116" t="s">
        <v>230</v>
      </c>
      <c r="B26" s="117" t="s">
        <v>136</v>
      </c>
      <c r="C26" s="117" t="s">
        <v>135</v>
      </c>
      <c r="D26" s="118" t="s">
        <v>205</v>
      </c>
    </row>
    <row r="27" spans="1:4" ht="17.850000000000001" customHeight="1">
      <c r="A27" s="119" t="s">
        <v>231</v>
      </c>
      <c r="B27" s="120" t="s">
        <v>136</v>
      </c>
      <c r="C27" s="120" t="s">
        <v>135</v>
      </c>
      <c r="D27" s="269" t="s">
        <v>206</v>
      </c>
    </row>
    <row r="28" spans="1:4" ht="17.850000000000001" customHeight="1" thickBot="1">
      <c r="A28" s="116" t="s">
        <v>232</v>
      </c>
      <c r="B28" s="117" t="s">
        <v>138</v>
      </c>
      <c r="C28" s="117" t="s">
        <v>140</v>
      </c>
      <c r="D28" s="271"/>
    </row>
    <row r="29" spans="1:4" ht="17.850000000000001" customHeight="1">
      <c r="A29" s="119" t="s">
        <v>233</v>
      </c>
      <c r="B29" s="120" t="s">
        <v>142</v>
      </c>
      <c r="C29" s="120" t="s">
        <v>135</v>
      </c>
      <c r="D29" s="269" t="s">
        <v>181</v>
      </c>
    </row>
    <row r="30" spans="1:4" ht="27.75" customHeight="1" thickBot="1">
      <c r="A30" s="116" t="s">
        <v>234</v>
      </c>
      <c r="B30" s="117" t="s">
        <v>138</v>
      </c>
      <c r="C30" s="117" t="s">
        <v>140</v>
      </c>
      <c r="D30" s="271"/>
    </row>
    <row r="31" spans="1:4" ht="17.850000000000001" customHeight="1" thickBot="1">
      <c r="A31" s="116" t="s">
        <v>235</v>
      </c>
      <c r="B31" s="117" t="s">
        <v>136</v>
      </c>
      <c r="C31" s="117" t="s">
        <v>135</v>
      </c>
      <c r="D31" s="118" t="s">
        <v>109</v>
      </c>
    </row>
    <row r="32" spans="1:4" ht="15" customHeight="1">
      <c r="A32" s="119" t="s">
        <v>236</v>
      </c>
      <c r="B32" s="120" t="s">
        <v>136</v>
      </c>
      <c r="C32" s="120" t="s">
        <v>135</v>
      </c>
      <c r="D32" s="269" t="s">
        <v>143</v>
      </c>
    </row>
    <row r="33" spans="1:4" ht="29.25" customHeight="1" thickBot="1">
      <c r="A33" s="116" t="s">
        <v>237</v>
      </c>
      <c r="B33" s="117" t="s">
        <v>136</v>
      </c>
      <c r="C33" s="117" t="s">
        <v>135</v>
      </c>
      <c r="D33" s="271"/>
    </row>
    <row r="34" spans="1:4" ht="29.25" customHeight="1">
      <c r="A34" s="119" t="s">
        <v>238</v>
      </c>
      <c r="B34" s="120" t="s">
        <v>136</v>
      </c>
      <c r="C34" s="120" t="s">
        <v>135</v>
      </c>
      <c r="D34" s="269" t="s">
        <v>207</v>
      </c>
    </row>
    <row r="35" spans="1:4" ht="15" customHeight="1" thickBot="1">
      <c r="A35" s="116" t="s">
        <v>239</v>
      </c>
      <c r="B35" s="117" t="s">
        <v>136</v>
      </c>
      <c r="C35" s="117" t="s">
        <v>135</v>
      </c>
      <c r="D35" s="271"/>
    </row>
  </sheetData>
  <mergeCells count="9">
    <mergeCell ref="D34:D35"/>
    <mergeCell ref="D29:D30"/>
    <mergeCell ref="D16:D17"/>
    <mergeCell ref="D24:D25"/>
    <mergeCell ref="D4:D15"/>
    <mergeCell ref="D18:D19"/>
    <mergeCell ref="D20:D23"/>
    <mergeCell ref="D27:D28"/>
    <mergeCell ref="D32:D3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4</vt:i4>
      </vt:variant>
    </vt:vector>
  </HeadingPairs>
  <TitlesOfParts>
    <vt:vector size="15" baseType="lpstr">
      <vt:lpstr>Лист0</vt:lpstr>
      <vt:lpstr>04.02</vt:lpstr>
      <vt:lpstr>05.02</vt:lpstr>
      <vt:lpstr>06.02</vt:lpstr>
      <vt:lpstr>07.02</vt:lpstr>
      <vt:lpstr>08.02</vt:lpstr>
      <vt:lpstr>09.02</vt:lpstr>
      <vt:lpstr>Лист1</vt:lpstr>
      <vt:lpstr>Лист2</vt:lpstr>
      <vt:lpstr>Лист3</vt:lpstr>
      <vt:lpstr>Лист4</vt:lpstr>
      <vt:lpstr>Лист3!_GoBack</vt:lpstr>
      <vt:lpstr>Лист3!OLE_LINK1</vt:lpstr>
      <vt:lpstr>'05.02'!Область_печати</vt:lpstr>
      <vt:lpstr>'06.02'!Область_печати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ТП Кириши</cp:lastModifiedBy>
  <cp:lastPrinted>2013-01-16T10:20:23Z</cp:lastPrinted>
  <dcterms:created xsi:type="dcterms:W3CDTF">2010-04-16T07:53:25Z</dcterms:created>
  <dcterms:modified xsi:type="dcterms:W3CDTF">2013-02-21T09:37:14Z</dcterms:modified>
</cp:coreProperties>
</file>