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INGENER\Desktop\"/>
    </mc:Choice>
  </mc:AlternateContent>
  <bookViews>
    <workbookView xWindow="480" yWindow="180" windowWidth="15480" windowHeight="9975"/>
  </bookViews>
  <sheets>
    <sheet name="лист" sheetId="8" r:id="rId1"/>
  </sheets>
  <definedNames>
    <definedName name="_xlnm._FilterDatabase" localSheetId="0" hidden="1">лист!$K$1:$X$22</definedName>
    <definedName name="Ведомость" localSheetId="0">лист!$B$9:$B$112</definedName>
    <definedName name="_xlnm.Print_Area" localSheetId="0">лист!$A$1:$I$9</definedName>
    <definedName name="Поле" localSheetId="0">лист!$A$9:$I$9</definedName>
    <definedName name="прайс" localSheetId="0">лист!$L$6:$L$18</definedName>
  </definedNames>
  <calcPr calcId="152511"/>
</workbook>
</file>

<file path=xl/calcChain.xml><?xml version="1.0" encoding="utf-8"?>
<calcChain xmlns="http://schemas.openxmlformats.org/spreadsheetml/2006/main">
  <c r="C10" i="8" l="1"/>
  <c r="E15" i="8"/>
  <c r="E14" i="8"/>
  <c r="F13" i="8"/>
  <c r="E13" i="8"/>
  <c r="F12" i="8"/>
  <c r="E12" i="8"/>
  <c r="F11" i="8"/>
  <c r="G11" i="8" s="1"/>
  <c r="H15" i="8"/>
  <c r="H14" i="8"/>
  <c r="H13" i="8"/>
  <c r="H12" i="8"/>
  <c r="Q18" i="8" l="1"/>
  <c r="P18" i="8"/>
  <c r="Q17" i="8"/>
  <c r="P17" i="8"/>
  <c r="Q16" i="8"/>
  <c r="P16" i="8"/>
  <c r="Q15" i="8"/>
  <c r="P15" i="8"/>
  <c r="Q14" i="8"/>
  <c r="P14" i="8"/>
  <c r="Q13" i="8"/>
  <c r="P13" i="8"/>
  <c r="Q12" i="8"/>
  <c r="P12" i="8"/>
  <c r="Q11" i="8"/>
  <c r="P11" i="8"/>
  <c r="Q10" i="8"/>
  <c r="P10" i="8"/>
  <c r="Q9" i="8"/>
  <c r="P9" i="8"/>
  <c r="Q8" i="8"/>
  <c r="P8" i="8"/>
  <c r="Q7" i="8"/>
  <c r="P7" i="8"/>
  <c r="Q6" i="8"/>
  <c r="P6" i="8"/>
  <c r="Q5" i="8"/>
  <c r="P5" i="8"/>
  <c r="H11" i="8" s="1"/>
  <c r="L5" i="8"/>
  <c r="I15" i="8" l="1"/>
  <c r="I12" i="8"/>
  <c r="I13" i="8"/>
  <c r="I14" i="8"/>
  <c r="I11" i="8"/>
  <c r="I16" i="8" l="1"/>
</calcChain>
</file>

<file path=xl/sharedStrings.xml><?xml version="1.0" encoding="utf-8"?>
<sst xmlns="http://schemas.openxmlformats.org/spreadsheetml/2006/main" count="81" uniqueCount="56">
  <si>
    <t>Материал</t>
  </si>
  <si>
    <t>Наименование</t>
  </si>
  <si>
    <t>Вид заготовки</t>
  </si>
  <si>
    <t>Тип поверхности</t>
  </si>
  <si>
    <t>полированная</t>
  </si>
  <si>
    <t>№ п/п</t>
  </si>
  <si>
    <t>Наименование работ</t>
  </si>
  <si>
    <t>Колич-во</t>
  </si>
  <si>
    <t>Стоимость, руб.</t>
  </si>
  <si>
    <t>в чистоте</t>
  </si>
  <si>
    <t>за ед.</t>
  </si>
  <si>
    <t>всего</t>
  </si>
  <si>
    <t>Количество материала</t>
  </si>
  <si>
    <t>м2</t>
  </si>
  <si>
    <t>Раскрой прямолинейный</t>
  </si>
  <si>
    <t>м.п.</t>
  </si>
  <si>
    <t>ИТОГО</t>
  </si>
  <si>
    <t>с коэф.</t>
  </si>
  <si>
    <t>слеб</t>
  </si>
  <si>
    <t>шт</t>
  </si>
  <si>
    <t>Скругление угла на фаске</t>
  </si>
  <si>
    <t>Ед. изм.</t>
  </si>
  <si>
    <t>Раскрой криволинейный</t>
  </si>
  <si>
    <t>Резка под «ус»</t>
  </si>
  <si>
    <t>Вырез отверстия без обработки</t>
  </si>
  <si>
    <t>шт.</t>
  </si>
  <si>
    <t>Вырез отверстия с обработкой</t>
  </si>
  <si>
    <t>Склейка элементов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</si>
  <si>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2</t>
    </r>
  </si>
  <si>
    <t>Подклейка элементов</t>
  </si>
  <si>
    <t>Полоса противоскольжения</t>
  </si>
  <si>
    <t>Полировка (переполировка) поверхности</t>
  </si>
  <si>
    <t>Шлифовка</t>
  </si>
  <si>
    <t>Стоимость с наценкой</t>
  </si>
  <si>
    <t>Фаска тип Е</t>
  </si>
  <si>
    <t>слеб Н=20</t>
  </si>
  <si>
    <t>слеб Н=30</t>
  </si>
  <si>
    <t>доска Н=20</t>
  </si>
  <si>
    <t>доска Н=30</t>
  </si>
  <si>
    <t>600х600х30</t>
  </si>
  <si>
    <t>600х600х20</t>
  </si>
  <si>
    <t>600х300х30</t>
  </si>
  <si>
    <t>600х300х20</t>
  </si>
  <si>
    <t>термо</t>
  </si>
  <si>
    <t xml:space="preserve">полир. </t>
  </si>
  <si>
    <t>шлиф.</t>
  </si>
  <si>
    <t>Наименование работ и материалов</t>
  </si>
  <si>
    <t>тип поверхности</t>
  </si>
  <si>
    <t>Стоимость розничная</t>
  </si>
  <si>
    <t>коэф. Наценки</t>
  </si>
  <si>
    <t>Н, мм</t>
  </si>
  <si>
    <t>Исходные цены</t>
  </si>
  <si>
    <t>Полировка торца</t>
  </si>
  <si>
    <t>дуб</t>
  </si>
  <si>
    <t>береза</t>
  </si>
  <si>
    <t>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</si>
</sst>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.4"/>
      <color rgb="FF666666"/>
      <name val="Courier New"/>
      <family val="3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3" borderId="0" xfId="0" applyFill="1" applyProtection="1"/>
    <xf numFmtId="0" fontId="0" fillId="3" borderId="0" xfId="0" applyFill="1" applyProtection="1"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0" fillId="0" borderId="0" xfId="0" applyFill="1" applyProtection="1"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16" fontId="0" fillId="0" borderId="3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23">
    <dxf>
      <fill>
        <patternFill>
          <bgColor rgb="FFFF0000"/>
        </patternFill>
      </fill>
    </dxf>
    <dxf>
      <fill>
        <patternFill>
          <bgColor rgb="FF92D050"/>
        </patternFill>
      </fill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21" formatCode="dd/mmm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135" displayName="Таблица135" ref="A11:I15" headerRowCount="0" totalsRowShown="0" headerRowBorderDxfId="22" tableBorderDxfId="21" totalsRowBorderDxfId="20">
  <tableColumns count="9">
    <tableColumn id="1" name="Столбец1" headerRowDxfId="19" dataDxfId="18"/>
    <tableColumn id="2" name="Столбец2" headerRowDxfId="17" dataDxfId="16"/>
    <tableColumn id="3" name="Столбец3" headerRowDxfId="15" dataDxfId="14"/>
    <tableColumn id="4" name="Столбец4" headerRowDxfId="13" dataDxfId="12"/>
    <tableColumn id="5" name="Столбец5" headerRowDxfId="11" dataDxfId="10">
      <calculatedColumnFormula>VLOOKUP(B12,лист!$L$6:$Q$18,4,0)</calculatedColumnFormula>
    </tableColumn>
    <tableColumn id="6" name="Столбец6" headerRowDxfId="9" dataDxfId="8"/>
    <tableColumn id="7" name="Столбец7" headerRowDxfId="7" dataDxfId="6"/>
    <tableColumn id="8" name="Столбец8" headerRowDxfId="5" dataDxfId="4"/>
    <tableColumn id="9" name="Столбец9" headerRowDxfId="3" dataDxfId="2">
      <calculatedColumnFormula>ROUND(H12*F12,0)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="95" zoomScaleNormal="95" zoomScaleSheetLayoutView="90" workbookViewId="0">
      <selection activeCell="P4" sqref="P4:U4"/>
    </sheetView>
  </sheetViews>
  <sheetFormatPr defaultRowHeight="15" x14ac:dyDescent="0.25"/>
  <cols>
    <col min="1" max="1" width="4.85546875" style="1" customWidth="1"/>
    <col min="2" max="2" width="27.28515625" style="1" customWidth="1"/>
    <col min="3" max="3" width="23.140625" style="1" customWidth="1"/>
    <col min="4" max="9" width="11.5703125" style="1" customWidth="1"/>
    <col min="10" max="10" width="2" style="1" customWidth="1"/>
    <col min="11" max="11" width="4" style="1" customWidth="1"/>
    <col min="12" max="12" width="46.42578125" style="1" customWidth="1"/>
    <col min="13" max="13" width="12" style="1" customWidth="1"/>
    <col min="14" max="14" width="15.28515625" style="1" customWidth="1"/>
    <col min="15" max="19" width="9.140625" style="1" customWidth="1"/>
    <col min="20" max="20" width="10.7109375" style="1" customWidth="1"/>
    <col min="21" max="21" width="13.7109375" style="1" customWidth="1"/>
    <col min="22" max="25" width="9.140625" style="1"/>
  </cols>
  <sheetData>
    <row r="1" spans="1:24" ht="15.75" customHeight="1" x14ac:dyDescent="0.25">
      <c r="A1" s="60"/>
      <c r="B1" s="60"/>
      <c r="C1" s="61"/>
      <c r="D1" s="61"/>
      <c r="E1" s="61"/>
      <c r="F1" s="61"/>
      <c r="G1" s="61"/>
      <c r="H1" s="61"/>
      <c r="I1" s="61"/>
      <c r="P1" s="62" t="s">
        <v>49</v>
      </c>
      <c r="Q1" s="62"/>
    </row>
    <row r="2" spans="1:24" ht="15.75" x14ac:dyDescent="0.25">
      <c r="A2" s="60"/>
      <c r="B2" s="60"/>
      <c r="C2" s="63"/>
      <c r="D2" s="63"/>
      <c r="E2" s="63"/>
      <c r="F2" s="63"/>
      <c r="G2" s="63"/>
      <c r="H2" s="63"/>
      <c r="I2" s="63"/>
      <c r="P2" s="1">
        <v>1</v>
      </c>
      <c r="Q2" s="1">
        <v>1</v>
      </c>
    </row>
    <row r="3" spans="1:24" ht="23.25" customHeight="1" x14ac:dyDescent="0.25">
      <c r="A3" s="56"/>
      <c r="B3" s="57"/>
      <c r="C3" s="57"/>
      <c r="D3" s="57"/>
      <c r="E3" s="57"/>
      <c r="F3" s="57"/>
      <c r="G3" s="57"/>
      <c r="H3" s="57"/>
      <c r="I3" s="58"/>
      <c r="L3" s="59" t="s">
        <v>46</v>
      </c>
      <c r="M3" s="59" t="s">
        <v>2</v>
      </c>
      <c r="N3" s="59" t="s">
        <v>47</v>
      </c>
      <c r="O3" s="59" t="s">
        <v>21</v>
      </c>
      <c r="P3" s="53" t="s">
        <v>33</v>
      </c>
      <c r="Q3" s="53"/>
      <c r="R3" s="53" t="s">
        <v>48</v>
      </c>
      <c r="S3" s="53"/>
      <c r="T3" s="53" t="s">
        <v>51</v>
      </c>
      <c r="U3" s="53"/>
    </row>
    <row r="4" spans="1:24" ht="15.75" customHeight="1" x14ac:dyDescent="0.25">
      <c r="A4" s="51" t="s">
        <v>0</v>
      </c>
      <c r="B4" s="52"/>
      <c r="C4" s="51" t="s">
        <v>1</v>
      </c>
      <c r="D4" s="52"/>
      <c r="E4" s="51" t="s">
        <v>2</v>
      </c>
      <c r="F4" s="52"/>
      <c r="G4" s="54" t="s">
        <v>3</v>
      </c>
      <c r="H4" s="55"/>
      <c r="I4" s="2" t="s">
        <v>50</v>
      </c>
      <c r="L4" s="59"/>
      <c r="M4" s="59"/>
      <c r="N4" s="59"/>
      <c r="O4" s="59"/>
      <c r="P4" s="26" t="s">
        <v>53</v>
      </c>
      <c r="Q4" s="26" t="s">
        <v>54</v>
      </c>
      <c r="R4" s="38" t="s">
        <v>53</v>
      </c>
      <c r="S4" s="38" t="s">
        <v>54</v>
      </c>
      <c r="T4" s="38" t="s">
        <v>53</v>
      </c>
      <c r="U4" s="38" t="s">
        <v>54</v>
      </c>
    </row>
    <row r="5" spans="1:24" ht="15.75" x14ac:dyDescent="0.25">
      <c r="A5" s="49" t="s">
        <v>53</v>
      </c>
      <c r="B5" s="50"/>
      <c r="C5" s="51" t="s">
        <v>55</v>
      </c>
      <c r="D5" s="52"/>
      <c r="E5" s="51" t="s">
        <v>18</v>
      </c>
      <c r="F5" s="52"/>
      <c r="G5" s="51" t="s">
        <v>4</v>
      </c>
      <c r="H5" s="52"/>
      <c r="I5" s="2">
        <v>20</v>
      </c>
      <c r="L5" s="19" t="str">
        <f>C5</f>
        <v>Светлый</v>
      </c>
      <c r="M5" s="19" t="s">
        <v>35</v>
      </c>
      <c r="N5" s="19" t="s">
        <v>44</v>
      </c>
      <c r="O5" s="20" t="s">
        <v>13</v>
      </c>
      <c r="P5" s="20">
        <f>ROUND(R5*$P$2,0)</f>
        <v>1200</v>
      </c>
      <c r="Q5" s="20">
        <f>ROUND(S5*$Q$2,0)</f>
        <v>0</v>
      </c>
      <c r="R5" s="20">
        <v>1200</v>
      </c>
      <c r="S5" s="20"/>
      <c r="T5" s="11"/>
      <c r="U5" s="11"/>
    </row>
    <row r="6" spans="1:24" ht="15" customHeight="1" x14ac:dyDescent="0.25">
      <c r="A6" s="43"/>
      <c r="B6" s="44"/>
      <c r="C6" s="44"/>
      <c r="D6" s="44"/>
      <c r="E6" s="44"/>
      <c r="F6" s="44"/>
      <c r="G6" s="44"/>
      <c r="H6" s="44"/>
      <c r="I6" s="45"/>
      <c r="L6" s="17" t="s">
        <v>14</v>
      </c>
      <c r="M6" s="17"/>
      <c r="N6" s="17"/>
      <c r="O6" s="26" t="s">
        <v>15</v>
      </c>
      <c r="P6" s="22">
        <f t="shared" ref="P6:P18" si="0">ROUND(R6*$P$2,0)</f>
        <v>100</v>
      </c>
      <c r="Q6" s="22">
        <f>ROUND(S6*$Q$2,0)</f>
        <v>200</v>
      </c>
      <c r="R6" s="26">
        <v>100</v>
      </c>
      <c r="S6" s="26">
        <v>200</v>
      </c>
      <c r="T6" s="23">
        <v>100</v>
      </c>
      <c r="U6" s="23">
        <v>200</v>
      </c>
      <c r="V6" s="12" t="s">
        <v>53</v>
      </c>
      <c r="W6" s="1" t="s">
        <v>35</v>
      </c>
      <c r="X6" s="1" t="s">
        <v>43</v>
      </c>
    </row>
    <row r="7" spans="1:24" ht="15.75" x14ac:dyDescent="0.25">
      <c r="A7" s="46" t="s">
        <v>5</v>
      </c>
      <c r="B7" s="47" t="s">
        <v>6</v>
      </c>
      <c r="C7" s="47"/>
      <c r="D7" s="47"/>
      <c r="E7" s="46" t="s">
        <v>21</v>
      </c>
      <c r="F7" s="48" t="s">
        <v>7</v>
      </c>
      <c r="G7" s="48"/>
      <c r="H7" s="47" t="s">
        <v>8</v>
      </c>
      <c r="I7" s="47"/>
      <c r="L7" s="17" t="s">
        <v>22</v>
      </c>
      <c r="M7" s="17"/>
      <c r="N7" s="17"/>
      <c r="O7" s="26" t="s">
        <v>15</v>
      </c>
      <c r="P7" s="22">
        <f t="shared" si="0"/>
        <v>101</v>
      </c>
      <c r="Q7" s="22">
        <f t="shared" ref="Q7:Q18" si="1">ROUND(S7*$Q$2,0)</f>
        <v>201</v>
      </c>
      <c r="R7" s="26">
        <v>101</v>
      </c>
      <c r="S7" s="26">
        <v>201</v>
      </c>
      <c r="T7" s="23">
        <v>101</v>
      </c>
      <c r="U7" s="23">
        <v>201</v>
      </c>
      <c r="V7" s="12" t="s">
        <v>54</v>
      </c>
      <c r="W7" s="1" t="s">
        <v>36</v>
      </c>
      <c r="X7" s="1" t="s">
        <v>44</v>
      </c>
    </row>
    <row r="8" spans="1:24" ht="15.75" x14ac:dyDescent="0.25">
      <c r="A8" s="46"/>
      <c r="B8" s="47"/>
      <c r="C8" s="47"/>
      <c r="D8" s="47"/>
      <c r="E8" s="46"/>
      <c r="F8" s="3" t="s">
        <v>9</v>
      </c>
      <c r="G8" s="3" t="s">
        <v>17</v>
      </c>
      <c r="H8" s="27" t="s">
        <v>10</v>
      </c>
      <c r="I8" s="3" t="s">
        <v>11</v>
      </c>
      <c r="L8" s="18" t="s">
        <v>23</v>
      </c>
      <c r="M8" s="18"/>
      <c r="N8" s="18"/>
      <c r="O8" s="26" t="s">
        <v>15</v>
      </c>
      <c r="P8" s="22">
        <f t="shared" si="0"/>
        <v>102</v>
      </c>
      <c r="Q8" s="22">
        <f t="shared" si="1"/>
        <v>202</v>
      </c>
      <c r="R8" s="26">
        <v>102</v>
      </c>
      <c r="S8" s="26">
        <v>202</v>
      </c>
      <c r="T8" s="23">
        <v>102</v>
      </c>
      <c r="U8" s="23">
        <v>202</v>
      </c>
      <c r="V8" s="12"/>
      <c r="W8" s="1" t="s">
        <v>37</v>
      </c>
      <c r="X8" s="1" t="s">
        <v>45</v>
      </c>
    </row>
    <row r="9" spans="1:24" ht="17.25" customHeight="1" x14ac:dyDescent="0.25">
      <c r="A9" s="40"/>
      <c r="B9" s="41"/>
      <c r="C9" s="41"/>
      <c r="D9" s="41"/>
      <c r="E9" s="41"/>
      <c r="F9" s="41"/>
      <c r="G9" s="41"/>
      <c r="H9" s="41"/>
      <c r="I9" s="42"/>
      <c r="L9" s="17" t="s">
        <v>24</v>
      </c>
      <c r="M9" s="17"/>
      <c r="N9" s="17"/>
      <c r="O9" s="26" t="s">
        <v>25</v>
      </c>
      <c r="P9" s="22">
        <f t="shared" si="0"/>
        <v>103</v>
      </c>
      <c r="Q9" s="22">
        <f t="shared" si="1"/>
        <v>203</v>
      </c>
      <c r="R9" s="26">
        <v>103</v>
      </c>
      <c r="S9" s="26">
        <v>203</v>
      </c>
      <c r="T9" s="23">
        <v>103</v>
      </c>
      <c r="U9" s="23">
        <v>203</v>
      </c>
      <c r="V9" s="13"/>
      <c r="W9" s="1" t="s">
        <v>38</v>
      </c>
    </row>
    <row r="10" spans="1:24" ht="15.75" x14ac:dyDescent="0.25">
      <c r="A10" s="14"/>
      <c r="B10" s="15"/>
      <c r="C10" s="15" t="str">
        <f>C5</f>
        <v>Светлый</v>
      </c>
      <c r="D10" s="15"/>
      <c r="E10" s="15"/>
      <c r="F10" s="15"/>
      <c r="G10" s="15"/>
      <c r="H10" s="15"/>
      <c r="I10" s="16"/>
      <c r="L10" s="17" t="s">
        <v>26</v>
      </c>
      <c r="M10" s="17"/>
      <c r="N10" s="17"/>
      <c r="O10" s="26" t="s">
        <v>25</v>
      </c>
      <c r="P10" s="22">
        <f t="shared" si="0"/>
        <v>104</v>
      </c>
      <c r="Q10" s="22">
        <f t="shared" si="1"/>
        <v>204</v>
      </c>
      <c r="R10" s="26">
        <v>104</v>
      </c>
      <c r="S10" s="26">
        <v>204</v>
      </c>
      <c r="T10" s="23">
        <v>104</v>
      </c>
      <c r="U10" s="23">
        <v>204</v>
      </c>
      <c r="W10" s="1" t="s">
        <v>39</v>
      </c>
    </row>
    <row r="11" spans="1:24" ht="18.75" x14ac:dyDescent="0.25">
      <c r="A11" s="37">
        <v>1</v>
      </c>
      <c r="B11" s="33" t="s">
        <v>12</v>
      </c>
      <c r="C11" s="34"/>
      <c r="D11" s="35"/>
      <c r="E11" s="5" t="s">
        <v>13</v>
      </c>
      <c r="F11" s="6">
        <f>0.93*0.285</f>
        <v>0.26505000000000001</v>
      </c>
      <c r="G11" s="7">
        <f>ROUND(F11*1.25,2)</f>
        <v>0.33</v>
      </c>
      <c r="H11" s="8">
        <f>$P$5</f>
        <v>1200</v>
      </c>
      <c r="I11" s="28">
        <f>ROUND(H11*G11,0)</f>
        <v>396</v>
      </c>
      <c r="L11" s="17" t="s">
        <v>27</v>
      </c>
      <c r="M11" s="17"/>
      <c r="N11" s="17"/>
      <c r="O11" s="21" t="s">
        <v>28</v>
      </c>
      <c r="P11" s="22">
        <f t="shared" si="0"/>
        <v>108</v>
      </c>
      <c r="Q11" s="22">
        <f t="shared" si="1"/>
        <v>205</v>
      </c>
      <c r="R11" s="18">
        <v>108</v>
      </c>
      <c r="S11" s="18">
        <v>205</v>
      </c>
      <c r="T11" s="23">
        <v>108</v>
      </c>
      <c r="U11" s="23">
        <v>205</v>
      </c>
      <c r="W11" s="1" t="s">
        <v>40</v>
      </c>
    </row>
    <row r="12" spans="1:24" ht="15.75" x14ac:dyDescent="0.25">
      <c r="A12" s="37">
        <v>2</v>
      </c>
      <c r="B12" s="30" t="s">
        <v>14</v>
      </c>
      <c r="C12" s="31"/>
      <c r="D12" s="32"/>
      <c r="E12" s="4" t="str">
        <f>VLOOKUP(B12,лист!$L$6:$Q$18,4,0)</f>
        <v>м.п.</v>
      </c>
      <c r="F12" s="6">
        <f>ROUND((0.285+0.93)*2+0.065+0.235,2)</f>
        <v>2.73</v>
      </c>
      <c r="G12" s="9"/>
      <c r="H12" s="8">
        <f ca="1">VLOOKUP(B12,лист!$L$6:$Q$18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2,$A$5="дуб"),5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1,$A$5="береза"),6,"НД")),0)</f>
        <v>100</v>
      </c>
      <c r="I12" s="29">
        <f ca="1">ROUND(H12*F12,0)</f>
        <v>273</v>
      </c>
      <c r="L12" s="17" t="s">
        <v>20</v>
      </c>
      <c r="M12" s="17"/>
      <c r="N12" s="17"/>
      <c r="O12" s="26" t="s">
        <v>19</v>
      </c>
      <c r="P12" s="22">
        <f t="shared" si="0"/>
        <v>109</v>
      </c>
      <c r="Q12" s="22">
        <f t="shared" si="1"/>
        <v>206</v>
      </c>
      <c r="R12" s="26">
        <v>109</v>
      </c>
      <c r="S12" s="26">
        <v>206</v>
      </c>
      <c r="T12" s="23">
        <v>109</v>
      </c>
      <c r="U12" s="23">
        <v>206</v>
      </c>
      <c r="W12" s="1" t="s">
        <v>41</v>
      </c>
    </row>
    <row r="13" spans="1:24" ht="15.75" x14ac:dyDescent="0.25">
      <c r="A13" s="37">
        <v>3</v>
      </c>
      <c r="B13" s="30" t="s">
        <v>34</v>
      </c>
      <c r="C13" s="31"/>
      <c r="D13" s="32"/>
      <c r="E13" s="4" t="str">
        <f>VLOOKUP(B13,лист!$L$6:$Q$18,4,0)</f>
        <v>м.п.</v>
      </c>
      <c r="F13" s="6">
        <f>0.93+0.05</f>
        <v>0.98000000000000009</v>
      </c>
      <c r="G13" s="9"/>
      <c r="H13" s="8">
        <f ca="1">VLOOKUP(B13,лист!$L$6:$Q$18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2,$A$5="дуб"),5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1,$A$5="береза"),6,"НД")),0)</f>
        <v>116</v>
      </c>
      <c r="I13" s="29">
        <f ca="1">ROUND(H13*F13,0)</f>
        <v>114</v>
      </c>
      <c r="L13" s="17" t="s">
        <v>29</v>
      </c>
      <c r="M13" s="17"/>
      <c r="N13" s="17"/>
      <c r="O13" s="26" t="s">
        <v>15</v>
      </c>
      <c r="P13" s="22">
        <f t="shared" si="0"/>
        <v>110</v>
      </c>
      <c r="Q13" s="22">
        <f t="shared" si="1"/>
        <v>207</v>
      </c>
      <c r="R13" s="18">
        <v>110</v>
      </c>
      <c r="S13" s="18">
        <v>207</v>
      </c>
      <c r="T13" s="23">
        <v>110</v>
      </c>
      <c r="U13" s="23">
        <v>207</v>
      </c>
      <c r="W13" s="1" t="s">
        <v>42</v>
      </c>
    </row>
    <row r="14" spans="1:24" ht="15.75" x14ac:dyDescent="0.25">
      <c r="A14" s="37">
        <v>4</v>
      </c>
      <c r="B14" s="30" t="s">
        <v>52</v>
      </c>
      <c r="C14" s="31"/>
      <c r="D14" s="32"/>
      <c r="E14" s="4" t="str">
        <f>VLOOKUP(B14,лист!$L$6:$Q$18,4,0)</f>
        <v>м.п.</v>
      </c>
      <c r="F14" s="6">
        <v>0.93</v>
      </c>
      <c r="G14" s="9"/>
      <c r="H14" s="8">
        <f ca="1">VLOOKUP(B14,лист!$L$6:$Q$18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2,$A$5="дуб"),5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1,$A$5="береза"),6,"НД")),0)</f>
        <v>113</v>
      </c>
      <c r="I14" s="29">
        <f ca="1">ROUND(H14*F14,0)</f>
        <v>105</v>
      </c>
      <c r="L14" s="17" t="s">
        <v>30</v>
      </c>
      <c r="M14" s="17"/>
      <c r="N14" s="17"/>
      <c r="O14" s="26" t="s">
        <v>15</v>
      </c>
      <c r="P14" s="22">
        <f t="shared" si="0"/>
        <v>112</v>
      </c>
      <c r="Q14" s="22">
        <f t="shared" si="1"/>
        <v>208</v>
      </c>
      <c r="R14" s="26">
        <v>112</v>
      </c>
      <c r="S14" s="26">
        <v>208</v>
      </c>
      <c r="T14" s="23">
        <v>112</v>
      </c>
      <c r="U14" s="23">
        <v>208</v>
      </c>
    </row>
    <row r="15" spans="1:24" ht="15.75" x14ac:dyDescent="0.25">
      <c r="A15" s="37">
        <v>5</v>
      </c>
      <c r="B15" s="30" t="s">
        <v>32</v>
      </c>
      <c r="C15" s="31"/>
      <c r="D15" s="32"/>
      <c r="E15" s="4" t="str">
        <f>VLOOKUP(B15,лист!$L$6:$Q$18,4,0)</f>
        <v>м2</v>
      </c>
      <c r="F15" s="6">
        <v>1.93</v>
      </c>
      <c r="G15" s="9"/>
      <c r="H15" s="8">
        <f ca="1">VLOOKUP(B15,лист!$L$6:$Q$18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2,$A$5="дуб"),5,IF(AND((LEFT(SUBSTITUTE(REPLACE(_xlfn.FORMULATEXT(H11),1,1,),"$",))="P")+(--SUBSTITUTE(SUBSTITUTE(REPLACE(_xlfn.FORMULATEXT(H11),1,1,),"$",),LEFT(SUBSTITUTE(REPLACE(_xlfn.FORMULATEXT(H11),1,1,),"$",)),)&gt;0)*(--SUBSTITUTE(SUBSTITUTE(REPLACE(_xlfn.FORMULATEXT(H11),1,1,),"$",),LEFT(SUBSTITUTE(REPLACE(_xlfn.FORMULATEXT(H11),1,1,),"$",)),)&lt;25)=1,$A$5="береза"),6,"НД")),0)</f>
        <v>115</v>
      </c>
      <c r="I15" s="29">
        <f ca="1">ROUND(H15*F15,0)</f>
        <v>222</v>
      </c>
      <c r="L15" s="17" t="s">
        <v>52</v>
      </c>
      <c r="M15" s="17"/>
      <c r="N15" s="17"/>
      <c r="O15" s="26" t="s">
        <v>15</v>
      </c>
      <c r="P15" s="22">
        <f t="shared" si="0"/>
        <v>113</v>
      </c>
      <c r="Q15" s="22">
        <f t="shared" si="1"/>
        <v>209</v>
      </c>
      <c r="R15" s="18">
        <v>113</v>
      </c>
      <c r="S15" s="18">
        <v>209</v>
      </c>
      <c r="T15" s="23">
        <v>113</v>
      </c>
      <c r="U15" s="23">
        <v>209</v>
      </c>
    </row>
    <row r="16" spans="1:24" ht="18.75" x14ac:dyDescent="0.25">
      <c r="A16" s="10"/>
      <c r="B16" s="39" t="s">
        <v>16</v>
      </c>
      <c r="C16" s="39"/>
      <c r="D16" s="39"/>
      <c r="E16" s="39"/>
      <c r="F16" s="39"/>
      <c r="G16" s="39"/>
      <c r="H16" s="39"/>
      <c r="I16" s="36">
        <f ca="1">SUM(I11:I15)</f>
        <v>1110</v>
      </c>
      <c r="L16" s="17" t="s">
        <v>31</v>
      </c>
      <c r="M16" s="17"/>
      <c r="N16" s="17"/>
      <c r="O16" s="21" t="s">
        <v>28</v>
      </c>
      <c r="P16" s="22">
        <f t="shared" si="0"/>
        <v>114</v>
      </c>
      <c r="Q16" s="22">
        <f t="shared" si="1"/>
        <v>210</v>
      </c>
      <c r="R16" s="26">
        <v>114</v>
      </c>
      <c r="S16" s="26">
        <v>210</v>
      </c>
      <c r="T16" s="23">
        <v>114</v>
      </c>
      <c r="U16" s="23">
        <v>210</v>
      </c>
      <c r="W16"/>
    </row>
    <row r="17" spans="12:24" ht="18.75" x14ac:dyDescent="0.25">
      <c r="L17" s="17" t="s">
        <v>32</v>
      </c>
      <c r="M17" s="17"/>
      <c r="N17" s="17"/>
      <c r="O17" s="21" t="s">
        <v>28</v>
      </c>
      <c r="P17" s="22">
        <f t="shared" si="0"/>
        <v>115</v>
      </c>
      <c r="Q17" s="22">
        <f t="shared" si="1"/>
        <v>211</v>
      </c>
      <c r="R17" s="26">
        <v>115</v>
      </c>
      <c r="S17" s="26">
        <v>211</v>
      </c>
      <c r="T17" s="23">
        <v>115</v>
      </c>
      <c r="U17" s="23">
        <v>211</v>
      </c>
      <c r="W17"/>
    </row>
    <row r="18" spans="12:24" ht="21" x14ac:dyDescent="0.35">
      <c r="L18" s="17" t="s">
        <v>34</v>
      </c>
      <c r="M18" s="17"/>
      <c r="N18" s="17"/>
      <c r="O18" s="26" t="s">
        <v>15</v>
      </c>
      <c r="P18" s="22">
        <f t="shared" si="0"/>
        <v>116</v>
      </c>
      <c r="Q18" s="22">
        <f t="shared" si="1"/>
        <v>212</v>
      </c>
      <c r="R18" s="26">
        <v>116</v>
      </c>
      <c r="S18" s="26">
        <v>212</v>
      </c>
      <c r="T18" s="23">
        <v>116</v>
      </c>
      <c r="U18" s="23">
        <v>212</v>
      </c>
      <c r="W18" s="24"/>
      <c r="X18" s="25"/>
    </row>
    <row r="39" ht="15" customHeight="1" x14ac:dyDescent="0.25"/>
  </sheetData>
  <sheetProtection formatCells="0" formatColumns="0" formatRows="0" insertColumns="0" insertRows="0" insertHyperlinks="0" deleteColumns="0" deleteRows="0" sort="0" autoFilter="0" pivotTables="0"/>
  <dataConsolidate/>
  <mergeCells count="29">
    <mergeCell ref="A1:B1"/>
    <mergeCell ref="C1:I1"/>
    <mergeCell ref="P1:Q1"/>
    <mergeCell ref="A2:B2"/>
    <mergeCell ref="C2:I2"/>
    <mergeCell ref="P3:Q3"/>
    <mergeCell ref="R3:S3"/>
    <mergeCell ref="T3:U3"/>
    <mergeCell ref="A4:B4"/>
    <mergeCell ref="C4:D4"/>
    <mergeCell ref="E4:F4"/>
    <mergeCell ref="G4:H4"/>
    <mergeCell ref="A3:I3"/>
    <mergeCell ref="L3:L4"/>
    <mergeCell ref="M3:M4"/>
    <mergeCell ref="N3:N4"/>
    <mergeCell ref="O3:O4"/>
    <mergeCell ref="A5:B5"/>
    <mergeCell ref="C5:D5"/>
    <mergeCell ref="E5:F5"/>
    <mergeCell ref="G5:H5"/>
    <mergeCell ref="B16:H16"/>
    <mergeCell ref="A9:I9"/>
    <mergeCell ref="A6:I6"/>
    <mergeCell ref="A7:A8"/>
    <mergeCell ref="B7:D8"/>
    <mergeCell ref="E7:E8"/>
    <mergeCell ref="F7:G7"/>
    <mergeCell ref="H7:I7"/>
  </mergeCells>
  <conditionalFormatting sqref="L6:L90">
    <cfRule type="expression" dxfId="1" priority="1" stopIfTrue="1">
      <formula>MATCH(L6,Ведомость,0)&gt;0</formula>
    </cfRule>
  </conditionalFormatting>
  <conditionalFormatting sqref="R6:S18">
    <cfRule type="cellIs" dxfId="0" priority="2" stopIfTrue="1" operator="notEqual">
      <formula>T6</formula>
    </cfRule>
  </conditionalFormatting>
  <dataValidations count="4">
    <dataValidation type="list" allowBlank="1" showInputMessage="1" showErrorMessage="1" sqref="N5">
      <formula1>$X$6:$X$8</formula1>
    </dataValidation>
    <dataValidation type="list" allowBlank="1" showInputMessage="1" showErrorMessage="1" sqref="M5">
      <formula1>$W$6:$W$13</formula1>
    </dataValidation>
    <dataValidation type="list" allowBlank="1" showInputMessage="1" showErrorMessage="1" sqref="A5:B5">
      <formula1>$V$6:$V$9</formula1>
    </dataValidation>
    <dataValidation type="list" allowBlank="1" showInputMessage="1" showErrorMessage="1" sqref="B12:D15">
      <formula1>прайс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</vt:lpstr>
      <vt:lpstr>лист!Ведомость</vt:lpstr>
      <vt:lpstr>лист!Область_печати</vt:lpstr>
      <vt:lpstr>лист!Поле</vt:lpstr>
      <vt:lpstr>лист!прайс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GLINGENER</dc:creator>
  <cp:lastModifiedBy>GLINGENER</cp:lastModifiedBy>
  <cp:lastPrinted>2013-01-15T09:51:31Z</cp:lastPrinted>
  <dcterms:created xsi:type="dcterms:W3CDTF">2012-10-23T11:36:57Z</dcterms:created>
  <dcterms:modified xsi:type="dcterms:W3CDTF">2013-02-13T12:58:39Z</dcterms:modified>
</cp:coreProperties>
</file>