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255" windowHeight="7680" activeTab="3"/>
  </bookViews>
  <sheets>
    <sheet name="Лист7" sheetId="7" r:id="rId1"/>
    <sheet name="Лист8" sheetId="8" r:id="rId2"/>
    <sheet name="Лист9" sheetId="9" r:id="rId3"/>
    <sheet name="Лист10" sheetId="4" r:id="rId4"/>
  </sheets>
  <calcPr calcId="124519"/>
</workbook>
</file>

<file path=xl/calcChain.xml><?xml version="1.0" encoding="utf-8"?>
<calcChain xmlns="http://schemas.openxmlformats.org/spreadsheetml/2006/main">
  <c r="I17" i="4"/>
  <c r="H17"/>
  <c r="I16"/>
  <c r="H16"/>
  <c r="I15"/>
  <c r="H15"/>
  <c r="G15"/>
  <c r="F15"/>
  <c r="I7"/>
  <c r="I8"/>
  <c r="I9"/>
  <c r="I10"/>
  <c r="I6"/>
  <c r="H7"/>
  <c r="H8"/>
  <c r="H9"/>
  <c r="H10"/>
  <c r="H6"/>
  <c r="G10"/>
  <c r="G9"/>
  <c r="G8"/>
  <c r="G7"/>
  <c r="G6"/>
  <c r="F10"/>
  <c r="F8"/>
  <c r="F9"/>
  <c r="F7"/>
  <c r="F6"/>
  <c r="X9" i="9"/>
  <c r="X11"/>
  <c r="X13"/>
  <c r="W11"/>
  <c r="W13" s="1"/>
  <c r="W15" s="1"/>
  <c r="W17" s="1"/>
  <c r="X17" s="1"/>
  <c r="W9"/>
  <c r="V10"/>
  <c r="V12"/>
  <c r="V14"/>
  <c r="V16"/>
  <c r="V8"/>
  <c r="K6" i="7"/>
  <c r="U18" i="9"/>
  <c r="T18"/>
  <c r="U8"/>
  <c r="T8"/>
  <c r="V7" i="7"/>
  <c r="L11" i="8"/>
  <c r="L15" s="1"/>
  <c r="L19" s="1"/>
  <c r="L23" s="1"/>
  <c r="P7"/>
  <c r="O8"/>
  <c r="O7"/>
  <c r="J24"/>
  <c r="J20"/>
  <c r="J16"/>
  <c r="J12"/>
  <c r="J8"/>
  <c r="I11"/>
  <c r="I12"/>
  <c r="I13"/>
  <c r="I14"/>
  <c r="I15"/>
  <c r="I16"/>
  <c r="I17"/>
  <c r="I18"/>
  <c r="I19"/>
  <c r="I20"/>
  <c r="I21"/>
  <c r="I22"/>
  <c r="I23"/>
  <c r="I24"/>
  <c r="I25"/>
  <c r="I26"/>
  <c r="N11"/>
  <c r="N12"/>
  <c r="N13"/>
  <c r="N14"/>
  <c r="N15"/>
  <c r="N16"/>
  <c r="N17"/>
  <c r="N18"/>
  <c r="N19"/>
  <c r="N20"/>
  <c r="N21"/>
  <c r="N22"/>
  <c r="N23"/>
  <c r="N24"/>
  <c r="N25"/>
  <c r="N26"/>
  <c r="I8"/>
  <c r="I9"/>
  <c r="I10"/>
  <c r="I7"/>
  <c r="N8"/>
  <c r="N9"/>
  <c r="N10"/>
  <c r="N7"/>
  <c r="V6" i="7"/>
  <c r="U19"/>
  <c r="U15"/>
  <c r="U11"/>
  <c r="V10"/>
  <c r="V11"/>
  <c r="T11" s="1"/>
  <c r="V12"/>
  <c r="T12" s="1"/>
  <c r="V13"/>
  <c r="T13" s="1"/>
  <c r="V14"/>
  <c r="V15"/>
  <c r="T15" s="1"/>
  <c r="V16"/>
  <c r="T16" s="1"/>
  <c r="V17"/>
  <c r="T17" s="1"/>
  <c r="V18"/>
  <c r="V19"/>
  <c r="T19" s="1"/>
  <c r="V20"/>
  <c r="T20" s="1"/>
  <c r="V21"/>
  <c r="T21" s="1"/>
  <c r="V22"/>
  <c r="V23"/>
  <c r="T23" s="1"/>
  <c r="V24"/>
  <c r="T24" s="1"/>
  <c r="V25"/>
  <c r="T25" s="1"/>
  <c r="V9"/>
  <c r="T10"/>
  <c r="T14"/>
  <c r="T18"/>
  <c r="T22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R9"/>
  <c r="T9" s="1"/>
  <c r="I10"/>
  <c r="K10" s="1"/>
  <c r="J10"/>
  <c r="L10" s="1"/>
  <c r="I12"/>
  <c r="J12"/>
  <c r="I14"/>
  <c r="J14"/>
  <c r="I16"/>
  <c r="K14" s="1"/>
  <c r="J16"/>
  <c r="L14" s="1"/>
  <c r="I18"/>
  <c r="K18" s="1"/>
  <c r="J18"/>
  <c r="L18" s="1"/>
  <c r="I20"/>
  <c r="J20"/>
  <c r="I22"/>
  <c r="J22"/>
  <c r="I24"/>
  <c r="K22" s="1"/>
  <c r="J24"/>
  <c r="L22" s="1"/>
  <c r="Q9"/>
  <c r="R7"/>
  <c r="R8"/>
  <c r="V8" s="1"/>
  <c r="T8" s="1"/>
  <c r="Q8"/>
  <c r="Q7"/>
  <c r="R6"/>
  <c r="T6" s="1"/>
  <c r="U23" s="1"/>
  <c r="Q6"/>
  <c r="J8"/>
  <c r="J6"/>
  <c r="L6" s="1"/>
  <c r="I8"/>
  <c r="I6"/>
  <c r="X15" i="9" l="1"/>
  <c r="T20"/>
  <c r="P8"/>
  <c r="T10"/>
  <c r="T14" s="1"/>
  <c r="T7" i="7"/>
  <c r="U7" s="1"/>
  <c r="U26" s="1"/>
</calcChain>
</file>

<file path=xl/sharedStrings.xml><?xml version="1.0" encoding="utf-8"?>
<sst xmlns="http://schemas.openxmlformats.org/spreadsheetml/2006/main" count="117" uniqueCount="66">
  <si>
    <t>Точки</t>
  </si>
  <si>
    <t>Стояння</t>
  </si>
  <si>
    <t>Візування</t>
  </si>
  <si>
    <t>Положення в. к.</t>
  </si>
  <si>
    <t>Кут нахилу лінії</t>
  </si>
  <si>
    <t>КЛ</t>
  </si>
  <si>
    <t>КП</t>
  </si>
  <si>
    <t>Величина г. к.</t>
  </si>
  <si>
    <t>Середній кут</t>
  </si>
  <si>
    <t>Відліки в. к.</t>
  </si>
  <si>
    <t>Відстань по віддалеміру</t>
  </si>
  <si>
    <t>Середнє значення</t>
  </si>
  <si>
    <t>стояння</t>
  </si>
  <si>
    <t>візування</t>
  </si>
  <si>
    <t>обчислені</t>
  </si>
  <si>
    <t>виправлені</t>
  </si>
  <si>
    <t>Висота точок</t>
  </si>
  <si>
    <t>№ точки</t>
  </si>
  <si>
    <t>Кути</t>
  </si>
  <si>
    <t>Обчислені</t>
  </si>
  <si>
    <t>Виправлені</t>
  </si>
  <si>
    <t>Дирекц. кути</t>
  </si>
  <si>
    <t>Румби</t>
  </si>
  <si>
    <t>Назва</t>
  </si>
  <si>
    <t>Величина</t>
  </si>
  <si>
    <t>∆x</t>
  </si>
  <si>
    <t>∆y</t>
  </si>
  <si>
    <t>x</t>
  </si>
  <si>
    <t>y</t>
  </si>
  <si>
    <t>Координати</t>
  </si>
  <si>
    <t>Лінія 1-2</t>
  </si>
  <si>
    <t>Лінія 2-3</t>
  </si>
  <si>
    <t>Лінія 3-4</t>
  </si>
  <si>
    <t>Лінія 4-5</t>
  </si>
  <si>
    <t>Лінія 5-1</t>
  </si>
  <si>
    <t>X</t>
  </si>
  <si>
    <t>Y</t>
  </si>
  <si>
    <t>(Y-Y)X</t>
  </si>
  <si>
    <t>(X-X)Y</t>
  </si>
  <si>
    <r>
      <t>Y</t>
    </r>
    <r>
      <rPr>
        <sz val="8"/>
        <color theme="1"/>
        <rFont val="Calibri"/>
        <family val="2"/>
        <charset val="204"/>
        <scheme val="minor"/>
      </rPr>
      <t>і+1</t>
    </r>
    <r>
      <rPr>
        <sz val="11"/>
        <color theme="1"/>
        <rFont val="Calibri"/>
        <family val="2"/>
        <charset val="204"/>
        <scheme val="minor"/>
      </rPr>
      <t>-Y</t>
    </r>
    <r>
      <rPr>
        <sz val="8"/>
        <color theme="1"/>
        <rFont val="Calibri"/>
        <family val="2"/>
        <charset val="204"/>
        <scheme val="minor"/>
      </rPr>
      <t>і-1</t>
    </r>
  </si>
  <si>
    <r>
      <t>X</t>
    </r>
    <r>
      <rPr>
        <sz val="8"/>
        <color theme="1"/>
        <rFont val="Calibri"/>
        <family val="2"/>
        <charset val="204"/>
        <scheme val="minor"/>
      </rPr>
      <t>і-1</t>
    </r>
    <r>
      <rPr>
        <sz val="11"/>
        <color theme="1"/>
        <rFont val="Calibri"/>
        <family val="2"/>
        <charset val="204"/>
        <scheme val="minor"/>
      </rPr>
      <t>-X</t>
    </r>
    <r>
      <rPr>
        <sz val="8"/>
        <color theme="1"/>
        <rFont val="Calibri"/>
        <family val="2"/>
        <charset val="204"/>
        <scheme val="minor"/>
      </rPr>
      <t>і+1</t>
    </r>
  </si>
  <si>
    <t>Кут нахилу</t>
  </si>
  <si>
    <t>Перевищення</t>
  </si>
  <si>
    <t>Відліки г. к.</t>
  </si>
  <si>
    <t>МО</t>
  </si>
  <si>
    <t>Віддалемір</t>
  </si>
  <si>
    <t>Проекція</t>
  </si>
  <si>
    <t>Додаток</t>
  </si>
  <si>
    <t>прямі</t>
  </si>
  <si>
    <t>теор. нев.</t>
  </si>
  <si>
    <t>прак. нев.</t>
  </si>
  <si>
    <t>Довжина</t>
  </si>
  <si>
    <t>Прирости координат</t>
  </si>
  <si>
    <t>Нев'язка 1</t>
  </si>
  <si>
    <t>сума т.</t>
  </si>
  <si>
    <t>сума п.</t>
  </si>
  <si>
    <t>нев. прак.</t>
  </si>
  <si>
    <t>нев. доп.</t>
  </si>
  <si>
    <t>перевірка</t>
  </si>
  <si>
    <t>Визначення д. к.</t>
  </si>
  <si>
    <t xml:space="preserve"> Д. к. в градусах</t>
  </si>
  <si>
    <t>Д. к. десятки</t>
  </si>
  <si>
    <t>Cума</t>
  </si>
  <si>
    <t>Сума</t>
  </si>
  <si>
    <t>2P</t>
  </si>
  <si>
    <t>P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</si>
</sst>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 applyAlignment="1"/>
    <xf numFmtId="0" fontId="0" fillId="0" borderId="1" xfId="0" applyBorder="1" applyAlignment="1"/>
    <xf numFmtId="0" fontId="0" fillId="0" borderId="8" xfId="0" applyBorder="1"/>
    <xf numFmtId="0" fontId="0" fillId="0" borderId="9" xfId="0" applyBorder="1"/>
    <xf numFmtId="0" fontId="0" fillId="2" borderId="1" xfId="0" applyFill="1" applyBorder="1"/>
    <xf numFmtId="0" fontId="0" fillId="0" borderId="10" xfId="0" applyBorder="1"/>
    <xf numFmtId="0" fontId="0" fillId="0" borderId="11" xfId="0" applyBorder="1"/>
    <xf numFmtId="0" fontId="0" fillId="0" borderId="6" xfId="0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7" xfId="0" applyBorder="1" applyAlignment="1"/>
    <xf numFmtId="0" fontId="0" fillId="0" borderId="11" xfId="0" applyBorder="1" applyAlignment="1"/>
    <xf numFmtId="0" fontId="0" fillId="2" borderId="4" xfId="0" applyFill="1" applyBorder="1"/>
    <xf numFmtId="0" fontId="0" fillId="3" borderId="1" xfId="0" applyFill="1" applyBorder="1" applyAlignment="1"/>
    <xf numFmtId="0" fontId="0" fillId="3" borderId="2" xfId="0" applyFill="1" applyBorder="1" applyAlignment="1"/>
    <xf numFmtId="0" fontId="0" fillId="3" borderId="1" xfId="0" applyFill="1" applyBorder="1"/>
    <xf numFmtId="0" fontId="0" fillId="4" borderId="1" xfId="0" applyFill="1" applyBorder="1"/>
    <xf numFmtId="0" fontId="0" fillId="2" borderId="1" xfId="0" applyFill="1" applyBorder="1" applyAlignment="1"/>
    <xf numFmtId="0" fontId="0" fillId="0" borderId="0" xfId="0" applyBorder="1" applyAlignment="1"/>
    <xf numFmtId="0" fontId="1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/>
    <xf numFmtId="0" fontId="0" fillId="4" borderId="14" xfId="0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5" borderId="1" xfId="0" applyFill="1" applyBorder="1"/>
    <xf numFmtId="0" fontId="0" fillId="6" borderId="1" xfId="0" applyFill="1" applyBorder="1"/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V26"/>
  <sheetViews>
    <sheetView topLeftCell="E2" workbookViewId="0">
      <selection activeCell="R11" sqref="R11"/>
    </sheetView>
  </sheetViews>
  <sheetFormatPr defaultRowHeight="15"/>
  <cols>
    <col min="4" max="4" width="10.42578125" customWidth="1"/>
    <col min="5" max="5" width="16.42578125" customWidth="1"/>
    <col min="6" max="6" width="0.42578125" hidden="1" customWidth="1"/>
    <col min="19" max="19" width="11.85546875" customWidth="1"/>
    <col min="20" max="20" width="11.42578125" customWidth="1"/>
    <col min="21" max="21" width="18.7109375" customWidth="1"/>
    <col min="22" max="22" width="12" customWidth="1"/>
  </cols>
  <sheetData>
    <row r="3" spans="3:22">
      <c r="C3" s="10">
        <v>1</v>
      </c>
      <c r="D3" s="10">
        <v>2</v>
      </c>
      <c r="E3" s="10">
        <v>3</v>
      </c>
      <c r="F3" s="10">
        <v>3</v>
      </c>
      <c r="G3" s="29">
        <v>4</v>
      </c>
      <c r="H3" s="30"/>
      <c r="I3" s="43">
        <v>5</v>
      </c>
      <c r="J3" s="44"/>
      <c r="K3" s="43">
        <v>6</v>
      </c>
      <c r="L3" s="44"/>
      <c r="M3" s="35">
        <v>7</v>
      </c>
      <c r="N3" s="35"/>
      <c r="O3" s="29">
        <v>8</v>
      </c>
      <c r="P3" s="30"/>
      <c r="Q3" s="43">
        <v>9</v>
      </c>
      <c r="R3" s="44"/>
      <c r="S3" s="10">
        <v>10</v>
      </c>
      <c r="T3" s="22">
        <v>11</v>
      </c>
      <c r="U3" s="22">
        <v>12</v>
      </c>
      <c r="V3" s="23" t="s">
        <v>47</v>
      </c>
    </row>
    <row r="4" spans="3:22">
      <c r="C4" s="35" t="s">
        <v>0</v>
      </c>
      <c r="D4" s="35"/>
      <c r="E4" s="35" t="s">
        <v>3</v>
      </c>
      <c r="F4" s="35" t="s">
        <v>3</v>
      </c>
      <c r="G4" s="31" t="s">
        <v>43</v>
      </c>
      <c r="H4" s="32"/>
      <c r="I4" s="39" t="s">
        <v>7</v>
      </c>
      <c r="J4" s="40"/>
      <c r="K4" s="39" t="s">
        <v>8</v>
      </c>
      <c r="L4" s="40"/>
      <c r="M4" s="35" t="s">
        <v>44</v>
      </c>
      <c r="N4" s="35"/>
      <c r="O4" s="35" t="s">
        <v>9</v>
      </c>
      <c r="P4" s="35"/>
      <c r="Q4" s="46" t="s">
        <v>41</v>
      </c>
      <c r="R4" s="46"/>
      <c r="S4" s="36" t="s">
        <v>45</v>
      </c>
      <c r="T4" s="47" t="s">
        <v>46</v>
      </c>
      <c r="U4" s="46" t="s">
        <v>11</v>
      </c>
      <c r="V4" s="48" t="s">
        <v>46</v>
      </c>
    </row>
    <row r="5" spans="3:22">
      <c r="C5" s="10" t="s">
        <v>1</v>
      </c>
      <c r="D5" s="19" t="s">
        <v>2</v>
      </c>
      <c r="E5" s="36"/>
      <c r="F5" s="36"/>
      <c r="G5" s="33"/>
      <c r="H5" s="34"/>
      <c r="I5" s="41"/>
      <c r="J5" s="42"/>
      <c r="K5" s="41"/>
      <c r="L5" s="42"/>
      <c r="M5" s="35"/>
      <c r="N5" s="35"/>
      <c r="O5" s="36"/>
      <c r="P5" s="36"/>
      <c r="Q5" s="47"/>
      <c r="R5" s="47"/>
      <c r="S5" s="50"/>
      <c r="T5" s="51"/>
      <c r="U5" s="46"/>
      <c r="V5" s="49"/>
    </row>
    <row r="6" spans="3:22">
      <c r="C6" s="28">
        <v>1</v>
      </c>
      <c r="D6" s="4">
        <v>5</v>
      </c>
      <c r="E6" s="37" t="s">
        <v>5</v>
      </c>
      <c r="F6" s="37" t="s">
        <v>5</v>
      </c>
      <c r="G6" s="4">
        <v>263</v>
      </c>
      <c r="H6" s="11">
        <v>29</v>
      </c>
      <c r="I6" s="37">
        <f>G6-G7</f>
        <v>139</v>
      </c>
      <c r="J6" s="37">
        <f>H6-H7</f>
        <v>13</v>
      </c>
      <c r="K6" s="37">
        <f>SUM(I6:I8)/2</f>
        <v>139</v>
      </c>
      <c r="L6" s="37">
        <f>SUM(J6:J8)/2</f>
        <v>13</v>
      </c>
      <c r="M6" s="27">
        <v>0</v>
      </c>
      <c r="N6" s="28">
        <v>1</v>
      </c>
      <c r="O6" s="13">
        <v>-1</v>
      </c>
      <c r="P6" s="14">
        <v>-2</v>
      </c>
      <c r="Q6" s="13">
        <f>O6-M6</f>
        <v>-1</v>
      </c>
      <c r="R6" s="14">
        <f>P6-N6</f>
        <v>-3</v>
      </c>
      <c r="S6" s="2">
        <v>228</v>
      </c>
      <c r="T6" s="2">
        <f>V6*V6*S6</f>
        <v>227.92343689076682</v>
      </c>
      <c r="U6" s="1" t="s">
        <v>30</v>
      </c>
      <c r="V6" s="2">
        <f>(COS(RADIANS((R6/60)+Q6)))</f>
        <v>0.9998320843468308</v>
      </c>
    </row>
    <row r="7" spans="3:22">
      <c r="C7" s="28"/>
      <c r="D7" s="5">
        <v>2</v>
      </c>
      <c r="E7" s="38"/>
      <c r="F7" s="38"/>
      <c r="G7" s="5">
        <v>124</v>
      </c>
      <c r="H7" s="12">
        <v>16</v>
      </c>
      <c r="I7" s="38"/>
      <c r="J7" s="38"/>
      <c r="K7" s="45"/>
      <c r="L7" s="45"/>
      <c r="M7" s="27"/>
      <c r="N7" s="28"/>
      <c r="O7" s="17">
        <v>-2</v>
      </c>
      <c r="P7" s="18">
        <v>-44</v>
      </c>
      <c r="Q7" s="13">
        <f>O7-M7</f>
        <v>-2</v>
      </c>
      <c r="R7" s="14">
        <f>P7-N6</f>
        <v>-45</v>
      </c>
      <c r="S7" s="3">
        <v>224.5</v>
      </c>
      <c r="T7" s="2">
        <f t="shared" ref="T7:T25" si="0">V7*V7*S7</f>
        <v>223.98322326671584</v>
      </c>
      <c r="U7" s="27">
        <f>(T7+T9+T10+T12)/4</f>
        <v>111.86689937095997</v>
      </c>
      <c r="V7" s="2">
        <f>(COS(RADIANS((R7/60)+Q7)))</f>
        <v>0.99884838648495067</v>
      </c>
    </row>
    <row r="8" spans="3:22">
      <c r="C8" s="28"/>
      <c r="D8" s="4">
        <v>5</v>
      </c>
      <c r="E8" s="37" t="s">
        <v>6</v>
      </c>
      <c r="F8" s="37" t="s">
        <v>6</v>
      </c>
      <c r="G8" s="4">
        <v>350</v>
      </c>
      <c r="H8" s="11">
        <v>49</v>
      </c>
      <c r="I8" s="37">
        <f>G8-G9</f>
        <v>139</v>
      </c>
      <c r="J8" s="37">
        <f>H8-H9</f>
        <v>13</v>
      </c>
      <c r="K8" s="45"/>
      <c r="L8" s="45"/>
      <c r="M8" s="27"/>
      <c r="N8" s="27"/>
      <c r="O8" s="13">
        <v>1</v>
      </c>
      <c r="P8" s="14">
        <v>4</v>
      </c>
      <c r="Q8" s="13">
        <f>M6-O8</f>
        <v>-1</v>
      </c>
      <c r="R8" s="14">
        <f>N6-P8</f>
        <v>-3</v>
      </c>
      <c r="S8" s="2">
        <v>227.5</v>
      </c>
      <c r="T8" s="2">
        <f t="shared" si="0"/>
        <v>227.42360479232215</v>
      </c>
      <c r="U8" s="27"/>
      <c r="V8" s="2">
        <f>(COS(RADIANS((R8/60)+Q8)))</f>
        <v>0.9998320843468308</v>
      </c>
    </row>
    <row r="9" spans="3:22">
      <c r="C9" s="28"/>
      <c r="D9" s="5">
        <v>2</v>
      </c>
      <c r="E9" s="38"/>
      <c r="F9" s="38"/>
      <c r="G9" s="5">
        <v>211</v>
      </c>
      <c r="H9" s="12">
        <v>36</v>
      </c>
      <c r="I9" s="38"/>
      <c r="J9" s="38"/>
      <c r="K9" s="38"/>
      <c r="L9" s="38"/>
      <c r="M9" s="27"/>
      <c r="N9" s="27"/>
      <c r="O9" s="17">
        <v>2</v>
      </c>
      <c r="P9" s="18">
        <v>46</v>
      </c>
      <c r="Q9" s="13">
        <f>M6-O9</f>
        <v>-2</v>
      </c>
      <c r="R9" s="14">
        <f>N6-P9</f>
        <v>-45</v>
      </c>
      <c r="S9" s="3">
        <v>224</v>
      </c>
      <c r="T9" s="2">
        <f t="shared" si="0"/>
        <v>223.48437421712404</v>
      </c>
      <c r="U9" s="27"/>
      <c r="V9" s="2">
        <f>(COS(RADIANS((R9/60)+Q9)))</f>
        <v>0.99884838648495067</v>
      </c>
    </row>
    <row r="10" spans="3:22">
      <c r="C10" s="28">
        <v>2</v>
      </c>
      <c r="D10" s="4">
        <v>1</v>
      </c>
      <c r="E10" s="37" t="s">
        <v>5</v>
      </c>
      <c r="F10" s="37" t="s">
        <v>5</v>
      </c>
      <c r="G10" s="4"/>
      <c r="H10" s="11"/>
      <c r="I10" s="37">
        <f>G10-G11</f>
        <v>0</v>
      </c>
      <c r="J10" s="37">
        <f>H10-H11</f>
        <v>0</v>
      </c>
      <c r="K10" s="37">
        <f>SUM(I10:I12)/2</f>
        <v>0</v>
      </c>
      <c r="L10" s="37">
        <f>SUM(J10:J12)/2</f>
        <v>0</v>
      </c>
      <c r="M10" s="37"/>
      <c r="N10" s="37"/>
      <c r="O10" s="13"/>
      <c r="P10" s="14"/>
      <c r="Q10" s="13">
        <f>O10-M10</f>
        <v>0</v>
      </c>
      <c r="R10" s="14">
        <f>P10-N10</f>
        <v>0</v>
      </c>
      <c r="S10" s="2"/>
      <c r="T10" s="2">
        <f t="shared" si="0"/>
        <v>0</v>
      </c>
      <c r="U10" s="1" t="s">
        <v>31</v>
      </c>
      <c r="V10" s="2">
        <f t="shared" ref="V10:V25" si="1">(COS(RADIANS((R10/60)+Q10)))</f>
        <v>1</v>
      </c>
    </row>
    <row r="11" spans="3:22">
      <c r="C11" s="28"/>
      <c r="D11" s="5">
        <v>3</v>
      </c>
      <c r="E11" s="38"/>
      <c r="F11" s="38"/>
      <c r="G11" s="5"/>
      <c r="H11" s="12"/>
      <c r="I11" s="38"/>
      <c r="J11" s="38"/>
      <c r="K11" s="45"/>
      <c r="L11" s="45"/>
      <c r="M11" s="45"/>
      <c r="N11" s="45"/>
      <c r="O11" s="17"/>
      <c r="P11" s="18"/>
      <c r="Q11" s="13">
        <f>O11-M11</f>
        <v>0</v>
      </c>
      <c r="R11" s="14">
        <f>P11-N10</f>
        <v>0</v>
      </c>
      <c r="S11" s="3"/>
      <c r="T11" s="2">
        <f t="shared" si="0"/>
        <v>0</v>
      </c>
      <c r="U11" s="27">
        <f>(T11+T13+T14+T16)/4</f>
        <v>0</v>
      </c>
      <c r="V11" s="2">
        <f t="shared" si="1"/>
        <v>1</v>
      </c>
    </row>
    <row r="12" spans="3:22">
      <c r="C12" s="28"/>
      <c r="D12" s="4">
        <v>1</v>
      </c>
      <c r="E12" s="37" t="s">
        <v>6</v>
      </c>
      <c r="F12" s="37" t="s">
        <v>6</v>
      </c>
      <c r="G12" s="4"/>
      <c r="H12" s="11"/>
      <c r="I12" s="37">
        <f>G12-G13</f>
        <v>0</v>
      </c>
      <c r="J12" s="37">
        <f>H12-H13</f>
        <v>0</v>
      </c>
      <c r="K12" s="45"/>
      <c r="L12" s="45"/>
      <c r="M12" s="45"/>
      <c r="N12" s="45"/>
      <c r="O12" s="13"/>
      <c r="P12" s="14"/>
      <c r="Q12" s="13">
        <f>M10-O12</f>
        <v>0</v>
      </c>
      <c r="R12" s="14">
        <f>N10-P12</f>
        <v>0</v>
      </c>
      <c r="S12" s="2"/>
      <c r="T12" s="2">
        <f t="shared" si="0"/>
        <v>0</v>
      </c>
      <c r="U12" s="27"/>
      <c r="V12" s="2">
        <f t="shared" si="1"/>
        <v>1</v>
      </c>
    </row>
    <row r="13" spans="3:22">
      <c r="C13" s="28"/>
      <c r="D13" s="5">
        <v>3</v>
      </c>
      <c r="E13" s="38"/>
      <c r="F13" s="38"/>
      <c r="G13" s="5"/>
      <c r="H13" s="12"/>
      <c r="I13" s="38"/>
      <c r="J13" s="38"/>
      <c r="K13" s="38"/>
      <c r="L13" s="38"/>
      <c r="M13" s="38"/>
      <c r="N13" s="38"/>
      <c r="O13" s="17"/>
      <c r="P13" s="18"/>
      <c r="Q13" s="13">
        <f>M10-O13</f>
        <v>0</v>
      </c>
      <c r="R13" s="14">
        <f>N10-P13</f>
        <v>0</v>
      </c>
      <c r="S13" s="3"/>
      <c r="T13" s="2">
        <f t="shared" si="0"/>
        <v>0</v>
      </c>
      <c r="U13" s="27"/>
      <c r="V13" s="2">
        <f t="shared" si="1"/>
        <v>1</v>
      </c>
    </row>
    <row r="14" spans="3:22">
      <c r="C14" s="28">
        <v>3</v>
      </c>
      <c r="D14" s="4">
        <v>2</v>
      </c>
      <c r="E14" s="37" t="s">
        <v>5</v>
      </c>
      <c r="F14" s="37" t="s">
        <v>5</v>
      </c>
      <c r="G14" s="4"/>
      <c r="H14" s="11"/>
      <c r="I14" s="37">
        <f>G14-G15</f>
        <v>0</v>
      </c>
      <c r="J14" s="37">
        <f>H14-H15</f>
        <v>0</v>
      </c>
      <c r="K14" s="37">
        <f>SUM(I14:I16)/2</f>
        <v>0</v>
      </c>
      <c r="L14" s="37">
        <f>SUM(J14:J16)/2</f>
        <v>0</v>
      </c>
      <c r="M14" s="37"/>
      <c r="N14" s="37"/>
      <c r="O14" s="13"/>
      <c r="P14" s="14"/>
      <c r="Q14" s="13">
        <f>O14-M14</f>
        <v>0</v>
      </c>
      <c r="R14" s="14">
        <f>P14-N14</f>
        <v>0</v>
      </c>
      <c r="S14" s="2"/>
      <c r="T14" s="2">
        <f t="shared" si="0"/>
        <v>0</v>
      </c>
      <c r="U14" s="1" t="s">
        <v>32</v>
      </c>
      <c r="V14" s="2">
        <f t="shared" si="1"/>
        <v>1</v>
      </c>
    </row>
    <row r="15" spans="3:22">
      <c r="C15" s="28"/>
      <c r="D15" s="5">
        <v>4</v>
      </c>
      <c r="E15" s="38"/>
      <c r="F15" s="38"/>
      <c r="G15" s="5"/>
      <c r="H15" s="12"/>
      <c r="I15" s="38"/>
      <c r="J15" s="38"/>
      <c r="K15" s="45"/>
      <c r="L15" s="45"/>
      <c r="M15" s="45"/>
      <c r="N15" s="45"/>
      <c r="O15" s="17"/>
      <c r="P15" s="18"/>
      <c r="Q15" s="13">
        <f>O15-M15</f>
        <v>0</v>
      </c>
      <c r="R15" s="14">
        <f>P15-N14</f>
        <v>0</v>
      </c>
      <c r="S15" s="3"/>
      <c r="T15" s="2">
        <f t="shared" si="0"/>
        <v>0</v>
      </c>
      <c r="U15" s="27">
        <f>(T15+T17+T18+T20)/4</f>
        <v>0</v>
      </c>
      <c r="V15" s="2">
        <f t="shared" si="1"/>
        <v>1</v>
      </c>
    </row>
    <row r="16" spans="3:22">
      <c r="C16" s="28"/>
      <c r="D16" s="4">
        <v>2</v>
      </c>
      <c r="E16" s="37" t="s">
        <v>6</v>
      </c>
      <c r="F16" s="37" t="s">
        <v>6</v>
      </c>
      <c r="G16" s="4"/>
      <c r="H16" s="11"/>
      <c r="I16" s="37">
        <f>G16-G17</f>
        <v>0</v>
      </c>
      <c r="J16" s="37">
        <f>H16-H17</f>
        <v>0</v>
      </c>
      <c r="K16" s="45"/>
      <c r="L16" s="45"/>
      <c r="M16" s="45"/>
      <c r="N16" s="45"/>
      <c r="O16" s="13"/>
      <c r="P16" s="14"/>
      <c r="Q16" s="13">
        <f>M14-O16</f>
        <v>0</v>
      </c>
      <c r="R16" s="14">
        <f>N14-P16</f>
        <v>0</v>
      </c>
      <c r="S16" s="2"/>
      <c r="T16" s="2">
        <f t="shared" si="0"/>
        <v>0</v>
      </c>
      <c r="U16" s="27"/>
      <c r="V16" s="2">
        <f t="shared" si="1"/>
        <v>1</v>
      </c>
    </row>
    <row r="17" spans="3:22">
      <c r="C17" s="28"/>
      <c r="D17" s="5">
        <v>4</v>
      </c>
      <c r="E17" s="38"/>
      <c r="F17" s="38"/>
      <c r="G17" s="5"/>
      <c r="H17" s="12"/>
      <c r="I17" s="38"/>
      <c r="J17" s="38"/>
      <c r="K17" s="38"/>
      <c r="L17" s="38"/>
      <c r="M17" s="38"/>
      <c r="N17" s="38"/>
      <c r="O17" s="17"/>
      <c r="P17" s="18"/>
      <c r="Q17" s="13">
        <f>M14-O17</f>
        <v>0</v>
      </c>
      <c r="R17" s="14">
        <f>N14-P17</f>
        <v>0</v>
      </c>
      <c r="S17" s="3"/>
      <c r="T17" s="2">
        <f t="shared" si="0"/>
        <v>0</v>
      </c>
      <c r="U17" s="27"/>
      <c r="V17" s="2">
        <f t="shared" si="1"/>
        <v>1</v>
      </c>
    </row>
    <row r="18" spans="3:22">
      <c r="C18" s="28">
        <v>4</v>
      </c>
      <c r="D18" s="4">
        <v>3</v>
      </c>
      <c r="E18" s="37" t="s">
        <v>5</v>
      </c>
      <c r="F18" s="37" t="s">
        <v>5</v>
      </c>
      <c r="G18" s="4"/>
      <c r="H18" s="11"/>
      <c r="I18" s="37">
        <f>G18-G19</f>
        <v>0</v>
      </c>
      <c r="J18" s="37">
        <f>H18-H19</f>
        <v>0</v>
      </c>
      <c r="K18" s="37">
        <f>SUM(I18:I20)/2</f>
        <v>0</v>
      </c>
      <c r="L18" s="37">
        <f>SUM(J18:J20)/2</f>
        <v>0</v>
      </c>
      <c r="M18" s="37"/>
      <c r="N18" s="37"/>
      <c r="O18" s="13"/>
      <c r="P18" s="14"/>
      <c r="Q18" s="13">
        <f>O18-M18</f>
        <v>0</v>
      </c>
      <c r="R18" s="14">
        <f>P18-N18</f>
        <v>0</v>
      </c>
      <c r="S18" s="2"/>
      <c r="T18" s="2">
        <f t="shared" si="0"/>
        <v>0</v>
      </c>
      <c r="U18" s="1" t="s">
        <v>33</v>
      </c>
      <c r="V18" s="2">
        <f t="shared" si="1"/>
        <v>1</v>
      </c>
    </row>
    <row r="19" spans="3:22">
      <c r="C19" s="28"/>
      <c r="D19" s="5">
        <v>5</v>
      </c>
      <c r="E19" s="38"/>
      <c r="F19" s="38"/>
      <c r="G19" s="5"/>
      <c r="H19" s="12"/>
      <c r="I19" s="38"/>
      <c r="J19" s="38"/>
      <c r="K19" s="45"/>
      <c r="L19" s="45"/>
      <c r="M19" s="45"/>
      <c r="N19" s="45"/>
      <c r="O19" s="17"/>
      <c r="P19" s="18"/>
      <c r="Q19" s="13">
        <f>O19-M19</f>
        <v>0</v>
      </c>
      <c r="R19" s="14">
        <f>P19-N18</f>
        <v>0</v>
      </c>
      <c r="S19" s="3"/>
      <c r="T19" s="2">
        <f t="shared" si="0"/>
        <v>0</v>
      </c>
      <c r="U19" s="27">
        <f>(T19+T21+T22+T24)/4</f>
        <v>0</v>
      </c>
      <c r="V19" s="2">
        <f t="shared" si="1"/>
        <v>1</v>
      </c>
    </row>
    <row r="20" spans="3:22">
      <c r="C20" s="28"/>
      <c r="D20" s="4">
        <v>3</v>
      </c>
      <c r="E20" s="37" t="s">
        <v>6</v>
      </c>
      <c r="F20" s="37" t="s">
        <v>6</v>
      </c>
      <c r="G20" s="4"/>
      <c r="H20" s="11"/>
      <c r="I20" s="37">
        <f>G20-G21</f>
        <v>0</v>
      </c>
      <c r="J20" s="37">
        <f>H20-H21</f>
        <v>0</v>
      </c>
      <c r="K20" s="45"/>
      <c r="L20" s="45"/>
      <c r="M20" s="45"/>
      <c r="N20" s="45"/>
      <c r="O20" s="13"/>
      <c r="P20" s="14"/>
      <c r="Q20" s="13">
        <f>M18-O20</f>
        <v>0</v>
      </c>
      <c r="R20" s="14">
        <f>N18-P20</f>
        <v>0</v>
      </c>
      <c r="S20" s="2"/>
      <c r="T20" s="2">
        <f t="shared" si="0"/>
        <v>0</v>
      </c>
      <c r="U20" s="27"/>
      <c r="V20" s="2">
        <f t="shared" si="1"/>
        <v>1</v>
      </c>
    </row>
    <row r="21" spans="3:22">
      <c r="C21" s="28"/>
      <c r="D21" s="5">
        <v>5</v>
      </c>
      <c r="E21" s="38"/>
      <c r="F21" s="38"/>
      <c r="G21" s="5"/>
      <c r="H21" s="12"/>
      <c r="I21" s="38"/>
      <c r="J21" s="38"/>
      <c r="K21" s="38"/>
      <c r="L21" s="38"/>
      <c r="M21" s="38"/>
      <c r="N21" s="38"/>
      <c r="O21" s="17"/>
      <c r="P21" s="18"/>
      <c r="Q21" s="13">
        <f>M18-O21</f>
        <v>0</v>
      </c>
      <c r="R21" s="14">
        <f>N18-P21</f>
        <v>0</v>
      </c>
      <c r="S21" s="3"/>
      <c r="T21" s="2">
        <f t="shared" si="0"/>
        <v>0</v>
      </c>
      <c r="U21" s="27"/>
      <c r="V21" s="2">
        <f t="shared" si="1"/>
        <v>1</v>
      </c>
    </row>
    <row r="22" spans="3:22">
      <c r="C22" s="28">
        <v>5</v>
      </c>
      <c r="D22" s="4">
        <v>4</v>
      </c>
      <c r="E22" s="37" t="s">
        <v>5</v>
      </c>
      <c r="F22" s="37" t="s">
        <v>5</v>
      </c>
      <c r="G22" s="4"/>
      <c r="H22" s="11"/>
      <c r="I22" s="37">
        <f>G22-G23</f>
        <v>0</v>
      </c>
      <c r="J22" s="37">
        <f>H22-H23</f>
        <v>0</v>
      </c>
      <c r="K22" s="37">
        <f>SUM(I22:I24)/2</f>
        <v>0</v>
      </c>
      <c r="L22" s="37">
        <f>SUM(J22:J24)/2</f>
        <v>0</v>
      </c>
      <c r="M22" s="37"/>
      <c r="N22" s="37"/>
      <c r="O22" s="13"/>
      <c r="P22" s="14"/>
      <c r="Q22" s="13">
        <f>O22-M22</f>
        <v>0</v>
      </c>
      <c r="R22" s="14">
        <f>P22-N22</f>
        <v>0</v>
      </c>
      <c r="S22" s="2"/>
      <c r="T22" s="2">
        <f t="shared" si="0"/>
        <v>0</v>
      </c>
      <c r="U22" s="1" t="s">
        <v>34</v>
      </c>
      <c r="V22" s="2">
        <f t="shared" si="1"/>
        <v>1</v>
      </c>
    </row>
    <row r="23" spans="3:22">
      <c r="C23" s="28"/>
      <c r="D23" s="5">
        <v>1</v>
      </c>
      <c r="E23" s="38"/>
      <c r="F23" s="38"/>
      <c r="G23" s="5"/>
      <c r="H23" s="12"/>
      <c r="I23" s="38"/>
      <c r="J23" s="38"/>
      <c r="K23" s="45"/>
      <c r="L23" s="45"/>
      <c r="M23" s="45"/>
      <c r="N23" s="45"/>
      <c r="O23" s="17"/>
      <c r="P23" s="18"/>
      <c r="Q23" s="13">
        <f>O23-M23</f>
        <v>0</v>
      </c>
      <c r="R23" s="14">
        <f>P23-N22</f>
        <v>0</v>
      </c>
      <c r="S23" s="3"/>
      <c r="T23" s="2">
        <f t="shared" si="0"/>
        <v>0</v>
      </c>
      <c r="U23" s="27">
        <f>(T23+T25+T6+T8)/4</f>
        <v>113.83676042077224</v>
      </c>
      <c r="V23" s="2">
        <f t="shared" si="1"/>
        <v>1</v>
      </c>
    </row>
    <row r="24" spans="3:22">
      <c r="C24" s="28"/>
      <c r="D24" s="4">
        <v>4</v>
      </c>
      <c r="E24" s="37" t="s">
        <v>6</v>
      </c>
      <c r="F24" s="37" t="s">
        <v>6</v>
      </c>
      <c r="G24" s="4"/>
      <c r="H24" s="11"/>
      <c r="I24" s="37">
        <f>G24-G25</f>
        <v>0</v>
      </c>
      <c r="J24" s="37">
        <f>H24-H25</f>
        <v>0</v>
      </c>
      <c r="K24" s="45"/>
      <c r="L24" s="45"/>
      <c r="M24" s="45"/>
      <c r="N24" s="45"/>
      <c r="O24" s="13"/>
      <c r="P24" s="14"/>
      <c r="Q24" s="13">
        <f>M22-O24</f>
        <v>0</v>
      </c>
      <c r="R24" s="14">
        <f>N22-P24</f>
        <v>0</v>
      </c>
      <c r="S24" s="2"/>
      <c r="T24" s="2">
        <f t="shared" si="0"/>
        <v>0</v>
      </c>
      <c r="U24" s="27"/>
      <c r="V24" s="2">
        <f t="shared" si="1"/>
        <v>1</v>
      </c>
    </row>
    <row r="25" spans="3:22">
      <c r="C25" s="28"/>
      <c r="D25" s="5">
        <v>1</v>
      </c>
      <c r="E25" s="38"/>
      <c r="F25" s="38"/>
      <c r="G25" s="5"/>
      <c r="H25" s="12"/>
      <c r="I25" s="38"/>
      <c r="J25" s="38"/>
      <c r="K25" s="38"/>
      <c r="L25" s="38"/>
      <c r="M25" s="38"/>
      <c r="N25" s="38"/>
      <c r="O25" s="17"/>
      <c r="P25" s="18"/>
      <c r="Q25" s="15">
        <f>M22-O25</f>
        <v>0</v>
      </c>
      <c r="R25" s="16">
        <f>N22-P25</f>
        <v>0</v>
      </c>
      <c r="S25" s="3"/>
      <c r="T25" s="1">
        <f t="shared" si="0"/>
        <v>0</v>
      </c>
      <c r="U25" s="27"/>
      <c r="V25" s="1">
        <f t="shared" si="1"/>
        <v>1</v>
      </c>
    </row>
    <row r="26" spans="3:22">
      <c r="U26" s="1">
        <f>U7+U11+U15+U19+U23</f>
        <v>225.70365979173221</v>
      </c>
    </row>
  </sheetData>
  <mergeCells count="89">
    <mergeCell ref="U19:U21"/>
    <mergeCell ref="U23:U25"/>
    <mergeCell ref="V4:V5"/>
    <mergeCell ref="S4:S5"/>
    <mergeCell ref="T4:T5"/>
    <mergeCell ref="U4:U5"/>
    <mergeCell ref="U7:U9"/>
    <mergeCell ref="U11:U13"/>
    <mergeCell ref="U15:U17"/>
    <mergeCell ref="Q3:R3"/>
    <mergeCell ref="Q4:R5"/>
    <mergeCell ref="O3:P3"/>
    <mergeCell ref="O4:P5"/>
    <mergeCell ref="M14:M17"/>
    <mergeCell ref="N14:N17"/>
    <mergeCell ref="M3:N3"/>
    <mergeCell ref="M18:M21"/>
    <mergeCell ref="N18:N21"/>
    <mergeCell ref="M22:M25"/>
    <mergeCell ref="N22:N25"/>
    <mergeCell ref="M4:N5"/>
    <mergeCell ref="M6:M9"/>
    <mergeCell ref="N6:N9"/>
    <mergeCell ref="M10:M13"/>
    <mergeCell ref="N10:N13"/>
    <mergeCell ref="L6:L9"/>
    <mergeCell ref="L10:L13"/>
    <mergeCell ref="L14:L17"/>
    <mergeCell ref="L18:L21"/>
    <mergeCell ref="L22:L25"/>
    <mergeCell ref="K4:L5"/>
    <mergeCell ref="J20:J21"/>
    <mergeCell ref="J22:J23"/>
    <mergeCell ref="J24:J25"/>
    <mergeCell ref="I3:J3"/>
    <mergeCell ref="K6:K9"/>
    <mergeCell ref="K10:K13"/>
    <mergeCell ref="K14:K17"/>
    <mergeCell ref="K18:K21"/>
    <mergeCell ref="K22:K25"/>
    <mergeCell ref="K3:L3"/>
    <mergeCell ref="I20:I21"/>
    <mergeCell ref="I22:I23"/>
    <mergeCell ref="I24:I25"/>
    <mergeCell ref="J6:J7"/>
    <mergeCell ref="J8:J9"/>
    <mergeCell ref="J10:J11"/>
    <mergeCell ref="J12:J13"/>
    <mergeCell ref="J14:J15"/>
    <mergeCell ref="J16:J17"/>
    <mergeCell ref="J18:J19"/>
    <mergeCell ref="E24:E25"/>
    <mergeCell ref="F24:F25"/>
    <mergeCell ref="I4:J5"/>
    <mergeCell ref="I6:I7"/>
    <mergeCell ref="I8:I9"/>
    <mergeCell ref="I10:I11"/>
    <mergeCell ref="I12:I13"/>
    <mergeCell ref="I14:I15"/>
    <mergeCell ref="I16:I17"/>
    <mergeCell ref="I18:I19"/>
    <mergeCell ref="E18:E19"/>
    <mergeCell ref="F18:F19"/>
    <mergeCell ref="E20:E21"/>
    <mergeCell ref="F20:F21"/>
    <mergeCell ref="E22:E23"/>
    <mergeCell ref="F22:F23"/>
    <mergeCell ref="E12:E13"/>
    <mergeCell ref="F12:F13"/>
    <mergeCell ref="E14:E15"/>
    <mergeCell ref="F14:F15"/>
    <mergeCell ref="E16:E17"/>
    <mergeCell ref="F16:F17"/>
    <mergeCell ref="E6:E7"/>
    <mergeCell ref="F6:F7"/>
    <mergeCell ref="E8:E9"/>
    <mergeCell ref="F8:F9"/>
    <mergeCell ref="E10:E11"/>
    <mergeCell ref="F10:F11"/>
    <mergeCell ref="G3:H3"/>
    <mergeCell ref="G4:H5"/>
    <mergeCell ref="E4:E5"/>
    <mergeCell ref="F4:F5"/>
    <mergeCell ref="C4:D4"/>
    <mergeCell ref="C6:C9"/>
    <mergeCell ref="C10:C13"/>
    <mergeCell ref="C14:C17"/>
    <mergeCell ref="C18:C21"/>
    <mergeCell ref="C22:C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4:P26"/>
  <sheetViews>
    <sheetView topLeftCell="A3" workbookViewId="0">
      <selection activeCell="Q19" sqref="Q19"/>
    </sheetView>
  </sheetViews>
  <sheetFormatPr defaultRowHeight="15"/>
  <cols>
    <col min="5" max="5" width="16" customWidth="1"/>
    <col min="6" max="6" width="24.85546875" customWidth="1"/>
    <col min="9" max="9" width="10.140625" customWidth="1"/>
    <col min="11" max="11" width="11.42578125" customWidth="1"/>
    <col min="12" max="12" width="12.7109375" customWidth="1"/>
    <col min="13" max="13" width="0.140625" hidden="1" customWidth="1"/>
    <col min="14" max="14" width="10.28515625" customWidth="1"/>
    <col min="15" max="15" width="10.42578125" customWidth="1"/>
  </cols>
  <sheetData>
    <row r="4" spans="3:16">
      <c r="C4" s="10">
        <v>1</v>
      </c>
      <c r="D4" s="10">
        <v>2</v>
      </c>
      <c r="E4" s="10">
        <v>3</v>
      </c>
      <c r="F4" s="10">
        <v>4</v>
      </c>
      <c r="G4" s="29">
        <v>5</v>
      </c>
      <c r="H4" s="30"/>
      <c r="I4" s="20">
        <v>6</v>
      </c>
      <c r="J4" s="20">
        <v>7</v>
      </c>
      <c r="K4" s="20">
        <v>8</v>
      </c>
      <c r="L4" s="24">
        <v>9</v>
      </c>
      <c r="N4" s="23" t="s">
        <v>47</v>
      </c>
      <c r="O4" s="23" t="s">
        <v>47</v>
      </c>
      <c r="P4" s="23" t="s">
        <v>47</v>
      </c>
    </row>
    <row r="5" spans="3:16">
      <c r="C5" s="35" t="s">
        <v>0</v>
      </c>
      <c r="D5" s="35"/>
      <c r="E5" s="35" t="s">
        <v>3</v>
      </c>
      <c r="F5" s="35" t="s">
        <v>10</v>
      </c>
      <c r="G5" s="31" t="s">
        <v>4</v>
      </c>
      <c r="H5" s="32"/>
      <c r="I5" s="39" t="s">
        <v>42</v>
      </c>
      <c r="J5" s="56"/>
      <c r="K5" s="56"/>
      <c r="L5" s="58" t="s">
        <v>16</v>
      </c>
      <c r="N5" s="52" t="s">
        <v>14</v>
      </c>
      <c r="O5" s="48" t="s">
        <v>49</v>
      </c>
      <c r="P5" s="57" t="s">
        <v>50</v>
      </c>
    </row>
    <row r="6" spans="3:16">
      <c r="C6" s="10" t="s">
        <v>12</v>
      </c>
      <c r="D6" s="10" t="s">
        <v>13</v>
      </c>
      <c r="E6" s="35"/>
      <c r="F6" s="35"/>
      <c r="G6" s="33"/>
      <c r="H6" s="34"/>
      <c r="I6" s="20" t="s">
        <v>14</v>
      </c>
      <c r="J6" s="20" t="s">
        <v>48</v>
      </c>
      <c r="K6" s="21" t="s">
        <v>15</v>
      </c>
      <c r="L6" s="51"/>
      <c r="N6" s="49"/>
      <c r="O6" s="49"/>
      <c r="P6" s="57"/>
    </row>
    <row r="7" spans="3:16">
      <c r="C7" s="27">
        <v>1</v>
      </c>
      <c r="D7" s="2">
        <v>5</v>
      </c>
      <c r="E7" s="27" t="s">
        <v>5</v>
      </c>
      <c r="F7" s="2">
        <v>228</v>
      </c>
      <c r="G7" s="1">
        <v>-1</v>
      </c>
      <c r="H7" s="1">
        <v>-8</v>
      </c>
      <c r="I7" s="6">
        <f>(N7*F7)/2</f>
        <v>-4.5087544963736121</v>
      </c>
      <c r="J7" s="1" t="s">
        <v>30</v>
      </c>
      <c r="K7" s="53"/>
      <c r="L7" s="27">
        <v>249.69</v>
      </c>
      <c r="N7" s="2">
        <f>(SIN((RADIANS((2*H7/60)+2*G7))))</f>
        <v>-3.955047803836502E-2</v>
      </c>
      <c r="O7" s="1">
        <f>225/5*0.04</f>
        <v>1.8</v>
      </c>
      <c r="P7" s="1">
        <f>J8+J12+J16+J20+J24</f>
        <v>-7.5425965911011534</v>
      </c>
    </row>
    <row r="8" spans="3:16">
      <c r="C8" s="27"/>
      <c r="D8" s="3">
        <v>2</v>
      </c>
      <c r="E8" s="27"/>
      <c r="F8" s="3">
        <v>224.5</v>
      </c>
      <c r="G8" s="1">
        <v>-2</v>
      </c>
      <c r="H8" s="1">
        <v>-45</v>
      </c>
      <c r="I8" s="6">
        <f t="shared" ref="I8:I26" si="0">(N8*F8)/2</f>
        <v>-10.758685720395142</v>
      </c>
      <c r="J8" s="37">
        <f>(I8+I10+I11+I13)/4</f>
        <v>-5.3733525006650567</v>
      </c>
      <c r="K8" s="54"/>
      <c r="L8" s="27"/>
      <c r="N8" s="3">
        <f t="shared" ref="N8:N26" si="1">(SIN((RADIANS((2*H8/60)+2*G8))))</f>
        <v>-9.5845752520223981E-2</v>
      </c>
      <c r="O8" s="1">
        <f>POWER(5,1/2)*O7</f>
        <v>4.0249223594996222</v>
      </c>
    </row>
    <row r="9" spans="3:16">
      <c r="C9" s="27"/>
      <c r="D9" s="2">
        <v>5</v>
      </c>
      <c r="E9" s="27" t="s">
        <v>6</v>
      </c>
      <c r="F9" s="2">
        <v>227.5</v>
      </c>
      <c r="G9" s="1">
        <v>-1</v>
      </c>
      <c r="H9" s="1">
        <v>-3</v>
      </c>
      <c r="I9" s="6">
        <f t="shared" si="0"/>
        <v>-4.1682218653707768</v>
      </c>
      <c r="J9" s="45"/>
      <c r="K9" s="54"/>
      <c r="L9" s="27"/>
      <c r="N9" s="8">
        <f t="shared" si="1"/>
        <v>-3.6643708706556276E-2</v>
      </c>
    </row>
    <row r="10" spans="3:16">
      <c r="C10" s="27"/>
      <c r="D10" s="3">
        <v>2</v>
      </c>
      <c r="E10" s="27"/>
      <c r="F10" s="3">
        <v>224</v>
      </c>
      <c r="G10" s="1">
        <v>-2</v>
      </c>
      <c r="H10" s="1">
        <v>-45</v>
      </c>
      <c r="I10" s="6">
        <f t="shared" si="0"/>
        <v>-10.734724282265086</v>
      </c>
      <c r="J10" s="38"/>
      <c r="K10" s="54"/>
      <c r="L10" s="27"/>
      <c r="N10" s="3">
        <f t="shared" si="1"/>
        <v>-9.5845752520223981E-2</v>
      </c>
    </row>
    <row r="11" spans="3:16">
      <c r="C11" s="27">
        <v>2</v>
      </c>
      <c r="D11" s="2">
        <v>1</v>
      </c>
      <c r="E11" s="27" t="s">
        <v>5</v>
      </c>
      <c r="F11" s="2"/>
      <c r="G11" s="1"/>
      <c r="H11" s="1"/>
      <c r="I11" s="6">
        <f t="shared" si="0"/>
        <v>0</v>
      </c>
      <c r="J11" s="1" t="s">
        <v>31</v>
      </c>
      <c r="K11" s="53"/>
      <c r="L11" s="27">
        <f>L7+K7</f>
        <v>249.69</v>
      </c>
      <c r="N11" s="2">
        <f t="shared" si="1"/>
        <v>0</v>
      </c>
    </row>
    <row r="12" spans="3:16">
      <c r="C12" s="27"/>
      <c r="D12" s="3">
        <v>3</v>
      </c>
      <c r="E12" s="27"/>
      <c r="F12" s="3"/>
      <c r="G12" s="1"/>
      <c r="H12" s="1"/>
      <c r="I12" s="6">
        <f t="shared" si="0"/>
        <v>0</v>
      </c>
      <c r="J12" s="37">
        <f>(I12+I14+I15+I17)/4</f>
        <v>0</v>
      </c>
      <c r="K12" s="54"/>
      <c r="L12" s="27"/>
      <c r="N12" s="3">
        <f t="shared" si="1"/>
        <v>0</v>
      </c>
    </row>
    <row r="13" spans="3:16">
      <c r="C13" s="27"/>
      <c r="D13" s="2">
        <v>1</v>
      </c>
      <c r="E13" s="27" t="s">
        <v>6</v>
      </c>
      <c r="F13" s="2"/>
      <c r="G13" s="1"/>
      <c r="H13" s="1"/>
      <c r="I13" s="6">
        <f t="shared" si="0"/>
        <v>0</v>
      </c>
      <c r="J13" s="45"/>
      <c r="K13" s="54"/>
      <c r="L13" s="27"/>
      <c r="N13" s="8">
        <f t="shared" si="1"/>
        <v>0</v>
      </c>
    </row>
    <row r="14" spans="3:16">
      <c r="C14" s="27"/>
      <c r="D14" s="3">
        <v>3</v>
      </c>
      <c r="E14" s="27"/>
      <c r="F14" s="3"/>
      <c r="G14" s="1"/>
      <c r="H14" s="1"/>
      <c r="I14" s="6">
        <f t="shared" si="0"/>
        <v>0</v>
      </c>
      <c r="J14" s="38"/>
      <c r="K14" s="54"/>
      <c r="L14" s="27"/>
      <c r="N14" s="3">
        <f t="shared" si="1"/>
        <v>0</v>
      </c>
    </row>
    <row r="15" spans="3:16">
      <c r="C15" s="27">
        <v>3</v>
      </c>
      <c r="D15" s="2">
        <v>2</v>
      </c>
      <c r="E15" s="27" t="s">
        <v>5</v>
      </c>
      <c r="F15" s="2"/>
      <c r="G15" s="1"/>
      <c r="H15" s="1"/>
      <c r="I15" s="6">
        <f t="shared" si="0"/>
        <v>0</v>
      </c>
      <c r="J15" s="1" t="s">
        <v>32</v>
      </c>
      <c r="K15" s="53"/>
      <c r="L15" s="27">
        <f>L11+K11</f>
        <v>249.69</v>
      </c>
      <c r="N15" s="2">
        <f t="shared" si="1"/>
        <v>0</v>
      </c>
    </row>
    <row r="16" spans="3:16">
      <c r="C16" s="27"/>
      <c r="D16" s="3">
        <v>4</v>
      </c>
      <c r="E16" s="27"/>
      <c r="F16" s="3"/>
      <c r="G16" s="1"/>
      <c r="H16" s="1"/>
      <c r="I16" s="6">
        <f t="shared" si="0"/>
        <v>0</v>
      </c>
      <c r="J16" s="37">
        <f>(I16+I18+I19+I21)/4</f>
        <v>0</v>
      </c>
      <c r="K16" s="54"/>
      <c r="L16" s="27"/>
      <c r="N16" s="3">
        <f t="shared" si="1"/>
        <v>0</v>
      </c>
    </row>
    <row r="17" spans="3:14">
      <c r="C17" s="27"/>
      <c r="D17" s="2">
        <v>2</v>
      </c>
      <c r="E17" s="27" t="s">
        <v>6</v>
      </c>
      <c r="F17" s="2"/>
      <c r="G17" s="1"/>
      <c r="H17" s="1"/>
      <c r="I17" s="6">
        <f t="shared" si="0"/>
        <v>0</v>
      </c>
      <c r="J17" s="45"/>
      <c r="K17" s="54"/>
      <c r="L17" s="27"/>
      <c r="N17" s="8">
        <f t="shared" si="1"/>
        <v>0</v>
      </c>
    </row>
    <row r="18" spans="3:14">
      <c r="C18" s="27"/>
      <c r="D18" s="3">
        <v>4</v>
      </c>
      <c r="E18" s="27"/>
      <c r="F18" s="3"/>
      <c r="G18" s="1"/>
      <c r="H18" s="1"/>
      <c r="I18" s="6">
        <f t="shared" si="0"/>
        <v>0</v>
      </c>
      <c r="J18" s="38"/>
      <c r="K18" s="54"/>
      <c r="L18" s="27"/>
      <c r="N18" s="3">
        <f t="shared" si="1"/>
        <v>0</v>
      </c>
    </row>
    <row r="19" spans="3:14">
      <c r="C19" s="27">
        <v>4</v>
      </c>
      <c r="D19" s="2">
        <v>3</v>
      </c>
      <c r="E19" s="27" t="s">
        <v>5</v>
      </c>
      <c r="F19" s="2"/>
      <c r="G19" s="1"/>
      <c r="H19" s="1"/>
      <c r="I19" s="6">
        <f t="shared" si="0"/>
        <v>0</v>
      </c>
      <c r="J19" s="1" t="s">
        <v>33</v>
      </c>
      <c r="K19" s="53"/>
      <c r="L19" s="27">
        <f>L15+K15</f>
        <v>249.69</v>
      </c>
      <c r="N19" s="2">
        <f t="shared" si="1"/>
        <v>0</v>
      </c>
    </row>
    <row r="20" spans="3:14">
      <c r="C20" s="27"/>
      <c r="D20" s="3">
        <v>5</v>
      </c>
      <c r="E20" s="27"/>
      <c r="F20" s="3"/>
      <c r="G20" s="1"/>
      <c r="H20" s="1"/>
      <c r="I20" s="6">
        <f t="shared" si="0"/>
        <v>0</v>
      </c>
      <c r="J20" s="37">
        <f>(I20+I22+I23+I25)/4</f>
        <v>0</v>
      </c>
      <c r="K20" s="54"/>
      <c r="L20" s="27"/>
      <c r="N20" s="3">
        <f t="shared" si="1"/>
        <v>0</v>
      </c>
    </row>
    <row r="21" spans="3:14">
      <c r="C21" s="27"/>
      <c r="D21" s="2">
        <v>3</v>
      </c>
      <c r="E21" s="27" t="s">
        <v>6</v>
      </c>
      <c r="F21" s="2"/>
      <c r="G21" s="1"/>
      <c r="H21" s="1"/>
      <c r="I21" s="6">
        <f t="shared" si="0"/>
        <v>0</v>
      </c>
      <c r="J21" s="45"/>
      <c r="K21" s="54"/>
      <c r="L21" s="27"/>
      <c r="N21" s="8">
        <f t="shared" si="1"/>
        <v>0</v>
      </c>
    </row>
    <row r="22" spans="3:14">
      <c r="C22" s="27"/>
      <c r="D22" s="3">
        <v>5</v>
      </c>
      <c r="E22" s="27"/>
      <c r="F22" s="3"/>
      <c r="G22" s="1"/>
      <c r="H22" s="1"/>
      <c r="I22" s="6">
        <f t="shared" si="0"/>
        <v>0</v>
      </c>
      <c r="J22" s="38"/>
      <c r="K22" s="54"/>
      <c r="L22" s="27"/>
      <c r="N22" s="3">
        <f t="shared" si="1"/>
        <v>0</v>
      </c>
    </row>
    <row r="23" spans="3:14">
      <c r="C23" s="27">
        <v>5</v>
      </c>
      <c r="D23" s="2">
        <v>4</v>
      </c>
      <c r="E23" s="27" t="s">
        <v>5</v>
      </c>
      <c r="F23" s="2"/>
      <c r="G23" s="1"/>
      <c r="H23" s="1"/>
      <c r="I23" s="6">
        <f t="shared" si="0"/>
        <v>0</v>
      </c>
      <c r="J23" s="1" t="s">
        <v>34</v>
      </c>
      <c r="K23" s="53"/>
      <c r="L23" s="27">
        <f>L19+K19</f>
        <v>249.69</v>
      </c>
      <c r="N23" s="2">
        <f t="shared" si="1"/>
        <v>0</v>
      </c>
    </row>
    <row r="24" spans="3:14">
      <c r="C24" s="27"/>
      <c r="D24" s="3">
        <v>1</v>
      </c>
      <c r="E24" s="27"/>
      <c r="F24" s="3"/>
      <c r="G24" s="1"/>
      <c r="H24" s="1"/>
      <c r="I24" s="6">
        <f t="shared" si="0"/>
        <v>0</v>
      </c>
      <c r="J24" s="37">
        <f>(I24+I26+I7+I9)/4</f>
        <v>-2.1692440904360972</v>
      </c>
      <c r="K24" s="54"/>
      <c r="L24" s="27"/>
      <c r="N24" s="3">
        <f t="shared" si="1"/>
        <v>0</v>
      </c>
    </row>
    <row r="25" spans="3:14">
      <c r="C25" s="27"/>
      <c r="D25" s="2">
        <v>4</v>
      </c>
      <c r="E25" s="27" t="s">
        <v>6</v>
      </c>
      <c r="F25" s="2"/>
      <c r="G25" s="1"/>
      <c r="H25" s="1"/>
      <c r="I25" s="6">
        <f t="shared" si="0"/>
        <v>0</v>
      </c>
      <c r="J25" s="45"/>
      <c r="K25" s="54"/>
      <c r="L25" s="27"/>
      <c r="N25" s="8">
        <f t="shared" si="1"/>
        <v>0</v>
      </c>
    </row>
    <row r="26" spans="3:14">
      <c r="C26" s="27"/>
      <c r="D26" s="3">
        <v>1</v>
      </c>
      <c r="E26" s="27"/>
      <c r="F26" s="3"/>
      <c r="G26" s="1"/>
      <c r="H26" s="1"/>
      <c r="I26" s="7">
        <f t="shared" si="0"/>
        <v>0</v>
      </c>
      <c r="J26" s="38"/>
      <c r="K26" s="55"/>
      <c r="L26" s="27"/>
      <c r="N26" s="3">
        <f t="shared" si="1"/>
        <v>0</v>
      </c>
    </row>
  </sheetData>
  <mergeCells count="40">
    <mergeCell ref="P5:P6"/>
    <mergeCell ref="C23:C26"/>
    <mergeCell ref="E23:E24"/>
    <mergeCell ref="E25:E26"/>
    <mergeCell ref="C11:C14"/>
    <mergeCell ref="E11:E12"/>
    <mergeCell ref="E13:E14"/>
    <mergeCell ref="C15:C18"/>
    <mergeCell ref="E15:E16"/>
    <mergeCell ref="E17:E18"/>
    <mergeCell ref="L19:L22"/>
    <mergeCell ref="L23:L26"/>
    <mergeCell ref="L5:L6"/>
    <mergeCell ref="J24:J26"/>
    <mergeCell ref="K7:K10"/>
    <mergeCell ref="K11:K14"/>
    <mergeCell ref="G4:H4"/>
    <mergeCell ref="G5:H6"/>
    <mergeCell ref="C19:C22"/>
    <mergeCell ref="E19:E20"/>
    <mergeCell ref="E21:E22"/>
    <mergeCell ref="C5:D5"/>
    <mergeCell ref="E5:E6"/>
    <mergeCell ref="F5:F6"/>
    <mergeCell ref="C7:C10"/>
    <mergeCell ref="E7:E8"/>
    <mergeCell ref="E9:E10"/>
    <mergeCell ref="K15:K18"/>
    <mergeCell ref="K19:K22"/>
    <mergeCell ref="K23:K26"/>
    <mergeCell ref="I5:K5"/>
    <mergeCell ref="J8:J10"/>
    <mergeCell ref="J20:J22"/>
    <mergeCell ref="J12:J14"/>
    <mergeCell ref="J16:J18"/>
    <mergeCell ref="N5:N6"/>
    <mergeCell ref="O5:O6"/>
    <mergeCell ref="L7:L10"/>
    <mergeCell ref="L11:L14"/>
    <mergeCell ref="L15:L18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4:AA24"/>
  <sheetViews>
    <sheetView topLeftCell="B1" workbookViewId="0">
      <selection activeCell="U22" sqref="U22"/>
    </sheetView>
  </sheetViews>
  <sheetFormatPr defaultRowHeight="15"/>
  <cols>
    <col min="21" max="21" width="10" customWidth="1"/>
    <col min="22" max="22" width="12.42578125" customWidth="1"/>
    <col min="23" max="23" width="13" customWidth="1"/>
    <col min="25" max="25" width="12.7109375" customWidth="1"/>
    <col min="26" max="26" width="8.5703125" customWidth="1"/>
    <col min="27" max="27" width="8" customWidth="1"/>
  </cols>
  <sheetData>
    <row r="4" spans="3:27">
      <c r="C4" s="10">
        <v>1</v>
      </c>
      <c r="D4" s="35">
        <v>2</v>
      </c>
      <c r="E4" s="35"/>
      <c r="F4" s="46">
        <v>3</v>
      </c>
      <c r="G4" s="46"/>
      <c r="H4" s="35">
        <v>4</v>
      </c>
      <c r="I4" s="35"/>
      <c r="J4" s="46">
        <v>5</v>
      </c>
      <c r="K4" s="46"/>
      <c r="L4" s="46"/>
      <c r="M4" s="10">
        <v>6</v>
      </c>
      <c r="N4" s="22">
        <v>7</v>
      </c>
      <c r="O4" s="22">
        <v>8</v>
      </c>
      <c r="P4" s="22">
        <v>9</v>
      </c>
      <c r="Q4" s="22">
        <v>10</v>
      </c>
      <c r="R4" s="22">
        <v>11</v>
      </c>
      <c r="S4" s="22">
        <v>12</v>
      </c>
      <c r="T4" s="59" t="s">
        <v>47</v>
      </c>
      <c r="U4" s="60"/>
      <c r="V4" s="59" t="s">
        <v>47</v>
      </c>
      <c r="W4" s="63"/>
      <c r="X4" s="63"/>
      <c r="Y4" s="63"/>
      <c r="Z4" s="63"/>
      <c r="AA4" s="60"/>
    </row>
    <row r="5" spans="3:27">
      <c r="C5" s="35" t="s">
        <v>17</v>
      </c>
      <c r="D5" s="61" t="s">
        <v>18</v>
      </c>
      <c r="E5" s="61"/>
      <c r="F5" s="61"/>
      <c r="G5" s="61"/>
      <c r="H5" s="46" t="s">
        <v>21</v>
      </c>
      <c r="I5" s="46"/>
      <c r="J5" s="44" t="s">
        <v>22</v>
      </c>
      <c r="K5" s="46"/>
      <c r="L5" s="46"/>
      <c r="M5" s="35" t="s">
        <v>51</v>
      </c>
      <c r="N5" s="46" t="s">
        <v>52</v>
      </c>
      <c r="O5" s="46"/>
      <c r="P5" s="46"/>
      <c r="Q5" s="46"/>
      <c r="R5" s="46" t="s">
        <v>29</v>
      </c>
      <c r="S5" s="46"/>
      <c r="T5" s="57" t="s">
        <v>53</v>
      </c>
      <c r="U5" s="57"/>
      <c r="V5" s="59" t="s">
        <v>59</v>
      </c>
      <c r="W5" s="63"/>
      <c r="X5" s="63"/>
      <c r="Y5" s="63"/>
      <c r="Z5" s="63"/>
      <c r="AA5" s="60"/>
    </row>
    <row r="6" spans="3:27">
      <c r="C6" s="35"/>
      <c r="D6" s="35" t="s">
        <v>19</v>
      </c>
      <c r="E6" s="35"/>
      <c r="F6" s="46" t="s">
        <v>20</v>
      </c>
      <c r="G6" s="43"/>
      <c r="H6" s="46"/>
      <c r="I6" s="46"/>
      <c r="J6" s="44" t="s">
        <v>23</v>
      </c>
      <c r="K6" s="46" t="s">
        <v>24</v>
      </c>
      <c r="L6" s="46"/>
      <c r="M6" s="35"/>
      <c r="N6" s="46" t="s">
        <v>19</v>
      </c>
      <c r="O6" s="46"/>
      <c r="P6" s="46" t="s">
        <v>20</v>
      </c>
      <c r="Q6" s="46"/>
      <c r="R6" s="46" t="s">
        <v>27</v>
      </c>
      <c r="S6" s="46" t="s">
        <v>28</v>
      </c>
      <c r="T6" s="57"/>
      <c r="U6" s="57"/>
      <c r="V6" s="57" t="s">
        <v>20</v>
      </c>
      <c r="W6" s="57" t="s">
        <v>21</v>
      </c>
      <c r="X6" s="48"/>
      <c r="Y6" s="57" t="s">
        <v>61</v>
      </c>
      <c r="Z6" s="57" t="s">
        <v>60</v>
      </c>
      <c r="AA6" s="57"/>
    </row>
    <row r="7" spans="3:27">
      <c r="C7" s="35"/>
      <c r="D7" s="35"/>
      <c r="E7" s="35"/>
      <c r="F7" s="46"/>
      <c r="G7" s="43"/>
      <c r="H7" s="46"/>
      <c r="I7" s="46"/>
      <c r="J7" s="44"/>
      <c r="K7" s="46"/>
      <c r="L7" s="46"/>
      <c r="M7" s="35"/>
      <c r="N7" s="26" t="s">
        <v>25</v>
      </c>
      <c r="O7" s="22" t="s">
        <v>26</v>
      </c>
      <c r="P7" s="26" t="s">
        <v>25</v>
      </c>
      <c r="Q7" s="22" t="s">
        <v>26</v>
      </c>
      <c r="R7" s="46"/>
      <c r="S7" s="46"/>
      <c r="T7" s="57"/>
      <c r="U7" s="57"/>
      <c r="V7" s="57"/>
      <c r="W7" s="57"/>
      <c r="X7" s="49"/>
      <c r="Y7" s="57"/>
      <c r="Z7" s="57"/>
      <c r="AA7" s="57"/>
    </row>
    <row r="8" spans="3:27">
      <c r="C8" s="27">
        <v>1</v>
      </c>
      <c r="D8" s="27"/>
      <c r="E8" s="27"/>
      <c r="F8" s="27">
        <v>96</v>
      </c>
      <c r="G8" s="28">
        <v>17</v>
      </c>
      <c r="H8" s="7"/>
      <c r="I8" s="7"/>
      <c r="J8" s="7"/>
      <c r="K8" s="7"/>
      <c r="L8" s="7"/>
      <c r="M8" s="7"/>
      <c r="N8" s="1"/>
      <c r="O8" s="1"/>
      <c r="P8" s="1">
        <f>(U8/60)+T8</f>
        <v>0</v>
      </c>
      <c r="Q8" s="1"/>
      <c r="R8" s="27"/>
      <c r="S8" s="27"/>
      <c r="T8" s="27">
        <f>D8+D10+D12+D14+D16</f>
        <v>0</v>
      </c>
      <c r="U8" s="27">
        <f>E8+E10+E12+E14+E16</f>
        <v>0</v>
      </c>
      <c r="V8" s="27">
        <f>(G8/60)+F8</f>
        <v>96.283333333333331</v>
      </c>
      <c r="W8" s="7"/>
      <c r="X8" s="1"/>
      <c r="Y8" s="1"/>
      <c r="Z8" s="15"/>
      <c r="AA8" s="16"/>
    </row>
    <row r="9" spans="3:27">
      <c r="C9" s="27"/>
      <c r="D9" s="27"/>
      <c r="E9" s="27"/>
      <c r="F9" s="27"/>
      <c r="G9" s="28"/>
      <c r="H9" s="27">
        <v>269</v>
      </c>
      <c r="I9" s="27">
        <v>12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7">
        <f>(I9/60)+H9</f>
        <v>269.2</v>
      </c>
      <c r="X9" s="27" t="str">
        <f>IF(W9&gt;360,"=W9-360","=W9-0")</f>
        <v>=W9-0</v>
      </c>
      <c r="Y9" s="27">
        <v>269.2</v>
      </c>
      <c r="Z9" s="27">
        <v>269</v>
      </c>
      <c r="AA9" s="27">
        <v>12</v>
      </c>
    </row>
    <row r="10" spans="3:27">
      <c r="C10" s="27">
        <v>2</v>
      </c>
      <c r="D10" s="27"/>
      <c r="E10" s="27"/>
      <c r="F10" s="27">
        <v>88</v>
      </c>
      <c r="G10" s="28">
        <v>47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>
        <f>(U8/60)+T8</f>
        <v>0</v>
      </c>
      <c r="U10" s="27" t="s">
        <v>55</v>
      </c>
      <c r="V10" s="28">
        <f t="shared" ref="V10" si="0">(G10/60)+F10</f>
        <v>88.783333333333331</v>
      </c>
      <c r="W10" s="27"/>
      <c r="X10" s="27"/>
      <c r="Y10" s="27"/>
      <c r="Z10" s="27"/>
      <c r="AA10" s="27"/>
    </row>
    <row r="11" spans="3:27">
      <c r="C11" s="27"/>
      <c r="D11" s="27"/>
      <c r="E11" s="27"/>
      <c r="F11" s="27"/>
      <c r="G11" s="28"/>
      <c r="H11" s="27">
        <v>0</v>
      </c>
      <c r="I11" s="27">
        <v>25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8"/>
      <c r="W11" s="27">
        <f>W9+180-V10</f>
        <v>360.41666666666663</v>
      </c>
      <c r="X11" s="27" t="str">
        <f>IF(W11&gt;360,"=W9-360","=W9-0")</f>
        <v>=W9-360</v>
      </c>
      <c r="Y11" s="27">
        <v>0.42</v>
      </c>
      <c r="Z11" s="27">
        <v>0</v>
      </c>
      <c r="AA11" s="27">
        <v>25</v>
      </c>
    </row>
    <row r="12" spans="3:27">
      <c r="C12" s="27">
        <v>3</v>
      </c>
      <c r="D12" s="27"/>
      <c r="E12" s="27"/>
      <c r="F12" s="27">
        <v>138</v>
      </c>
      <c r="G12" s="28">
        <v>1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>
        <v>540</v>
      </c>
      <c r="U12" s="27" t="s">
        <v>54</v>
      </c>
      <c r="V12" s="28">
        <f t="shared" ref="V12" si="1">(G12/60)+F12</f>
        <v>138.01666666666668</v>
      </c>
      <c r="W12" s="27"/>
      <c r="X12" s="27"/>
      <c r="Y12" s="27"/>
      <c r="Z12" s="27"/>
      <c r="AA12" s="27"/>
    </row>
    <row r="13" spans="3:27">
      <c r="C13" s="27"/>
      <c r="D13" s="27"/>
      <c r="E13" s="27"/>
      <c r="F13" s="27"/>
      <c r="G13" s="28"/>
      <c r="H13" s="27">
        <v>42</v>
      </c>
      <c r="I13" s="27">
        <v>24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8"/>
      <c r="W13" s="37">
        <f t="shared" ref="W13" si="2">W11+180-V12</f>
        <v>402.4</v>
      </c>
      <c r="X13" s="27" t="str">
        <f>IF(W13&gt;360,"=W9-360","=W9-0")</f>
        <v>=W9-360</v>
      </c>
      <c r="Y13" s="27">
        <v>42.4</v>
      </c>
      <c r="Z13" s="27">
        <v>42</v>
      </c>
      <c r="AA13" s="27">
        <v>24</v>
      </c>
    </row>
    <row r="14" spans="3:27">
      <c r="C14" s="27">
        <v>4</v>
      </c>
      <c r="D14" s="27"/>
      <c r="E14" s="27"/>
      <c r="F14" s="27">
        <v>108</v>
      </c>
      <c r="G14" s="28">
        <v>33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>
        <f>T10-T12</f>
        <v>-540</v>
      </c>
      <c r="U14" s="27" t="s">
        <v>56</v>
      </c>
      <c r="V14" s="28">
        <f t="shared" ref="V14" si="3">(G14/60)+F14</f>
        <v>108.55</v>
      </c>
      <c r="W14" s="38"/>
      <c r="X14" s="27"/>
      <c r="Y14" s="27"/>
      <c r="Z14" s="27"/>
      <c r="AA14" s="27"/>
    </row>
    <row r="15" spans="3:27">
      <c r="C15" s="27"/>
      <c r="D15" s="27"/>
      <c r="E15" s="27"/>
      <c r="F15" s="27"/>
      <c r="G15" s="28"/>
      <c r="H15" s="27">
        <v>113</v>
      </c>
      <c r="I15" s="27">
        <v>51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8"/>
      <c r="W15" s="37">
        <f t="shared" ref="W15" si="4">W13+180-V14</f>
        <v>473.84999999999997</v>
      </c>
      <c r="X15" s="27" t="str">
        <f>IF(W15&gt;360,"=W9-360","=W9-0")</f>
        <v>=W9-360</v>
      </c>
      <c r="Y15" s="27">
        <v>113.85</v>
      </c>
      <c r="Z15" s="27">
        <v>113</v>
      </c>
      <c r="AA15" s="27">
        <v>51</v>
      </c>
    </row>
    <row r="16" spans="3:27">
      <c r="C16" s="27">
        <v>5</v>
      </c>
      <c r="D16" s="27"/>
      <c r="E16" s="27"/>
      <c r="F16" s="27">
        <v>108</v>
      </c>
      <c r="G16" s="28">
        <v>22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>
        <v>2.2000000000000002</v>
      </c>
      <c r="U16" s="27" t="s">
        <v>57</v>
      </c>
      <c r="V16" s="28">
        <f t="shared" ref="V16" si="5">(G16/60)+F16</f>
        <v>108.36666666666666</v>
      </c>
      <c r="W16" s="38"/>
      <c r="X16" s="27"/>
      <c r="Y16" s="27"/>
      <c r="Z16" s="27"/>
      <c r="AA16" s="27"/>
    </row>
    <row r="17" spans="3:27">
      <c r="C17" s="27"/>
      <c r="D17" s="27"/>
      <c r="E17" s="27"/>
      <c r="F17" s="27"/>
      <c r="G17" s="28"/>
      <c r="H17" s="27">
        <v>185</v>
      </c>
      <c r="I17" s="27">
        <v>29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8"/>
      <c r="W17" s="37">
        <f>W15+180-V16</f>
        <v>545.48333333333323</v>
      </c>
      <c r="X17" s="27" t="str">
        <f>IF(W17&gt;360,"=W9-360","=W9-0")</f>
        <v>=W9-360</v>
      </c>
      <c r="Y17" s="27">
        <v>185.48</v>
      </c>
      <c r="Z17" s="27">
        <v>185</v>
      </c>
      <c r="AA17" s="27">
        <v>29</v>
      </c>
    </row>
    <row r="18" spans="3:27">
      <c r="C18" s="27">
        <v>1</v>
      </c>
      <c r="D18" s="27"/>
      <c r="E18" s="27"/>
      <c r="F18" s="27"/>
      <c r="G18" s="28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>
        <f>F8+F10+F12+F14+F16</f>
        <v>538</v>
      </c>
      <c r="U18" s="27">
        <f>G8+G10+G12+G14+G16</f>
        <v>120</v>
      </c>
      <c r="V18" s="1"/>
      <c r="W18" s="38"/>
      <c r="X18" s="27"/>
      <c r="Y18" s="27"/>
      <c r="Z18" s="27"/>
      <c r="AA18" s="27"/>
    </row>
    <row r="19" spans="3:27">
      <c r="C19" s="27"/>
      <c r="D19" s="27"/>
      <c r="E19" s="27"/>
      <c r="F19" s="27"/>
      <c r="G19" s="28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3:27">
      <c r="C20" s="27"/>
      <c r="D20" s="27"/>
      <c r="E20" s="27"/>
      <c r="F20" s="27"/>
      <c r="G20" s="28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>
        <f>(U18/60)+T18</f>
        <v>540</v>
      </c>
      <c r="U20" s="27" t="s">
        <v>58</v>
      </c>
    </row>
    <row r="21" spans="3:27">
      <c r="C21" s="27"/>
      <c r="D21" s="27"/>
      <c r="E21" s="27"/>
      <c r="F21" s="27"/>
      <c r="G21" s="28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3:27">
      <c r="C22" s="27"/>
      <c r="D22" s="27"/>
      <c r="E22" s="27"/>
      <c r="F22" s="27"/>
      <c r="G22" s="28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3:27">
      <c r="C23" s="27"/>
      <c r="D23" s="27"/>
      <c r="E23" s="27"/>
      <c r="F23" s="27"/>
      <c r="G23" s="28"/>
      <c r="H23" s="7"/>
      <c r="I23" s="7"/>
      <c r="J23" s="7"/>
      <c r="K23" s="7"/>
      <c r="L23" s="7"/>
      <c r="M23" s="7"/>
      <c r="N23" s="1"/>
      <c r="O23" s="1"/>
      <c r="P23" s="1"/>
      <c r="Q23" s="1"/>
      <c r="R23" s="27"/>
      <c r="S23" s="27"/>
    </row>
    <row r="24" spans="3:27">
      <c r="I24" s="25"/>
    </row>
  </sheetData>
  <mergeCells count="198">
    <mergeCell ref="V4:AA4"/>
    <mergeCell ref="V5:AA5"/>
    <mergeCell ref="AA9:AA10"/>
    <mergeCell ref="AA11:AA12"/>
    <mergeCell ref="AA13:AA14"/>
    <mergeCell ref="AA15:AA16"/>
    <mergeCell ref="AA17:AA18"/>
    <mergeCell ref="Y6:Y7"/>
    <mergeCell ref="Z6:AA7"/>
    <mergeCell ref="Y9:Y10"/>
    <mergeCell ref="Y11:Y12"/>
    <mergeCell ref="Y13:Y14"/>
    <mergeCell ref="Y15:Y16"/>
    <mergeCell ref="Y17:Y18"/>
    <mergeCell ref="Z9:Z10"/>
    <mergeCell ref="Z11:Z12"/>
    <mergeCell ref="Z13:Z14"/>
    <mergeCell ref="Z15:Z16"/>
    <mergeCell ref="Z17:Z18"/>
    <mergeCell ref="C5:C7"/>
    <mergeCell ref="C8:C9"/>
    <mergeCell ref="C10:C11"/>
    <mergeCell ref="C12:C13"/>
    <mergeCell ref="C14:C15"/>
    <mergeCell ref="C16:C17"/>
    <mergeCell ref="X6:X7"/>
    <mergeCell ref="C18:C19"/>
    <mergeCell ref="C20:C21"/>
    <mergeCell ref="C22:C23"/>
    <mergeCell ref="D8:D9"/>
    <mergeCell ref="D10:D11"/>
    <mergeCell ref="D12:D13"/>
    <mergeCell ref="D14:D15"/>
    <mergeCell ref="D16:D17"/>
    <mergeCell ref="D18:D19"/>
    <mergeCell ref="D20:D21"/>
    <mergeCell ref="D22:D23"/>
    <mergeCell ref="E10:E11"/>
    <mergeCell ref="E8:E9"/>
    <mergeCell ref="E12:E13"/>
    <mergeCell ref="E14:E15"/>
    <mergeCell ref="E16:E17"/>
    <mergeCell ref="E18:E19"/>
    <mergeCell ref="E20:E21"/>
    <mergeCell ref="E22:E23"/>
    <mergeCell ref="F18:F19"/>
    <mergeCell ref="G18:G19"/>
    <mergeCell ref="F20:F21"/>
    <mergeCell ref="G20:G21"/>
    <mergeCell ref="F22:F23"/>
    <mergeCell ref="G22:G23"/>
    <mergeCell ref="F12:F13"/>
    <mergeCell ref="G12:G13"/>
    <mergeCell ref="F14:F15"/>
    <mergeCell ref="G14:G15"/>
    <mergeCell ref="F16:F17"/>
    <mergeCell ref="G16:G17"/>
    <mergeCell ref="K13:K14"/>
    <mergeCell ref="L13:L14"/>
    <mergeCell ref="M13:M14"/>
    <mergeCell ref="M5:M7"/>
    <mergeCell ref="J6:J7"/>
    <mergeCell ref="K6:L7"/>
    <mergeCell ref="D5:G5"/>
    <mergeCell ref="H13:H14"/>
    <mergeCell ref="H15:H16"/>
    <mergeCell ref="H5:I7"/>
    <mergeCell ref="H9:H10"/>
    <mergeCell ref="H11:H12"/>
    <mergeCell ref="D6:E7"/>
    <mergeCell ref="F6:G7"/>
    <mergeCell ref="F8:F9"/>
    <mergeCell ref="G8:G9"/>
    <mergeCell ref="F10:F11"/>
    <mergeCell ref="G10:G11"/>
    <mergeCell ref="J13:J14"/>
    <mergeCell ref="H21:H22"/>
    <mergeCell ref="I9:I10"/>
    <mergeCell ref="I11:I12"/>
    <mergeCell ref="I13:I14"/>
    <mergeCell ref="I15:I16"/>
    <mergeCell ref="I17:I18"/>
    <mergeCell ref="I19:I20"/>
    <mergeCell ref="I21:I22"/>
    <mergeCell ref="H17:H18"/>
    <mergeCell ref="H19:H20"/>
    <mergeCell ref="J19:J20"/>
    <mergeCell ref="K19:K20"/>
    <mergeCell ref="L19:L20"/>
    <mergeCell ref="M19:M20"/>
    <mergeCell ref="J21:J22"/>
    <mergeCell ref="K21:K22"/>
    <mergeCell ref="L21:L22"/>
    <mergeCell ref="M21:M22"/>
    <mergeCell ref="J15:J16"/>
    <mergeCell ref="K15:K16"/>
    <mergeCell ref="L15:L16"/>
    <mergeCell ref="M15:M16"/>
    <mergeCell ref="J17:J18"/>
    <mergeCell ref="K17:K18"/>
    <mergeCell ref="L17:L18"/>
    <mergeCell ref="M17:M18"/>
    <mergeCell ref="P15:P16"/>
    <mergeCell ref="Q15:Q16"/>
    <mergeCell ref="N9:N10"/>
    <mergeCell ref="O9:O10"/>
    <mergeCell ref="P9:P10"/>
    <mergeCell ref="Q9:Q10"/>
    <mergeCell ref="N11:N12"/>
    <mergeCell ref="O11:O12"/>
    <mergeCell ref="P11:P12"/>
    <mergeCell ref="Q11:Q12"/>
    <mergeCell ref="N21:N22"/>
    <mergeCell ref="O21:O22"/>
    <mergeCell ref="P21:P22"/>
    <mergeCell ref="Q21:Q22"/>
    <mergeCell ref="R5:S5"/>
    <mergeCell ref="R6:R7"/>
    <mergeCell ref="S6:S7"/>
    <mergeCell ref="R8:R9"/>
    <mergeCell ref="S8:S9"/>
    <mergeCell ref="R10:R11"/>
    <mergeCell ref="N17:N18"/>
    <mergeCell ref="O17:O18"/>
    <mergeCell ref="P17:P18"/>
    <mergeCell ref="Q17:Q18"/>
    <mergeCell ref="N19:N20"/>
    <mergeCell ref="O19:O20"/>
    <mergeCell ref="P19:P20"/>
    <mergeCell ref="Q19:Q20"/>
    <mergeCell ref="N13:N14"/>
    <mergeCell ref="O13:O14"/>
    <mergeCell ref="P13:P14"/>
    <mergeCell ref="Q13:Q14"/>
    <mergeCell ref="N15:N16"/>
    <mergeCell ref="O15:O16"/>
    <mergeCell ref="R18:R19"/>
    <mergeCell ref="S18:S19"/>
    <mergeCell ref="R20:R21"/>
    <mergeCell ref="S20:S21"/>
    <mergeCell ref="R22:R23"/>
    <mergeCell ref="S22:S23"/>
    <mergeCell ref="S10:S11"/>
    <mergeCell ref="R12:R13"/>
    <mergeCell ref="S12:S13"/>
    <mergeCell ref="R14:R15"/>
    <mergeCell ref="S14:S15"/>
    <mergeCell ref="R16:R17"/>
    <mergeCell ref="S16:S17"/>
    <mergeCell ref="T5:U7"/>
    <mergeCell ref="U8:U9"/>
    <mergeCell ref="T10:T11"/>
    <mergeCell ref="T4:U4"/>
    <mergeCell ref="U10:U11"/>
    <mergeCell ref="D4:E4"/>
    <mergeCell ref="F4:G4"/>
    <mergeCell ref="H4:I4"/>
    <mergeCell ref="J4:L4"/>
    <mergeCell ref="J9:J10"/>
    <mergeCell ref="K9:K10"/>
    <mergeCell ref="L9:L10"/>
    <mergeCell ref="M9:M10"/>
    <mergeCell ref="J11:J12"/>
    <mergeCell ref="K11:K12"/>
    <mergeCell ref="L11:L12"/>
    <mergeCell ref="M11:M12"/>
    <mergeCell ref="J5:L5"/>
    <mergeCell ref="N6:O6"/>
    <mergeCell ref="P6:Q6"/>
    <mergeCell ref="N5:Q5"/>
    <mergeCell ref="T20:T21"/>
    <mergeCell ref="T18:T19"/>
    <mergeCell ref="U18:U19"/>
    <mergeCell ref="U20:U21"/>
    <mergeCell ref="V8:V9"/>
    <mergeCell ref="V10:V11"/>
    <mergeCell ref="V12:V13"/>
    <mergeCell ref="T12:T13"/>
    <mergeCell ref="U12:U13"/>
    <mergeCell ref="T14:T15"/>
    <mergeCell ref="U14:U15"/>
    <mergeCell ref="T16:T17"/>
    <mergeCell ref="U16:U17"/>
    <mergeCell ref="T8:T9"/>
    <mergeCell ref="X13:X14"/>
    <mergeCell ref="X15:X16"/>
    <mergeCell ref="X17:X18"/>
    <mergeCell ref="V6:V7"/>
    <mergeCell ref="W6:W7"/>
    <mergeCell ref="X9:X10"/>
    <mergeCell ref="X11:X12"/>
    <mergeCell ref="V14:V15"/>
    <mergeCell ref="V16:V17"/>
    <mergeCell ref="W9:W10"/>
    <mergeCell ref="W11:W12"/>
    <mergeCell ref="W13:W14"/>
    <mergeCell ref="W15:W16"/>
    <mergeCell ref="W17:W18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D3:I18"/>
  <sheetViews>
    <sheetView tabSelected="1" workbookViewId="0">
      <selection activeCell="M6" sqref="M6"/>
    </sheetView>
  </sheetViews>
  <sheetFormatPr defaultRowHeight="15"/>
  <sheetData>
    <row r="3" spans="4:9">
      <c r="D3" s="35" t="s">
        <v>35</v>
      </c>
      <c r="E3" s="35" t="s">
        <v>36</v>
      </c>
      <c r="F3" s="46" t="s">
        <v>39</v>
      </c>
      <c r="G3" s="46" t="s">
        <v>40</v>
      </c>
      <c r="H3" s="46" t="s">
        <v>37</v>
      </c>
      <c r="I3" s="46" t="s">
        <v>38</v>
      </c>
    </row>
    <row r="4" spans="4:9">
      <c r="D4" s="35"/>
      <c r="E4" s="35"/>
      <c r="F4" s="46"/>
      <c r="G4" s="46"/>
      <c r="H4" s="46"/>
      <c r="I4" s="46"/>
    </row>
    <row r="5" spans="4:9" ht="15.75" thickBot="1">
      <c r="D5" s="19">
        <v>1</v>
      </c>
      <c r="E5" s="19">
        <v>2</v>
      </c>
      <c r="F5" s="73">
        <v>3</v>
      </c>
      <c r="G5" s="73">
        <v>4</v>
      </c>
      <c r="H5" s="73">
        <v>5</v>
      </c>
      <c r="I5" s="73">
        <v>6</v>
      </c>
    </row>
    <row r="6" spans="4:9">
      <c r="D6" s="64">
        <v>500</v>
      </c>
      <c r="E6" s="65">
        <v>500</v>
      </c>
      <c r="F6" s="65">
        <f>E7-E10</f>
        <v>-290.60000000000002</v>
      </c>
      <c r="G6" s="65">
        <f>D10-D7</f>
        <v>210.41999999999996</v>
      </c>
      <c r="H6" s="65">
        <f>D6*F6</f>
        <v>-145300</v>
      </c>
      <c r="I6" s="66">
        <f>E6*G6</f>
        <v>105209.99999999999</v>
      </c>
    </row>
    <row r="7" spans="4:9">
      <c r="D7" s="67">
        <v>496.25</v>
      </c>
      <c r="E7" s="1">
        <v>229.22</v>
      </c>
      <c r="F7" s="1">
        <f>E8-E6</f>
        <v>-269.58000000000004</v>
      </c>
      <c r="G7" s="1">
        <f>D6-D8</f>
        <v>-158.46000000000004</v>
      </c>
      <c r="H7" s="1">
        <f t="shared" ref="H7:H10" si="0">D7*F7</f>
        <v>-133779.07500000001</v>
      </c>
      <c r="I7" s="68">
        <f t="shared" ref="I7:I10" si="1">E7*G7</f>
        <v>-36322.20120000001</v>
      </c>
    </row>
    <row r="8" spans="4:9">
      <c r="D8" s="67">
        <v>658.46</v>
      </c>
      <c r="E8" s="1">
        <v>230.42</v>
      </c>
      <c r="F8" s="1">
        <f>E9-E7</f>
        <v>115.73999999999998</v>
      </c>
      <c r="G8" s="1">
        <f>D7-D9</f>
        <v>-287.69000000000005</v>
      </c>
      <c r="H8" s="1">
        <f t="shared" si="0"/>
        <v>76210.160399999993</v>
      </c>
      <c r="I8" s="68">
        <f t="shared" si="1"/>
        <v>-66289.529800000004</v>
      </c>
    </row>
    <row r="9" spans="4:9">
      <c r="D9" s="67">
        <v>783.94</v>
      </c>
      <c r="E9" s="1">
        <v>344.96</v>
      </c>
      <c r="F9" s="1">
        <f t="shared" ref="F9:F10" si="2">E10-E8</f>
        <v>289.40000000000009</v>
      </c>
      <c r="G9" s="1">
        <f>D8-D10</f>
        <v>-48.209999999999923</v>
      </c>
      <c r="H9" s="1">
        <f t="shared" si="0"/>
        <v>226872.23600000009</v>
      </c>
      <c r="I9" s="68">
        <f t="shared" si="1"/>
        <v>-16630.521599999971</v>
      </c>
    </row>
    <row r="10" spans="4:9" ht="15.75" thickBot="1">
      <c r="D10" s="69">
        <v>706.67</v>
      </c>
      <c r="E10" s="9">
        <v>519.82000000000005</v>
      </c>
      <c r="F10" s="9">
        <f>E6-E9</f>
        <v>155.04000000000002</v>
      </c>
      <c r="G10" s="9">
        <f>D9-D6</f>
        <v>283.94000000000005</v>
      </c>
      <c r="H10" s="9">
        <f t="shared" si="0"/>
        <v>109562.1168</v>
      </c>
      <c r="I10" s="70">
        <f t="shared" si="1"/>
        <v>147597.69080000004</v>
      </c>
    </row>
    <row r="11" spans="4:9">
      <c r="D11" s="3"/>
      <c r="E11" s="3"/>
      <c r="F11" s="3"/>
      <c r="G11" s="3"/>
      <c r="H11" s="3"/>
      <c r="I11" s="3"/>
    </row>
    <row r="12" spans="4:9">
      <c r="D12" s="1"/>
      <c r="E12" s="1"/>
      <c r="F12" s="1"/>
      <c r="G12" s="1"/>
      <c r="H12" s="1"/>
      <c r="I12" s="1"/>
    </row>
    <row r="13" spans="4:9">
      <c r="D13" s="1"/>
      <c r="E13" s="1"/>
      <c r="F13" s="1"/>
      <c r="G13" s="1"/>
      <c r="H13" s="1"/>
      <c r="I13" s="1"/>
    </row>
    <row r="14" spans="4:9">
      <c r="D14" s="1"/>
      <c r="E14" s="1"/>
      <c r="F14" s="23" t="s">
        <v>62</v>
      </c>
      <c r="G14" s="23" t="s">
        <v>63</v>
      </c>
      <c r="H14" s="71" t="s">
        <v>64</v>
      </c>
      <c r="I14" s="71" t="s">
        <v>64</v>
      </c>
    </row>
    <row r="15" spans="4:9">
      <c r="D15" s="1"/>
      <c r="E15" s="1"/>
      <c r="F15" s="23">
        <f>F6+F7+F8+F9+F10</f>
        <v>0</v>
      </c>
      <c r="G15" s="23">
        <f>G6+G7+G8+G9+G10</f>
        <v>0</v>
      </c>
      <c r="H15" s="71">
        <f>H6+H7+H8+H9+H10</f>
        <v>133565.43820000009</v>
      </c>
      <c r="I15" s="71">
        <f>I6+I7+I8+I9+I10</f>
        <v>133565.43820000003</v>
      </c>
    </row>
    <row r="16" spans="4:9">
      <c r="D16" s="1"/>
      <c r="E16" s="1"/>
      <c r="F16" s="1"/>
      <c r="G16" s="72" t="s">
        <v>65</v>
      </c>
      <c r="H16" s="72">
        <f>H15/2</f>
        <v>66782.719100000046</v>
      </c>
      <c r="I16" s="72">
        <f>I15/2</f>
        <v>66782.719100000017</v>
      </c>
    </row>
    <row r="17" spans="4:9">
      <c r="D17" s="1"/>
      <c r="E17" s="1"/>
      <c r="F17" s="1"/>
      <c r="G17" s="72" t="s">
        <v>65</v>
      </c>
      <c r="H17" s="72">
        <f>H16/10000</f>
        <v>6.6782719100000048</v>
      </c>
      <c r="I17" s="72">
        <f>I16/10000</f>
        <v>6.6782719100000021</v>
      </c>
    </row>
    <row r="18" spans="4:9">
      <c r="D18" s="62"/>
      <c r="E18" s="62"/>
      <c r="F18" s="62"/>
      <c r="G18" s="62"/>
      <c r="H18" s="62"/>
      <c r="I18" s="62"/>
    </row>
  </sheetData>
  <mergeCells count="6"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</dc:creator>
  <cp:lastModifiedBy>Roma</cp:lastModifiedBy>
  <dcterms:created xsi:type="dcterms:W3CDTF">2013-02-07T15:22:56Z</dcterms:created>
  <dcterms:modified xsi:type="dcterms:W3CDTF">2013-02-08T21:07:03Z</dcterms:modified>
</cp:coreProperties>
</file>