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75" windowWidth="9510" windowHeight="12060" tabRatio="622" firstSheet="1" activeTab="1"/>
  </bookViews>
  <sheets>
    <sheet name="Оконно дверная система АлПроф" sheetId="1" state="hidden" r:id="rId1"/>
    <sheet name="Список" sheetId="8" r:id="rId2"/>
    <sheet name="Двери" sheetId="10" r:id="rId3"/>
  </sheets>
  <externalReferences>
    <externalReference r:id="rId4"/>
  </externalReferences>
  <definedNames>
    <definedName name="Выбор_двери">[1]Двери!$A$4:$A$5</definedName>
    <definedName name="Открывание">[1]Двери!$A$8:$A$9</definedName>
    <definedName name="Ручка">[1]Двери!$A$16:$A$17</definedName>
    <definedName name="Створок">[1]Двери!$A$12:$A$13</definedName>
  </definedNames>
  <calcPr calcId="145621"/>
</workbook>
</file>

<file path=xl/calcChain.xml><?xml version="1.0" encoding="utf-8"?>
<calcChain xmlns="http://schemas.openxmlformats.org/spreadsheetml/2006/main">
  <c r="E31" i="8" l="1"/>
  <c r="L27" i="8"/>
  <c r="M27" i="8"/>
  <c r="N27" i="8"/>
  <c r="L28" i="8"/>
  <c r="M28" i="8"/>
  <c r="N28" i="8"/>
  <c r="L29" i="8"/>
  <c r="M29" i="8"/>
  <c r="N29" i="8"/>
  <c r="L30" i="8"/>
  <c r="M30" i="8"/>
  <c r="N30" i="8"/>
  <c r="L31" i="8"/>
  <c r="M31" i="8"/>
  <c r="N31" i="8"/>
  <c r="L32" i="8"/>
  <c r="M32" i="8"/>
  <c r="N32" i="8"/>
  <c r="F7" i="10"/>
  <c r="I23" i="8"/>
  <c r="E7" i="10" l="1"/>
  <c r="K4" i="8"/>
  <c r="K3" i="8"/>
  <c r="K2" i="8"/>
  <c r="E27" i="8" l="1"/>
  <c r="K25" i="8"/>
  <c r="E28" i="8"/>
  <c r="I28" i="8" s="1"/>
  <c r="I31" i="8"/>
  <c r="E30" i="8"/>
  <c r="I30" i="8" s="1"/>
  <c r="E29" i="8"/>
  <c r="I29" i="8" s="1"/>
  <c r="I27" i="8" l="1"/>
  <c r="L24" i="8"/>
  <c r="L23" i="8"/>
  <c r="L3" i="8"/>
  <c r="L2" i="8"/>
  <c r="L4" i="8"/>
  <c r="E2" i="8" l="1"/>
  <c r="I2" i="8" s="1"/>
  <c r="E10" i="8"/>
  <c r="I10" i="8" s="1"/>
  <c r="E38" i="8"/>
  <c r="I38" i="8" s="1"/>
  <c r="E37" i="8"/>
  <c r="I37" i="8" s="1"/>
  <c r="E36" i="8"/>
  <c r="I36" i="8" s="1"/>
  <c r="E7" i="8"/>
  <c r="I7" i="8" s="1"/>
  <c r="E8" i="8"/>
  <c r="I8" i="8" s="1"/>
  <c r="E25" i="8" l="1"/>
  <c r="I25" i="8" s="1"/>
  <c r="E24" i="8"/>
  <c r="I24" i="8" s="1"/>
  <c r="E22" i="8"/>
  <c r="I22" i="8" s="1"/>
  <c r="E21" i="8"/>
  <c r="I21" i="8" s="1"/>
  <c r="E19" i="8"/>
  <c r="I19" i="8" s="1"/>
  <c r="E17" i="8"/>
  <c r="I17" i="8" s="1"/>
  <c r="E16" i="8"/>
  <c r="I16" i="8" s="1"/>
  <c r="E14" i="8"/>
  <c r="I14" i="8" s="1"/>
  <c r="E15" i="8"/>
  <c r="I15" i="8" s="1"/>
  <c r="E13" i="8"/>
  <c r="I13" i="8" s="1"/>
  <c r="E12" i="8"/>
  <c r="I12" i="8" s="1"/>
  <c r="E11" i="8"/>
  <c r="I11" i="8" s="1"/>
  <c r="E32" i="8"/>
  <c r="I32" i="8" s="1"/>
  <c r="E3" i="8"/>
  <c r="I3" i="8" s="1"/>
  <c r="E6" i="8"/>
  <c r="I6" i="8" s="1"/>
  <c r="E18" i="8"/>
  <c r="I18" i="8" s="1"/>
  <c r="E4" i="8"/>
  <c r="I4" i="8" s="1"/>
  <c r="E23" i="8" l="1"/>
  <c r="I33" i="8" l="1"/>
  <c r="I44" i="8" s="1"/>
  <c r="R31" i="1" l="1"/>
  <c r="R13" i="1" l="1"/>
  <c r="R20" i="1"/>
  <c r="T20" i="1" s="1"/>
  <c r="R21" i="1"/>
  <c r="R22" i="1"/>
  <c r="R8" i="1"/>
  <c r="T8" i="1" s="1"/>
  <c r="R9" i="1"/>
  <c r="T9" i="1" s="1"/>
  <c r="R10" i="1"/>
  <c r="R12" i="1"/>
  <c r="R15" i="1"/>
  <c r="T15" i="1" s="1"/>
  <c r="R16" i="1"/>
  <c r="T16" i="1" s="1"/>
  <c r="R17" i="1"/>
  <c r="T17" i="1" s="1"/>
  <c r="R18" i="1"/>
  <c r="T18" i="1" s="1"/>
  <c r="R7" i="1"/>
  <c r="S7" i="1" l="1"/>
  <c r="T7" i="1"/>
  <c r="S13" i="1"/>
  <c r="T13" i="1"/>
  <c r="S12" i="1"/>
  <c r="T12" i="1"/>
  <c r="S10" i="1"/>
  <c r="T10" i="1"/>
  <c r="S9" i="1"/>
  <c r="S8" i="1"/>
  <c r="S22" i="1"/>
  <c r="T22" i="1"/>
  <c r="S21" i="1"/>
  <c r="T21" i="1"/>
  <c r="S20" i="1"/>
  <c r="E35" i="8" l="1"/>
  <c r="I35" i="8" s="1"/>
  <c r="I39" i="8" s="1"/>
  <c r="I42" i="8" l="1"/>
  <c r="I45" i="8"/>
  <c r="I46" i="8" s="1"/>
</calcChain>
</file>

<file path=xl/comments1.xml><?xml version="1.0" encoding="utf-8"?>
<comments xmlns="http://schemas.openxmlformats.org/spreadsheetml/2006/main">
  <authors>
    <author>Administrator</author>
  </authors>
  <commentList>
    <comment ref="C5" authorId="0">
      <text>
        <r>
          <rPr>
            <b/>
            <sz val="8"/>
            <color indexed="81"/>
            <rFont val="Tahoma"/>
            <family val="2"/>
            <charset val="204"/>
          </rPr>
          <t>Administrator:</t>
        </r>
        <r>
          <rPr>
            <sz val="8"/>
            <color indexed="81"/>
            <rFont val="Tahoma"/>
            <family val="2"/>
            <charset val="204"/>
          </rPr>
          <t xml:space="preserve">
Два витража</t>
        </r>
      </text>
    </comment>
    <comment ref="D5" authorId="0">
      <text>
        <r>
          <rPr>
            <b/>
            <sz val="8"/>
            <color indexed="81"/>
            <rFont val="Tahoma"/>
            <family val="2"/>
            <charset val="204"/>
          </rPr>
          <t>Administrator:</t>
        </r>
        <r>
          <rPr>
            <sz val="8"/>
            <color indexed="81"/>
            <rFont val="Tahoma"/>
            <family val="2"/>
            <charset val="204"/>
          </rPr>
          <t xml:space="preserve">
Семь витражей
</t>
        </r>
      </text>
    </comment>
    <comment ref="F7" authorId="0">
      <text>
        <r>
          <rPr>
            <b/>
            <sz val="8"/>
            <color indexed="81"/>
            <rFont val="Tahoma"/>
            <family val="2"/>
            <charset val="204"/>
          </rPr>
          <t>Administrator:</t>
        </r>
        <r>
          <rPr>
            <sz val="8"/>
            <color indexed="81"/>
            <rFont val="Tahoma"/>
            <family val="2"/>
            <charset val="204"/>
          </rPr>
          <t xml:space="preserve">
3+2+2
</t>
        </r>
      </text>
    </comment>
  </commentList>
</comments>
</file>

<file path=xl/sharedStrings.xml><?xml version="1.0" encoding="utf-8"?>
<sst xmlns="http://schemas.openxmlformats.org/spreadsheetml/2006/main" count="192" uniqueCount="131">
  <si>
    <t>импост</t>
  </si>
  <si>
    <t>10-211</t>
  </si>
  <si>
    <t>10-214</t>
  </si>
  <si>
    <t>створка</t>
  </si>
  <si>
    <t>10-413</t>
  </si>
  <si>
    <t>штульп</t>
  </si>
  <si>
    <t>10-404</t>
  </si>
  <si>
    <t>штапик</t>
  </si>
  <si>
    <t>10-111</t>
  </si>
  <si>
    <t>рама</t>
  </si>
  <si>
    <t>130-102</t>
  </si>
  <si>
    <t>ламбри</t>
  </si>
  <si>
    <t>В-13</t>
  </si>
  <si>
    <t>В-14</t>
  </si>
  <si>
    <t>В-15</t>
  </si>
  <si>
    <t>В-16</t>
  </si>
  <si>
    <t>В-17</t>
  </si>
  <si>
    <t>В-18</t>
  </si>
  <si>
    <t>В-19</t>
  </si>
  <si>
    <t>В-20</t>
  </si>
  <si>
    <t>В-21</t>
  </si>
  <si>
    <t>В-22</t>
  </si>
  <si>
    <t>В-23</t>
  </si>
  <si>
    <t>В-24</t>
  </si>
  <si>
    <t>В-25</t>
  </si>
  <si>
    <t>В-26</t>
  </si>
  <si>
    <t>замок</t>
  </si>
  <si>
    <t>навес</t>
  </si>
  <si>
    <t>ручка</t>
  </si>
  <si>
    <t>шпингалет</t>
  </si>
  <si>
    <t>Итого метр.</t>
  </si>
  <si>
    <t>штанга</t>
  </si>
  <si>
    <t>10-711</t>
  </si>
  <si>
    <t>Угл.соед.створки 10-214</t>
  </si>
  <si>
    <t>Соед.импоста 10-211</t>
  </si>
  <si>
    <t>10-510</t>
  </si>
  <si>
    <t>Угл.соед.рамы 10-111</t>
  </si>
  <si>
    <t>10-701</t>
  </si>
  <si>
    <t>Стекло 6 мм</t>
  </si>
  <si>
    <r>
      <t>м</t>
    </r>
    <r>
      <rPr>
        <vertAlign val="superscript"/>
        <sz val="11"/>
        <color theme="1"/>
        <rFont val="Calibri"/>
        <family val="2"/>
        <charset val="204"/>
        <scheme val="minor"/>
      </rPr>
      <t>2</t>
    </r>
  </si>
  <si>
    <t>Для заказа в метрах</t>
  </si>
  <si>
    <t>метр</t>
  </si>
  <si>
    <t>шт.</t>
  </si>
  <si>
    <t>Оконно-дверная система</t>
  </si>
  <si>
    <t>АлПроф</t>
  </si>
  <si>
    <t>Холодная серия 48</t>
  </si>
  <si>
    <t>Уплотнитель</t>
  </si>
  <si>
    <t>Тёплая серия</t>
  </si>
  <si>
    <t>квадрат по периметру PV</t>
  </si>
  <si>
    <t>шт</t>
  </si>
  <si>
    <t>м2</t>
  </si>
  <si>
    <t>20-201</t>
  </si>
  <si>
    <t>20-305</t>
  </si>
  <si>
    <t>20-403</t>
  </si>
  <si>
    <t>Ширина</t>
  </si>
  <si>
    <t>Высота</t>
  </si>
  <si>
    <t>120-102</t>
  </si>
  <si>
    <t>деревянный</t>
  </si>
  <si>
    <t>Импост</t>
  </si>
  <si>
    <t>Профиль двери</t>
  </si>
  <si>
    <t>20-303</t>
  </si>
  <si>
    <t>Профиль створки</t>
  </si>
  <si>
    <t>10-410</t>
  </si>
  <si>
    <t>10-507</t>
  </si>
  <si>
    <t>10-601</t>
  </si>
  <si>
    <t>Мувель</t>
  </si>
  <si>
    <t>Ручка</t>
  </si>
  <si>
    <t>Ролик для мувиля + ответка</t>
  </si>
  <si>
    <t>2611+2612</t>
  </si>
  <si>
    <t>Замок роликовый</t>
  </si>
  <si>
    <t>Ручка дверная сосиска</t>
  </si>
  <si>
    <t>Доводчик дверной</t>
  </si>
  <si>
    <t>Ар-007</t>
  </si>
  <si>
    <t>Уплотнитель под с\п</t>
  </si>
  <si>
    <t>Уплотнитель под штапик</t>
  </si>
  <si>
    <t>Уплотнение привора среднее</t>
  </si>
  <si>
    <t>Навес термо</t>
  </si>
  <si>
    <t>Соед.профиль двери (сухарь)</t>
  </si>
  <si>
    <t>Соед.уголок двери</t>
  </si>
  <si>
    <t>2х кам. с\п закал. прозрачный</t>
  </si>
  <si>
    <t>стекло закаленное тонированное</t>
  </si>
  <si>
    <t>2х кам. с\п закал. тонированный</t>
  </si>
  <si>
    <t>Итого</t>
  </si>
  <si>
    <t>тенге</t>
  </si>
  <si>
    <t>Адаптер (штульп)</t>
  </si>
  <si>
    <t>Адаптер (под штапик)</t>
  </si>
  <si>
    <t xml:space="preserve"> Алпроф двери, окна</t>
  </si>
  <si>
    <t>Накрутка</t>
  </si>
  <si>
    <t>Алюминий</t>
  </si>
  <si>
    <t>Стекло</t>
  </si>
  <si>
    <t>Штапик для с\п 35 мм</t>
  </si>
  <si>
    <t xml:space="preserve">Дверь в </t>
  </si>
  <si>
    <t>проём</t>
  </si>
  <si>
    <t>фасад</t>
  </si>
  <si>
    <t>Открывание</t>
  </si>
  <si>
    <t>наружу</t>
  </si>
  <si>
    <t>Дверь</t>
  </si>
  <si>
    <t>1на створчатая</t>
  </si>
  <si>
    <t>2-х створчатая</t>
  </si>
  <si>
    <t>нажимная</t>
  </si>
  <si>
    <t>дуга</t>
  </si>
  <si>
    <t>Профиль рамы двери</t>
  </si>
  <si>
    <t>20-101</t>
  </si>
  <si>
    <t>Порог</t>
  </si>
  <si>
    <t>порог</t>
  </si>
  <si>
    <t>внутрь</t>
  </si>
  <si>
    <t>Уплотнение притвора на створке</t>
  </si>
  <si>
    <t>Уплотнение притвора на раме</t>
  </si>
  <si>
    <t>10-405</t>
  </si>
  <si>
    <t>Штапик для с\п 20 мм</t>
  </si>
  <si>
    <t>10-406</t>
  </si>
  <si>
    <t>Штапик для с\п 24 мм</t>
  </si>
  <si>
    <t>Штапик для с\п 27 мм</t>
  </si>
  <si>
    <t>10-408</t>
  </si>
  <si>
    <t>С\п</t>
  </si>
  <si>
    <t>Штапик для с\п 29 мм</t>
  </si>
  <si>
    <t>10-407</t>
  </si>
  <si>
    <t>Штапик для с\п 31 мм</t>
  </si>
  <si>
    <t>10-409</t>
  </si>
  <si>
    <t>Выс. Импоста</t>
  </si>
  <si>
    <t>Дверь 1</t>
  </si>
  <si>
    <t>Дверь 2</t>
  </si>
  <si>
    <t>Дверь3</t>
  </si>
  <si>
    <t>Дверь 3</t>
  </si>
  <si>
    <t>Зависимая ячейка</t>
  </si>
  <si>
    <t>поле с выпад списком</t>
  </si>
  <si>
    <t>Искомая ячейка</t>
  </si>
  <si>
    <t>ячейка с искомым результатом на листе "Список"</t>
  </si>
  <si>
    <t>Кол-во дверей</t>
  </si>
  <si>
    <t xml:space="preserve">Стекло </t>
  </si>
  <si>
    <r>
      <t xml:space="preserve">При вставке или удалении импоста меняется длина штапика (периметр вокруг стекла)                                               1) Штапик может быть </t>
    </r>
    <r>
      <rPr>
        <sz val="11"/>
        <color rgb="FFFF0000"/>
        <rFont val="Calibri"/>
        <family val="2"/>
        <charset val="204"/>
        <scheme val="minor"/>
      </rPr>
      <t>одинаковый</t>
    </r>
    <r>
      <rPr>
        <sz val="11"/>
        <color theme="1"/>
        <rFont val="Calibri"/>
        <family val="2"/>
        <charset val="204"/>
        <scheme val="minor"/>
      </rPr>
      <t xml:space="preserve">, если стекло пакеты ( далее С/П) в верхнем и нижнем полях </t>
    </r>
    <r>
      <rPr>
        <sz val="11"/>
        <color rgb="FFFF0000"/>
        <rFont val="Calibri"/>
        <family val="2"/>
        <charset val="204"/>
        <scheme val="minor"/>
      </rPr>
      <t>одинаковые</t>
    </r>
    <r>
      <rPr>
        <sz val="11"/>
        <color theme="1"/>
        <rFont val="Calibri"/>
        <family val="2"/>
        <charset val="204"/>
        <scheme val="minor"/>
      </rPr>
      <t xml:space="preserve"> по толщине - сумма складывается в одну ячейку на листе со списком.     2) Если С\П </t>
    </r>
    <r>
      <rPr>
        <sz val="11"/>
        <color rgb="FFFF0000"/>
        <rFont val="Calibri"/>
        <family val="2"/>
        <charset val="204"/>
        <scheme val="minor"/>
      </rPr>
      <t>разные</t>
    </r>
    <r>
      <rPr>
        <sz val="11"/>
        <color theme="1"/>
        <rFont val="Calibri"/>
        <family val="2"/>
        <charset val="204"/>
        <scheme val="minor"/>
      </rPr>
      <t xml:space="preserve"> по толщине, то и штапик </t>
    </r>
    <r>
      <rPr>
        <sz val="11"/>
        <color rgb="FFFF0000"/>
        <rFont val="Calibri"/>
        <family val="2"/>
        <charset val="204"/>
        <scheme val="minor"/>
      </rPr>
      <t>разный</t>
    </r>
    <r>
      <rPr>
        <sz val="11"/>
        <color theme="1"/>
        <rFont val="Calibri"/>
        <family val="2"/>
        <charset val="204"/>
        <scheme val="minor"/>
      </rPr>
      <t xml:space="preserve"> в полях. И тогда длины штапиков из каждого поля должны попасть в ячейки с соответствующими им строками на листе "Список"  3) Если импост отсутствует, то С/П всего один на всё поле, и штапик тогда одного типа .                                                    На листе "Список" в оранжевых ячейках я пытался сделать оба варианта, (оставил для показа)                                              И еще вопрос: Как сделать что бы при выборе импоста = 0, строка выбора С/П скрывалась? Решение этого  вопроса я еще не искал. Подскажите пожалуйста, какую команду изучить для использования этой функции.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</si>
</sst>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vertAlign val="superscript"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sz val="11"/>
      <color theme="3" tint="0.3999755851924192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3" fontId="0" fillId="0" borderId="1" xfId="0" applyNumberFormat="1" applyBorder="1"/>
    <xf numFmtId="0" fontId="0" fillId="0" borderId="1" xfId="0" applyFill="1" applyBorder="1"/>
    <xf numFmtId="0" fontId="0" fillId="0" borderId="0" xfId="0" applyBorder="1"/>
    <xf numFmtId="0" fontId="0" fillId="2" borderId="0" xfId="0" applyFill="1"/>
    <xf numFmtId="164" fontId="0" fillId="2" borderId="1" xfId="0" applyNumberFormat="1" applyFill="1" applyBorder="1"/>
    <xf numFmtId="164" fontId="0" fillId="2" borderId="0" xfId="0" applyNumberFormat="1" applyFill="1"/>
    <xf numFmtId="3" fontId="0" fillId="0" borderId="0" xfId="0" applyNumberFormat="1"/>
    <xf numFmtId="0" fontId="0" fillId="2" borderId="1" xfId="0" applyFill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0" borderId="1" xfId="0" applyFont="1" applyBorder="1"/>
    <xf numFmtId="0" fontId="9" fillId="0" borderId="0" xfId="0" applyFont="1" applyBorder="1"/>
    <xf numFmtId="3" fontId="0" fillId="0" borderId="0" xfId="0" applyNumberFormat="1" applyBorder="1"/>
    <xf numFmtId="0" fontId="7" fillId="0" borderId="0" xfId="0" applyFont="1" applyBorder="1"/>
    <xf numFmtId="3" fontId="7" fillId="0" borderId="2" xfId="0" applyNumberFormat="1" applyFont="1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9" fillId="0" borderId="4" xfId="0" applyFont="1" applyBorder="1"/>
    <xf numFmtId="0" fontId="4" fillId="0" borderId="0" xfId="0" applyFont="1" applyBorder="1"/>
    <xf numFmtId="3" fontId="0" fillId="0" borderId="0" xfId="0" applyNumberFormat="1" applyFill="1"/>
    <xf numFmtId="3" fontId="7" fillId="0" borderId="0" xfId="0" applyNumberFormat="1" applyFont="1" applyFill="1" applyBorder="1"/>
    <xf numFmtId="0" fontId="11" fillId="0" borderId="1" xfId="0" applyFont="1" applyBorder="1"/>
    <xf numFmtId="0" fontId="11" fillId="4" borderId="1" xfId="0" applyFont="1" applyFill="1" applyBorder="1"/>
    <xf numFmtId="164" fontId="11" fillId="2" borderId="1" xfId="0" applyNumberFormat="1" applyFont="1" applyFill="1" applyBorder="1"/>
    <xf numFmtId="0" fontId="10" fillId="0" borderId="0" xfId="0" applyFont="1" applyBorder="1"/>
    <xf numFmtId="0" fontId="10" fillId="0" borderId="0" xfId="0" applyFont="1" applyFill="1" applyBorder="1"/>
    <xf numFmtId="0" fontId="11" fillId="0" borderId="4" xfId="0" applyFont="1" applyBorder="1"/>
    <xf numFmtId="3" fontId="11" fillId="0" borderId="0" xfId="0" applyNumberFormat="1" applyFont="1" applyFill="1" applyBorder="1"/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11" fillId="0" borderId="13" xfId="0" applyFont="1" applyBorder="1"/>
    <xf numFmtId="3" fontId="8" fillId="0" borderId="2" xfId="0" applyNumberFormat="1" applyFont="1" applyBorder="1"/>
    <xf numFmtId="0" fontId="9" fillId="0" borderId="11" xfId="0" applyFont="1" applyBorder="1"/>
    <xf numFmtId="164" fontId="11" fillId="2" borderId="13" xfId="0" applyNumberFormat="1" applyFont="1" applyFill="1" applyBorder="1"/>
    <xf numFmtId="3" fontId="11" fillId="3" borderId="14" xfId="0" applyNumberFormat="1" applyFont="1" applyFill="1" applyBorder="1"/>
    <xf numFmtId="0" fontId="9" fillId="0" borderId="4" xfId="0" applyFont="1" applyBorder="1" applyAlignment="1">
      <alignment horizontal="center"/>
    </xf>
    <xf numFmtId="164" fontId="11" fillId="2" borderId="4" xfId="0" applyNumberFormat="1" applyFont="1" applyFill="1" applyBorder="1"/>
    <xf numFmtId="3" fontId="11" fillId="3" borderId="10" xfId="0" applyNumberFormat="1" applyFont="1" applyFill="1" applyBorder="1"/>
    <xf numFmtId="3" fontId="11" fillId="3" borderId="6" xfId="0" applyNumberFormat="1" applyFont="1" applyFill="1" applyBorder="1"/>
    <xf numFmtId="0" fontId="9" fillId="0" borderId="8" xfId="0" applyFont="1" applyBorder="1" applyAlignment="1">
      <alignment horizontal="center"/>
    </xf>
    <xf numFmtId="0" fontId="11" fillId="0" borderId="8" xfId="0" applyFont="1" applyBorder="1"/>
    <xf numFmtId="164" fontId="11" fillId="2" borderId="8" xfId="0" applyNumberFormat="1" applyFont="1" applyFill="1" applyBorder="1"/>
    <xf numFmtId="3" fontId="11" fillId="3" borderId="9" xfId="0" applyNumberFormat="1" applyFont="1" applyFill="1" applyBorder="1"/>
    <xf numFmtId="0" fontId="4" fillId="0" borderId="0" xfId="0" applyFont="1" applyBorder="1" applyAlignment="1">
      <alignment horizontal="right"/>
    </xf>
    <xf numFmtId="0" fontId="0" fillId="0" borderId="5" xfId="0" applyBorder="1" applyAlignment="1">
      <alignment horizontal="right"/>
    </xf>
    <xf numFmtId="0" fontId="9" fillId="0" borderId="8" xfId="0" applyFont="1" applyBorder="1"/>
    <xf numFmtId="0" fontId="11" fillId="4" borderId="8" xfId="0" applyFont="1" applyFill="1" applyBorder="1"/>
    <xf numFmtId="0" fontId="0" fillId="0" borderId="5" xfId="0" applyNumberFormat="1" applyBorder="1"/>
    <xf numFmtId="0" fontId="0" fillId="0" borderId="15" xfId="0" applyBorder="1"/>
    <xf numFmtId="0" fontId="0" fillId="5" borderId="0" xfId="0" applyFill="1"/>
    <xf numFmtId="3" fontId="11" fillId="3" borderId="1" xfId="0" applyNumberFormat="1" applyFont="1" applyFill="1" applyBorder="1"/>
    <xf numFmtId="0" fontId="0" fillId="0" borderId="16" xfId="0" applyBorder="1"/>
    <xf numFmtId="0" fontId="0" fillId="6" borderId="0" xfId="0" applyFill="1"/>
    <xf numFmtId="0" fontId="0" fillId="7" borderId="1" xfId="0" applyFill="1" applyBorder="1"/>
    <xf numFmtId="0" fontId="0" fillId="7" borderId="0" xfId="0" applyFill="1"/>
    <xf numFmtId="0" fontId="0" fillId="0" borderId="17" xfId="0" applyBorder="1" applyAlignment="1">
      <alignment horizontal="center"/>
    </xf>
    <xf numFmtId="0" fontId="0" fillId="8" borderId="0" xfId="0" applyFill="1"/>
    <xf numFmtId="0" fontId="0" fillId="0" borderId="18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/>
    <xf numFmtId="0" fontId="0" fillId="0" borderId="26" xfId="0" applyBorder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7" xfId="0" applyBorder="1" applyAlignment="1">
      <alignment horizontal="center"/>
    </xf>
    <xf numFmtId="1" fontId="11" fillId="0" borderId="1" xfId="0" applyNumberFormat="1" applyFont="1" applyBorder="1"/>
    <xf numFmtId="0" fontId="0" fillId="5" borderId="1" xfId="0" applyNumberFormat="1" applyFill="1" applyBorder="1"/>
    <xf numFmtId="0" fontId="0" fillId="8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2;&#1080;&#1093;&#1072;&#1080;&#1083;/AppData/Local/Opera/Opera/temporary_downloads/&#1055;&#1088;&#1086;&#1073;&#1085;&#1099;&#1081;%20&#1056;&#1072;&#1089;&#1095;&#1105;&#1090;%20&#1084;&#1072;&#1090;.&#1040;&#1083;&#1087;&#1088;&#1086;&#10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конно дверная система АлПроф"/>
      <sheetName val="Фасад"/>
      <sheetName val="Двери"/>
      <sheetName val="Лист1"/>
    </sheetNames>
    <sheetDataSet>
      <sheetData sheetId="0"/>
      <sheetData sheetId="1"/>
      <sheetData sheetId="2">
        <row r="4">
          <cell r="A4" t="str">
            <v>фасад</v>
          </cell>
        </row>
        <row r="5">
          <cell r="A5" t="str">
            <v>проём</v>
          </cell>
        </row>
        <row r="8">
          <cell r="A8" t="str">
            <v>внутр</v>
          </cell>
        </row>
        <row r="9">
          <cell r="A9" t="str">
            <v>наружу</v>
          </cell>
        </row>
        <row r="12">
          <cell r="A12" t="str">
            <v>1на створчатая</v>
          </cell>
        </row>
        <row r="13">
          <cell r="A13" t="str">
            <v>2-х створчатая</v>
          </cell>
        </row>
        <row r="16">
          <cell r="A16" t="str">
            <v>нажимная</v>
          </cell>
        </row>
        <row r="17">
          <cell r="A17" t="str">
            <v>дуга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1"/>
  <sheetViews>
    <sheetView workbookViewId="0">
      <pane xSplit="2" ySplit="5" topLeftCell="C6" activePane="bottomRight" state="frozen"/>
      <selection pane="topRight" activeCell="D1" sqref="D1"/>
      <selection pane="bottomLeft" activeCell="A2" sqref="A2"/>
      <selection pane="bottomRight" activeCell="J3" sqref="J3"/>
    </sheetView>
  </sheetViews>
  <sheetFormatPr defaultRowHeight="15" x14ac:dyDescent="0.25"/>
  <cols>
    <col min="2" max="2" width="23.140625" bestFit="1" customWidth="1"/>
  </cols>
  <sheetData>
    <row r="1" spans="1:21" ht="23.25" x14ac:dyDescent="0.35">
      <c r="J1" s="13" t="s">
        <v>43</v>
      </c>
    </row>
    <row r="2" spans="1:21" ht="15.75" x14ac:dyDescent="0.25">
      <c r="K2" s="14" t="s">
        <v>44</v>
      </c>
    </row>
    <row r="3" spans="1:21" x14ac:dyDescent="0.25">
      <c r="J3" s="12" t="s">
        <v>45</v>
      </c>
      <c r="K3" s="12"/>
    </row>
    <row r="5" spans="1:21" x14ac:dyDescent="0.25">
      <c r="A5" s="2"/>
      <c r="B5" s="2"/>
      <c r="C5" s="2" t="s">
        <v>12</v>
      </c>
      <c r="D5" s="2" t="s">
        <v>13</v>
      </c>
      <c r="E5" s="2" t="s">
        <v>14</v>
      </c>
      <c r="F5" s="2" t="s">
        <v>15</v>
      </c>
      <c r="G5" s="2" t="s">
        <v>16</v>
      </c>
      <c r="H5" s="2" t="s">
        <v>17</v>
      </c>
      <c r="I5" s="2" t="s">
        <v>18</v>
      </c>
      <c r="J5" s="2" t="s">
        <v>19</v>
      </c>
      <c r="K5" s="2" t="s">
        <v>20</v>
      </c>
      <c r="L5" s="2" t="s">
        <v>21</v>
      </c>
      <c r="M5" s="2" t="s">
        <v>22</v>
      </c>
      <c r="N5" s="2" t="s">
        <v>23</v>
      </c>
      <c r="O5" s="2" t="s">
        <v>24</v>
      </c>
      <c r="P5" s="2" t="s">
        <v>25</v>
      </c>
      <c r="Q5" s="2"/>
      <c r="R5" s="2" t="s">
        <v>30</v>
      </c>
      <c r="S5" s="11" t="s">
        <v>31</v>
      </c>
      <c r="T5" s="2" t="s">
        <v>40</v>
      </c>
      <c r="U5" s="2"/>
    </row>
    <row r="6" spans="1:21" x14ac:dyDescent="0.25">
      <c r="S6" s="7"/>
    </row>
    <row r="7" spans="1:21" x14ac:dyDescent="0.25">
      <c r="A7" s="4" t="s">
        <v>1</v>
      </c>
      <c r="B7" s="2" t="s">
        <v>0</v>
      </c>
      <c r="C7" s="2">
        <v>24</v>
      </c>
      <c r="D7" s="2">
        <v>12</v>
      </c>
      <c r="E7" s="2">
        <v>30</v>
      </c>
      <c r="F7" s="5">
        <v>49</v>
      </c>
      <c r="G7" s="2">
        <v>24</v>
      </c>
      <c r="H7" s="2">
        <v>7</v>
      </c>
      <c r="I7" s="2">
        <v>12</v>
      </c>
      <c r="J7" s="2">
        <v>27</v>
      </c>
      <c r="K7" s="2">
        <v>10</v>
      </c>
      <c r="L7" s="2">
        <v>66</v>
      </c>
      <c r="M7" s="2">
        <v>63</v>
      </c>
      <c r="N7" s="2">
        <v>30</v>
      </c>
      <c r="O7" s="2">
        <v>60</v>
      </c>
      <c r="P7" s="2">
        <v>12</v>
      </c>
      <c r="Q7" s="2"/>
      <c r="R7" s="2">
        <f>SUM(C7:Q7)</f>
        <v>426</v>
      </c>
      <c r="S7" s="8">
        <f>R7/6</f>
        <v>71</v>
      </c>
      <c r="T7" s="4">
        <f>R7</f>
        <v>426</v>
      </c>
      <c r="U7" s="2" t="s">
        <v>41</v>
      </c>
    </row>
    <row r="8" spans="1:21" x14ac:dyDescent="0.25">
      <c r="A8" s="2" t="s">
        <v>2</v>
      </c>
      <c r="B8" s="2" t="s">
        <v>3</v>
      </c>
      <c r="C8" s="2">
        <v>24</v>
      </c>
      <c r="D8" s="2">
        <v>12</v>
      </c>
      <c r="E8" s="2">
        <v>6</v>
      </c>
      <c r="F8" s="2"/>
      <c r="G8" s="2">
        <v>6.5</v>
      </c>
      <c r="H8" s="2"/>
      <c r="I8" s="2">
        <v>12</v>
      </c>
      <c r="J8" s="2">
        <v>12</v>
      </c>
      <c r="K8" s="2"/>
      <c r="L8" s="2">
        <v>6</v>
      </c>
      <c r="M8" s="2">
        <v>12</v>
      </c>
      <c r="N8" s="2"/>
      <c r="O8" s="2">
        <v>12</v>
      </c>
      <c r="P8" s="2">
        <v>12</v>
      </c>
      <c r="Q8" s="2"/>
      <c r="R8" s="2">
        <f t="shared" ref="R8:R31" si="0">SUM(C8:Q8)</f>
        <v>114.5</v>
      </c>
      <c r="S8" s="8">
        <f t="shared" ref="S8:S22" si="1">R8/6</f>
        <v>19.083333333333332</v>
      </c>
      <c r="T8" s="4">
        <f t="shared" ref="T8:T22" si="2">R8</f>
        <v>114.5</v>
      </c>
      <c r="U8" s="2" t="s">
        <v>41</v>
      </c>
    </row>
    <row r="9" spans="1:21" x14ac:dyDescent="0.25">
      <c r="A9" s="2" t="s">
        <v>4</v>
      </c>
      <c r="B9" s="2" t="s">
        <v>5</v>
      </c>
      <c r="C9" s="2">
        <v>6</v>
      </c>
      <c r="D9" s="2">
        <v>3</v>
      </c>
      <c r="E9" s="2"/>
      <c r="F9" s="2"/>
      <c r="G9" s="2"/>
      <c r="H9" s="2"/>
      <c r="I9" s="2">
        <v>3</v>
      </c>
      <c r="J9" s="2"/>
      <c r="K9" s="2"/>
      <c r="L9" s="2"/>
      <c r="M9" s="2">
        <v>3</v>
      </c>
      <c r="N9" s="2"/>
      <c r="O9" s="2">
        <v>3</v>
      </c>
      <c r="P9" s="2">
        <v>3</v>
      </c>
      <c r="Q9" s="2"/>
      <c r="R9" s="2">
        <f t="shared" si="0"/>
        <v>21</v>
      </c>
      <c r="S9" s="8">
        <f t="shared" si="1"/>
        <v>3.5</v>
      </c>
      <c r="T9" s="4">
        <f t="shared" si="2"/>
        <v>21</v>
      </c>
      <c r="U9" s="2" t="s">
        <v>41</v>
      </c>
    </row>
    <row r="10" spans="1:21" x14ac:dyDescent="0.25">
      <c r="A10" s="2" t="s">
        <v>6</v>
      </c>
      <c r="B10" s="2" t="s">
        <v>7</v>
      </c>
      <c r="C10" s="2">
        <v>66</v>
      </c>
      <c r="D10" s="2">
        <v>33</v>
      </c>
      <c r="E10" s="2">
        <v>66</v>
      </c>
      <c r="F10" s="2">
        <v>168</v>
      </c>
      <c r="G10" s="2">
        <v>66</v>
      </c>
      <c r="H10" s="2">
        <v>24</v>
      </c>
      <c r="I10" s="2">
        <v>30</v>
      </c>
      <c r="J10" s="2">
        <v>66</v>
      </c>
      <c r="K10" s="2">
        <v>60</v>
      </c>
      <c r="L10" s="2">
        <v>138</v>
      </c>
      <c r="M10" s="2">
        <v>138</v>
      </c>
      <c r="N10" s="2">
        <v>72</v>
      </c>
      <c r="O10" s="2">
        <v>138</v>
      </c>
      <c r="P10" s="2">
        <v>21</v>
      </c>
      <c r="Q10" s="2"/>
      <c r="R10" s="2">
        <f t="shared" si="0"/>
        <v>1086</v>
      </c>
      <c r="S10" s="8">
        <f t="shared" si="1"/>
        <v>181</v>
      </c>
      <c r="T10" s="4">
        <f t="shared" si="2"/>
        <v>1086</v>
      </c>
      <c r="U10" s="2" t="s">
        <v>41</v>
      </c>
    </row>
    <row r="11" spans="1:21" x14ac:dyDescent="0.25">
      <c r="S11" s="9"/>
      <c r="T11" s="10"/>
    </row>
    <row r="12" spans="1:21" x14ac:dyDescent="0.25">
      <c r="A12" s="2" t="s">
        <v>8</v>
      </c>
      <c r="B12" s="2" t="s">
        <v>9</v>
      </c>
      <c r="C12" s="2">
        <v>21</v>
      </c>
      <c r="D12" s="2">
        <v>12</v>
      </c>
      <c r="E12" s="2">
        <v>30</v>
      </c>
      <c r="F12" s="2">
        <v>84</v>
      </c>
      <c r="G12" s="2">
        <v>24</v>
      </c>
      <c r="H12" s="2">
        <v>12</v>
      </c>
      <c r="I12" s="2">
        <v>12</v>
      </c>
      <c r="J12" s="2">
        <v>24</v>
      </c>
      <c r="K12" s="2">
        <v>18</v>
      </c>
      <c r="L12" s="2">
        <v>54</v>
      </c>
      <c r="M12" s="5">
        <v>48</v>
      </c>
      <c r="N12" s="2">
        <v>18</v>
      </c>
      <c r="O12" s="5">
        <v>48</v>
      </c>
      <c r="P12" s="2">
        <v>12</v>
      </c>
      <c r="Q12" s="2"/>
      <c r="R12" s="2">
        <f t="shared" si="0"/>
        <v>417</v>
      </c>
      <c r="S12" s="8">
        <f t="shared" si="1"/>
        <v>69.5</v>
      </c>
      <c r="T12" s="4">
        <f t="shared" si="2"/>
        <v>417</v>
      </c>
      <c r="U12" s="2" t="s">
        <v>41</v>
      </c>
    </row>
    <row r="13" spans="1:21" x14ac:dyDescent="0.25">
      <c r="A13" s="2" t="s">
        <v>10</v>
      </c>
      <c r="B13" s="2" t="s">
        <v>11</v>
      </c>
      <c r="C13" s="2">
        <v>1.8</v>
      </c>
      <c r="D13" s="2">
        <v>0.9</v>
      </c>
      <c r="E13" s="2">
        <v>6.6</v>
      </c>
      <c r="F13" s="2">
        <v>14</v>
      </c>
      <c r="G13" s="2">
        <v>5.8</v>
      </c>
      <c r="H13" s="2">
        <v>2</v>
      </c>
      <c r="I13" s="2">
        <v>1.8</v>
      </c>
      <c r="J13" s="2">
        <v>5.8</v>
      </c>
      <c r="K13" s="2">
        <v>4.5</v>
      </c>
      <c r="L13" s="2">
        <v>15</v>
      </c>
      <c r="M13" s="2">
        <v>15</v>
      </c>
      <c r="N13" s="2">
        <v>6</v>
      </c>
      <c r="O13" s="2">
        <v>15.5</v>
      </c>
      <c r="P13" s="2">
        <v>2.7</v>
      </c>
      <c r="Q13" s="2"/>
      <c r="R13" s="2">
        <f>SUM(C13:Q13)/0.07*0.6</f>
        <v>834.85714285714266</v>
      </c>
      <c r="S13" s="8">
        <f>R13/6</f>
        <v>139.14285714285711</v>
      </c>
      <c r="T13" s="4">
        <f t="shared" si="2"/>
        <v>834.85714285714266</v>
      </c>
      <c r="U13" s="2" t="s">
        <v>41</v>
      </c>
    </row>
    <row r="14" spans="1:21" x14ac:dyDescent="0.25">
      <c r="S14" s="1"/>
      <c r="T14" s="10"/>
    </row>
    <row r="15" spans="1:21" x14ac:dyDescent="0.25">
      <c r="A15" s="2"/>
      <c r="B15" s="2" t="s">
        <v>28</v>
      </c>
      <c r="C15" s="2">
        <v>2</v>
      </c>
      <c r="D15" s="2">
        <v>1</v>
      </c>
      <c r="E15" s="2">
        <v>1</v>
      </c>
      <c r="F15" s="2"/>
      <c r="G15" s="2">
        <v>1</v>
      </c>
      <c r="H15" s="2"/>
      <c r="I15" s="2">
        <v>1</v>
      </c>
      <c r="J15" s="2">
        <v>1</v>
      </c>
      <c r="K15" s="2"/>
      <c r="L15" s="2">
        <v>1</v>
      </c>
      <c r="M15" s="2">
        <v>1</v>
      </c>
      <c r="N15" s="2"/>
      <c r="O15" s="2">
        <v>1</v>
      </c>
      <c r="P15" s="2">
        <v>1</v>
      </c>
      <c r="Q15" s="2"/>
      <c r="R15" s="2">
        <f t="shared" si="0"/>
        <v>11</v>
      </c>
      <c r="S15" s="3"/>
      <c r="T15" s="4">
        <f t="shared" si="2"/>
        <v>11</v>
      </c>
      <c r="U15" s="2" t="s">
        <v>42</v>
      </c>
    </row>
    <row r="16" spans="1:21" x14ac:dyDescent="0.25">
      <c r="A16" s="2"/>
      <c r="B16" s="2" t="s">
        <v>26</v>
      </c>
      <c r="C16" s="2">
        <v>2</v>
      </c>
      <c r="D16" s="2">
        <v>1</v>
      </c>
      <c r="E16" s="2">
        <v>1</v>
      </c>
      <c r="F16" s="2"/>
      <c r="G16" s="2">
        <v>1</v>
      </c>
      <c r="H16" s="2"/>
      <c r="I16" s="2">
        <v>1</v>
      </c>
      <c r="J16" s="2">
        <v>1</v>
      </c>
      <c r="K16" s="2"/>
      <c r="L16" s="2">
        <v>1</v>
      </c>
      <c r="M16" s="2">
        <v>1</v>
      </c>
      <c r="N16" s="2"/>
      <c r="O16" s="2">
        <v>1</v>
      </c>
      <c r="P16" s="2">
        <v>1</v>
      </c>
      <c r="Q16" s="2"/>
      <c r="R16" s="2">
        <f t="shared" si="0"/>
        <v>11</v>
      </c>
      <c r="S16" s="3"/>
      <c r="T16" s="4">
        <f t="shared" si="2"/>
        <v>11</v>
      </c>
      <c r="U16" s="2" t="s">
        <v>42</v>
      </c>
    </row>
    <row r="17" spans="1:21" x14ac:dyDescent="0.25">
      <c r="A17" s="2"/>
      <c r="B17" s="2" t="s">
        <v>27</v>
      </c>
      <c r="C17" s="2">
        <v>12</v>
      </c>
      <c r="D17" s="2">
        <v>6</v>
      </c>
      <c r="E17" s="2">
        <v>3</v>
      </c>
      <c r="F17" s="2"/>
      <c r="G17" s="2">
        <v>3</v>
      </c>
      <c r="H17" s="2"/>
      <c r="I17" s="2">
        <v>6</v>
      </c>
      <c r="J17" s="2">
        <v>3</v>
      </c>
      <c r="K17" s="2"/>
      <c r="L17" s="2">
        <v>3</v>
      </c>
      <c r="M17" s="2">
        <v>6</v>
      </c>
      <c r="N17" s="2"/>
      <c r="O17" s="2">
        <v>6</v>
      </c>
      <c r="P17" s="2">
        <v>6</v>
      </c>
      <c r="Q17" s="2"/>
      <c r="R17" s="2">
        <f t="shared" si="0"/>
        <v>54</v>
      </c>
      <c r="S17" s="3"/>
      <c r="T17" s="4">
        <f t="shared" si="2"/>
        <v>54</v>
      </c>
      <c r="U17" s="2" t="s">
        <v>42</v>
      </c>
    </row>
    <row r="18" spans="1:21" x14ac:dyDescent="0.25">
      <c r="A18" s="2"/>
      <c r="B18" s="2" t="s">
        <v>29</v>
      </c>
      <c r="C18" s="2">
        <v>2</v>
      </c>
      <c r="D18" s="2">
        <v>1</v>
      </c>
      <c r="E18" s="2"/>
      <c r="F18" s="2"/>
      <c r="G18" s="2"/>
      <c r="H18" s="2"/>
      <c r="I18" s="2">
        <v>1</v>
      </c>
      <c r="J18" s="2"/>
      <c r="K18" s="2"/>
      <c r="L18" s="2"/>
      <c r="M18" s="2">
        <v>1</v>
      </c>
      <c r="N18" s="2"/>
      <c r="O18" s="2">
        <v>1</v>
      </c>
      <c r="P18" s="2">
        <v>1</v>
      </c>
      <c r="Q18" s="2"/>
      <c r="R18" s="2">
        <f t="shared" si="0"/>
        <v>7</v>
      </c>
      <c r="S18" s="3"/>
      <c r="T18" s="4">
        <f t="shared" si="2"/>
        <v>7</v>
      </c>
      <c r="U18" s="2" t="s">
        <v>42</v>
      </c>
    </row>
    <row r="19" spans="1:21" x14ac:dyDescent="0.25">
      <c r="S19" s="1"/>
      <c r="T19" s="10"/>
    </row>
    <row r="20" spans="1:21" x14ac:dyDescent="0.25">
      <c r="A20" s="2" t="s">
        <v>32</v>
      </c>
      <c r="B20" s="2" t="s">
        <v>33</v>
      </c>
      <c r="C20" s="2">
        <v>0.8</v>
      </c>
      <c r="D20" s="2">
        <v>0.4</v>
      </c>
      <c r="E20" s="2">
        <v>0.2</v>
      </c>
      <c r="F20" s="2"/>
      <c r="G20" s="2">
        <v>0.2</v>
      </c>
      <c r="H20" s="2"/>
      <c r="I20" s="2">
        <v>0.4</v>
      </c>
      <c r="J20" s="2">
        <v>0.2</v>
      </c>
      <c r="K20" s="2"/>
      <c r="L20" s="2">
        <v>0.4</v>
      </c>
      <c r="M20" s="2">
        <v>0.2</v>
      </c>
      <c r="N20" s="2"/>
      <c r="O20" s="2">
        <v>0.4</v>
      </c>
      <c r="P20" s="2">
        <v>0.4</v>
      </c>
      <c r="Q20" s="2"/>
      <c r="R20" s="2">
        <f t="shared" si="0"/>
        <v>3.6</v>
      </c>
      <c r="S20" s="8">
        <f t="shared" si="1"/>
        <v>0.6</v>
      </c>
      <c r="T20" s="4">
        <f t="shared" si="2"/>
        <v>3.6</v>
      </c>
      <c r="U20" s="2" t="s">
        <v>41</v>
      </c>
    </row>
    <row r="21" spans="1:21" x14ac:dyDescent="0.25">
      <c r="A21" s="2" t="s">
        <v>35</v>
      </c>
      <c r="B21" s="2" t="s">
        <v>34</v>
      </c>
      <c r="C21" s="2">
        <v>2</v>
      </c>
      <c r="D21" s="2">
        <v>1</v>
      </c>
      <c r="E21" s="2">
        <v>1</v>
      </c>
      <c r="F21" s="2">
        <v>1.4</v>
      </c>
      <c r="G21" s="2">
        <v>1</v>
      </c>
      <c r="H21" s="2">
        <v>0.2</v>
      </c>
      <c r="I21" s="2">
        <v>1</v>
      </c>
      <c r="J21" s="2">
        <v>1.2</v>
      </c>
      <c r="K21" s="2">
        <v>2</v>
      </c>
      <c r="L21" s="2">
        <v>4</v>
      </c>
      <c r="M21" s="2">
        <v>4</v>
      </c>
      <c r="N21" s="2">
        <v>2</v>
      </c>
      <c r="O21" s="2">
        <v>4</v>
      </c>
      <c r="P21" s="2">
        <v>1</v>
      </c>
      <c r="Q21" s="2"/>
      <c r="R21" s="2">
        <f t="shared" si="0"/>
        <v>25.8</v>
      </c>
      <c r="S21" s="8">
        <f t="shared" si="1"/>
        <v>4.3</v>
      </c>
      <c r="T21" s="4">
        <f t="shared" si="2"/>
        <v>25.8</v>
      </c>
      <c r="U21" s="2" t="s">
        <v>41</v>
      </c>
    </row>
    <row r="22" spans="1:21" x14ac:dyDescent="0.25">
      <c r="A22" s="2" t="s">
        <v>37</v>
      </c>
      <c r="B22" s="2" t="s">
        <v>36</v>
      </c>
      <c r="C22" s="2">
        <v>0.4</v>
      </c>
      <c r="D22" s="2">
        <v>0.2</v>
      </c>
      <c r="E22" s="2">
        <v>0.4</v>
      </c>
      <c r="F22" s="2">
        <v>2.8</v>
      </c>
      <c r="G22" s="2">
        <v>0.4</v>
      </c>
      <c r="H22" s="2">
        <v>0.2</v>
      </c>
      <c r="I22" s="2">
        <v>0.2</v>
      </c>
      <c r="J22" s="2">
        <v>0.4</v>
      </c>
      <c r="K22" s="2">
        <v>0.2</v>
      </c>
      <c r="L22" s="2">
        <v>0.8</v>
      </c>
      <c r="M22" s="2">
        <v>0.8</v>
      </c>
      <c r="N22" s="2">
        <v>0.2</v>
      </c>
      <c r="O22" s="2">
        <v>1</v>
      </c>
      <c r="P22" s="2">
        <v>0.2</v>
      </c>
      <c r="Q22" s="2"/>
      <c r="R22" s="2">
        <f t="shared" si="0"/>
        <v>8.1999999999999993</v>
      </c>
      <c r="S22" s="8">
        <f t="shared" si="1"/>
        <v>1.3666666666666665</v>
      </c>
      <c r="T22" s="4">
        <f t="shared" si="2"/>
        <v>8.1999999999999993</v>
      </c>
      <c r="U22" s="2" t="s">
        <v>41</v>
      </c>
    </row>
    <row r="23" spans="1:21" x14ac:dyDescent="0.25">
      <c r="R23" s="6"/>
    </row>
    <row r="24" spans="1:21" x14ac:dyDescent="0.25">
      <c r="B24" t="s">
        <v>46</v>
      </c>
      <c r="R24" s="6"/>
    </row>
    <row r="25" spans="1:21" x14ac:dyDescent="0.25">
      <c r="B25" t="s">
        <v>46</v>
      </c>
      <c r="R25" s="6"/>
    </row>
    <row r="26" spans="1:21" x14ac:dyDescent="0.25">
      <c r="B26" t="s">
        <v>46</v>
      </c>
      <c r="R26" s="6"/>
    </row>
    <row r="27" spans="1:21" x14ac:dyDescent="0.25">
      <c r="B27" t="s">
        <v>46</v>
      </c>
      <c r="R27" s="6"/>
    </row>
    <row r="28" spans="1:21" x14ac:dyDescent="0.25">
      <c r="R28" s="6"/>
    </row>
    <row r="29" spans="1:21" x14ac:dyDescent="0.25">
      <c r="R29" s="6"/>
    </row>
    <row r="30" spans="1:21" x14ac:dyDescent="0.25">
      <c r="R30" s="6"/>
    </row>
    <row r="31" spans="1:21" ht="17.25" x14ac:dyDescent="0.25">
      <c r="A31" s="2"/>
      <c r="B31" s="2" t="s">
        <v>38</v>
      </c>
      <c r="C31" s="2">
        <v>14.5</v>
      </c>
      <c r="D31" s="2">
        <v>6</v>
      </c>
      <c r="E31" s="2">
        <v>120.4</v>
      </c>
      <c r="F31" s="2">
        <v>42</v>
      </c>
      <c r="G31" s="2">
        <v>15.1</v>
      </c>
      <c r="H31" s="2">
        <v>4.7</v>
      </c>
      <c r="I31" s="2">
        <v>5.4</v>
      </c>
      <c r="J31" s="2">
        <v>15.1</v>
      </c>
      <c r="K31" s="2">
        <v>13.6</v>
      </c>
      <c r="L31" s="2">
        <v>39</v>
      </c>
      <c r="M31" s="2">
        <v>39</v>
      </c>
      <c r="N31" s="2">
        <v>15</v>
      </c>
      <c r="O31" s="2">
        <v>25</v>
      </c>
      <c r="P31" s="2">
        <v>8.1999999999999993</v>
      </c>
      <c r="Q31" s="2"/>
      <c r="R31" s="2">
        <f t="shared" si="0"/>
        <v>362.99999999999994</v>
      </c>
      <c r="S31" s="2" t="s">
        <v>39</v>
      </c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Z46"/>
  <sheetViews>
    <sheetView tabSelected="1" workbookViewId="0">
      <pane xSplit="3" ySplit="1" topLeftCell="D11" activePane="bottomRight" state="frozen"/>
      <selection pane="topRight" activeCell="D1" sqref="D1"/>
      <selection pane="bottomLeft" activeCell="A2" sqref="A2"/>
      <selection pane="bottomRight" activeCell="K16" sqref="K16"/>
    </sheetView>
  </sheetViews>
  <sheetFormatPr defaultRowHeight="15" x14ac:dyDescent="0.25"/>
  <cols>
    <col min="2" max="2" width="21.28515625" bestFit="1" customWidth="1"/>
    <col min="3" max="3" width="31.28515625" customWidth="1"/>
    <col min="4" max="4" width="9" style="35" customWidth="1"/>
    <col min="5" max="5" width="12" customWidth="1"/>
    <col min="6" max="7" width="9.140625" hidden="1" customWidth="1"/>
    <col min="8" max="8" width="9.140625" customWidth="1"/>
    <col min="9" max="9" width="11.140625" style="10" customWidth="1"/>
    <col min="10" max="10" width="8.85546875" style="26" customWidth="1"/>
    <col min="11" max="11" width="16" style="35" bestFit="1" customWidth="1"/>
    <col min="12" max="26" width="9.140625" customWidth="1"/>
  </cols>
  <sheetData>
    <row r="1" spans="2:26" x14ac:dyDescent="0.25">
      <c r="B1" s="54" t="s">
        <v>86</v>
      </c>
      <c r="C1" s="25" t="s">
        <v>47</v>
      </c>
      <c r="D1" s="38"/>
      <c r="E1" s="6"/>
      <c r="F1" s="6"/>
      <c r="G1" s="6"/>
      <c r="H1" s="6"/>
      <c r="I1" s="17"/>
      <c r="L1" t="s">
        <v>120</v>
      </c>
      <c r="M1" t="s">
        <v>121</v>
      </c>
      <c r="N1" t="s">
        <v>122</v>
      </c>
    </row>
    <row r="2" spans="2:26" x14ac:dyDescent="0.25">
      <c r="B2" s="2" t="s">
        <v>102</v>
      </c>
      <c r="C2" s="15" t="s">
        <v>101</v>
      </c>
      <c r="D2" s="36">
        <v>9010</v>
      </c>
      <c r="E2" s="28">
        <f t="shared" ref="E2" si="0">SUM(L2:Z2)</f>
        <v>0</v>
      </c>
      <c r="F2" s="28"/>
      <c r="G2" s="28" t="s">
        <v>49</v>
      </c>
      <c r="H2" s="29">
        <v>2263</v>
      </c>
      <c r="I2" s="61">
        <f t="shared" ref="I2" si="1">H2*E2</f>
        <v>0</v>
      </c>
      <c r="J2" s="34"/>
      <c r="K2" s="35" t="str">
        <f>IF(Двери!B3="проём","1","0")</f>
        <v>0</v>
      </c>
      <c r="L2" s="2">
        <f>K2*(Двери!E3+Двери!E4)*2*Двери!E9/1000</f>
        <v>0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2:26" x14ac:dyDescent="0.25">
      <c r="B3" s="2" t="s">
        <v>52</v>
      </c>
      <c r="C3" s="15" t="s">
        <v>59</v>
      </c>
      <c r="D3" s="36">
        <v>9010</v>
      </c>
      <c r="E3" s="28">
        <f t="shared" ref="E3" si="2">SUM(L3:Z3)</f>
        <v>0</v>
      </c>
      <c r="F3" s="28"/>
      <c r="G3" s="28" t="s">
        <v>49</v>
      </c>
      <c r="H3" s="29">
        <v>2263</v>
      </c>
      <c r="I3" s="61">
        <f t="shared" ref="I3" si="3">H3*E3</f>
        <v>0</v>
      </c>
      <c r="J3" s="34"/>
      <c r="K3" s="35" t="str">
        <f>IF(Двери!B11="наружу","1","0")</f>
        <v>0</v>
      </c>
      <c r="L3" s="2">
        <f>K3*(Двери!E3+Двери!E4)*2*Двери!E9/1000</f>
        <v>0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2:26" x14ac:dyDescent="0.25">
      <c r="B4" s="2" t="s">
        <v>51</v>
      </c>
      <c r="C4" s="15" t="s">
        <v>58</v>
      </c>
      <c r="D4" s="36">
        <v>9010</v>
      </c>
      <c r="E4" s="28">
        <f t="shared" ref="E4" si="4">SUM(L4:Z4)</f>
        <v>0</v>
      </c>
      <c r="F4" s="28"/>
      <c r="G4" s="28" t="s">
        <v>49</v>
      </c>
      <c r="H4" s="29">
        <v>1564</v>
      </c>
      <c r="I4" s="61">
        <f t="shared" ref="I4" si="5">H4*E4</f>
        <v>0</v>
      </c>
      <c r="J4" s="34"/>
      <c r="K4" s="35" t="str">
        <f>IF(Двери!E6=1,"1","0")</f>
        <v>0</v>
      </c>
      <c r="L4" s="2">
        <f>K4*(Двери!E3*Двери!E9)/1000</f>
        <v>0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6" spans="2:26" x14ac:dyDescent="0.25">
      <c r="B6" s="21" t="s">
        <v>60</v>
      </c>
      <c r="C6" s="15" t="s">
        <v>61</v>
      </c>
      <c r="D6" s="36">
        <v>9010</v>
      </c>
      <c r="E6" s="28">
        <f>SUM(L6:Z6)</f>
        <v>0</v>
      </c>
      <c r="F6" s="28"/>
      <c r="G6" s="28" t="s">
        <v>49</v>
      </c>
      <c r="H6" s="29">
        <v>1596</v>
      </c>
      <c r="I6" s="49">
        <f>H6*E6</f>
        <v>0</v>
      </c>
      <c r="J6" s="34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2:26" x14ac:dyDescent="0.25">
      <c r="B7" s="21" t="s">
        <v>32</v>
      </c>
      <c r="C7" s="15" t="s">
        <v>77</v>
      </c>
      <c r="D7" s="36"/>
      <c r="E7" s="28">
        <f>SUM(L7:Z7)</f>
        <v>0</v>
      </c>
      <c r="F7" s="28"/>
      <c r="G7" s="28" t="s">
        <v>49</v>
      </c>
      <c r="H7" s="29">
        <v>5676</v>
      </c>
      <c r="I7" s="49">
        <f>H7*E7</f>
        <v>0</v>
      </c>
      <c r="J7" s="34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2:26" x14ac:dyDescent="0.25">
      <c r="B8" s="21" t="s">
        <v>56</v>
      </c>
      <c r="C8" s="15" t="s">
        <v>78</v>
      </c>
      <c r="D8" s="36"/>
      <c r="E8" s="28">
        <f t="shared" ref="E8" si="6">SUM(L8:Z8)</f>
        <v>0</v>
      </c>
      <c r="F8" s="28"/>
      <c r="G8" s="28" t="s">
        <v>49</v>
      </c>
      <c r="H8" s="29">
        <v>1132</v>
      </c>
      <c r="I8" s="49">
        <f t="shared" ref="I8" si="7">H8*E8</f>
        <v>0</v>
      </c>
      <c r="J8" s="34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10" spans="2:26" x14ac:dyDescent="0.25">
      <c r="B10" s="55" t="s">
        <v>57</v>
      </c>
      <c r="C10" s="15" t="s">
        <v>48</v>
      </c>
      <c r="D10" s="36"/>
      <c r="E10" s="28">
        <f t="shared" ref="E10" si="8">SUM(L10:Z10)</f>
        <v>0</v>
      </c>
      <c r="F10" s="28"/>
      <c r="G10" s="28" t="s">
        <v>49</v>
      </c>
      <c r="H10" s="29">
        <v>80</v>
      </c>
      <c r="I10" s="49">
        <f t="shared" ref="I10" si="9">H10*E10</f>
        <v>0</v>
      </c>
      <c r="J10" s="34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2:26" x14ac:dyDescent="0.25">
      <c r="B11" s="21">
        <v>2019</v>
      </c>
      <c r="C11" s="15" t="s">
        <v>76</v>
      </c>
      <c r="D11" s="36">
        <v>9010</v>
      </c>
      <c r="E11" s="28">
        <f>SUM(L11:Z11)</f>
        <v>0</v>
      </c>
      <c r="F11" s="28"/>
      <c r="G11" s="28" t="s">
        <v>49</v>
      </c>
      <c r="H11" s="29">
        <v>800</v>
      </c>
      <c r="I11" s="49">
        <f>H11*E11</f>
        <v>0</v>
      </c>
      <c r="J11" s="34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2:26" x14ac:dyDescent="0.25">
      <c r="B12" s="21" t="s">
        <v>63</v>
      </c>
      <c r="C12" s="15" t="s">
        <v>85</v>
      </c>
      <c r="D12" s="36"/>
      <c r="E12" s="28">
        <f>SUM(L12:Z12)</f>
        <v>0</v>
      </c>
      <c r="F12" s="28"/>
      <c r="G12" s="28" t="s">
        <v>49</v>
      </c>
      <c r="H12" s="29">
        <v>129</v>
      </c>
      <c r="I12" s="49">
        <f>H12*E12</f>
        <v>0</v>
      </c>
      <c r="J12" s="34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2:26" x14ac:dyDescent="0.25">
      <c r="B13" s="21" t="s">
        <v>53</v>
      </c>
      <c r="C13" s="15" t="s">
        <v>84</v>
      </c>
      <c r="D13" s="36">
        <v>9010</v>
      </c>
      <c r="E13" s="28">
        <f>SUM(L13:Z13)</f>
        <v>0</v>
      </c>
      <c r="F13" s="28"/>
      <c r="G13" s="28" t="s">
        <v>49</v>
      </c>
      <c r="H13" s="29">
        <v>1138</v>
      </c>
      <c r="I13" s="49">
        <f>H13*E13</f>
        <v>0</v>
      </c>
      <c r="J13" s="34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2:26" x14ac:dyDescent="0.25">
      <c r="B14" s="21" t="s">
        <v>64</v>
      </c>
      <c r="C14" s="15" t="s">
        <v>65</v>
      </c>
      <c r="D14" s="36"/>
      <c r="E14" s="28">
        <f t="shared" ref="E14" si="10">SUM(L14:Z14)</f>
        <v>0</v>
      </c>
      <c r="F14" s="28"/>
      <c r="G14" s="28" t="s">
        <v>49</v>
      </c>
      <c r="H14" s="29">
        <v>127</v>
      </c>
      <c r="I14" s="49">
        <f t="shared" ref="I14" si="11">H14*E14</f>
        <v>0</v>
      </c>
      <c r="J14" s="34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2:26" x14ac:dyDescent="0.25">
      <c r="B15" s="21">
        <v>1111</v>
      </c>
      <c r="C15" s="15" t="s">
        <v>66</v>
      </c>
      <c r="D15" s="36">
        <v>9010</v>
      </c>
      <c r="E15" s="28">
        <f>SUM(L15:Z15)</f>
        <v>0</v>
      </c>
      <c r="F15" s="28"/>
      <c r="G15" s="28" t="s">
        <v>49</v>
      </c>
      <c r="H15" s="29">
        <v>1500</v>
      </c>
      <c r="I15" s="49">
        <f>H15*E15</f>
        <v>0</v>
      </c>
      <c r="J15" s="34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2:26" x14ac:dyDescent="0.25">
      <c r="B16" s="21" t="s">
        <v>68</v>
      </c>
      <c r="C16" s="15" t="s">
        <v>67</v>
      </c>
      <c r="D16" s="36"/>
      <c r="E16" s="28">
        <f>SUM(L16:Z16)</f>
        <v>0</v>
      </c>
      <c r="F16" s="28"/>
      <c r="G16" s="28" t="s">
        <v>49</v>
      </c>
      <c r="H16" s="29">
        <v>200</v>
      </c>
      <c r="I16" s="49">
        <f>H16*E16</f>
        <v>0</v>
      </c>
      <c r="J16" s="34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2:26" x14ac:dyDescent="0.25">
      <c r="B17" s="21"/>
      <c r="C17" s="15" t="s">
        <v>69</v>
      </c>
      <c r="D17" s="36"/>
      <c r="E17" s="28">
        <f>SUM(L17:Z17)</f>
        <v>0</v>
      </c>
      <c r="F17" s="28"/>
      <c r="G17" s="28" t="s">
        <v>49</v>
      </c>
      <c r="H17" s="29">
        <v>2000</v>
      </c>
      <c r="I17" s="49">
        <f>H17*E17</f>
        <v>0</v>
      </c>
      <c r="J17" s="34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2:26" x14ac:dyDescent="0.25">
      <c r="B18" s="21"/>
      <c r="C18" s="15" t="s">
        <v>70</v>
      </c>
      <c r="D18" s="36">
        <v>9010</v>
      </c>
      <c r="E18" s="28">
        <f t="shared" ref="E18" si="12">SUM(L18:Z18)</f>
        <v>0</v>
      </c>
      <c r="F18" s="28"/>
      <c r="G18" s="28" t="s">
        <v>49</v>
      </c>
      <c r="H18" s="29">
        <v>2000</v>
      </c>
      <c r="I18" s="49">
        <f t="shared" ref="I18" si="13">H18*E18</f>
        <v>0</v>
      </c>
      <c r="J18" s="34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2:26" x14ac:dyDescent="0.25">
      <c r="B19" s="21"/>
      <c r="C19" s="15" t="s">
        <v>71</v>
      </c>
      <c r="D19" s="36">
        <v>9010</v>
      </c>
      <c r="E19" s="28">
        <f t="shared" ref="E19" si="14">SUM(L19:Z19)</f>
        <v>0</v>
      </c>
      <c r="F19" s="28"/>
      <c r="G19" s="28" t="s">
        <v>49</v>
      </c>
      <c r="H19" s="29">
        <v>6000</v>
      </c>
      <c r="I19" s="49">
        <f t="shared" ref="I19" si="15">H19*E19</f>
        <v>0</v>
      </c>
      <c r="J19" s="34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1" spans="2:26" x14ac:dyDescent="0.25">
      <c r="B21" s="58">
        <v>5592</v>
      </c>
      <c r="C21" s="15" t="s">
        <v>73</v>
      </c>
      <c r="D21" s="36"/>
      <c r="E21" s="28">
        <f>SUM(L21:Z21)</f>
        <v>0</v>
      </c>
      <c r="F21" s="28"/>
      <c r="G21" s="28" t="s">
        <v>49</v>
      </c>
      <c r="H21" s="29">
        <v>49</v>
      </c>
      <c r="I21" s="49">
        <f>H21*E21</f>
        <v>0</v>
      </c>
      <c r="J21" s="34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2:26" x14ac:dyDescent="0.25">
      <c r="B22" s="21">
        <v>5593</v>
      </c>
      <c r="C22" s="15" t="s">
        <v>74</v>
      </c>
      <c r="D22" s="36"/>
      <c r="E22" s="28">
        <f>SUM(L22:Z22)</f>
        <v>0</v>
      </c>
      <c r="F22" s="28"/>
      <c r="G22" s="28" t="s">
        <v>49</v>
      </c>
      <c r="H22" s="29">
        <v>49</v>
      </c>
      <c r="I22" s="49">
        <f>H22*E22</f>
        <v>0</v>
      </c>
      <c r="J22" s="34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2:26" x14ac:dyDescent="0.25">
      <c r="B23" s="21">
        <v>5585</v>
      </c>
      <c r="C23" s="15" t="s">
        <v>106</v>
      </c>
      <c r="D23" s="36"/>
      <c r="E23" s="28">
        <f>SUM(L23:Z23)</f>
        <v>6</v>
      </c>
      <c r="F23" s="28"/>
      <c r="G23" s="28" t="s">
        <v>49</v>
      </c>
      <c r="H23" s="29">
        <v>50</v>
      </c>
      <c r="I23" s="49">
        <f>H23*E23</f>
        <v>300</v>
      </c>
      <c r="J23" s="34"/>
      <c r="L23" s="2">
        <f>(Двери!E3+Двери!E4)*2*Двери!E9/1000</f>
        <v>6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2:26" x14ac:dyDescent="0.25">
      <c r="B24" s="21">
        <v>5609</v>
      </c>
      <c r="C24" s="15" t="s">
        <v>107</v>
      </c>
      <c r="D24" s="36"/>
      <c r="E24" s="28">
        <f>SUM(L24:Z24)</f>
        <v>6</v>
      </c>
      <c r="F24" s="28"/>
      <c r="G24" s="28" t="s">
        <v>49</v>
      </c>
      <c r="H24" s="29">
        <v>50</v>
      </c>
      <c r="I24" s="49">
        <f>H24*E24</f>
        <v>300</v>
      </c>
      <c r="J24" s="34"/>
      <c r="L24" s="2">
        <f>(Двери!E3+Двери!E4)*2*Двери!E9/1000</f>
        <v>6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2:26" ht="15.75" thickBot="1" x14ac:dyDescent="0.3">
      <c r="B25" s="22" t="s">
        <v>72</v>
      </c>
      <c r="C25" s="56" t="s">
        <v>75</v>
      </c>
      <c r="D25" s="50"/>
      <c r="E25" s="51">
        <f>SUM(L25:Z25)</f>
        <v>0</v>
      </c>
      <c r="F25" s="51"/>
      <c r="G25" s="51" t="s">
        <v>49</v>
      </c>
      <c r="H25" s="57">
        <v>100</v>
      </c>
      <c r="I25" s="53">
        <f>H25*E25</f>
        <v>0</v>
      </c>
      <c r="J25" s="34"/>
      <c r="K25" s="35">
        <f>SUM(Двери!$E$4,2*Двери!$E$7)*2*Двери!$E$9/1000</f>
        <v>4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7" spans="2:26" x14ac:dyDescent="0.25">
      <c r="B27" s="21" t="s">
        <v>108</v>
      </c>
      <c r="C27" s="15" t="s">
        <v>109</v>
      </c>
      <c r="D27" s="36">
        <v>9010</v>
      </c>
      <c r="E27" s="95">
        <f>SUM(L27:Z27)</f>
        <v>6</v>
      </c>
      <c r="F27" s="28"/>
      <c r="G27" s="28" t="s">
        <v>49</v>
      </c>
      <c r="H27" s="29"/>
      <c r="I27" s="49">
        <f t="shared" ref="I27:I32" si="16">H27*E27</f>
        <v>0</v>
      </c>
      <c r="J27" s="34"/>
      <c r="L27" s="96">
        <f>IF(ISNA(MATCH($C27,Двери!E$5:E$8,0)),0,CHOOSE(MATCH($C27,Двери!E$5:E$8,0)+Двери!E$6+COUNTIF(Двери!E$5:E$8,$C27)-1,SUM(Двери!E$3:E$4)*2*Двери!E$9/1000,SUM(Двери!E$3:E$4,-Двери!E$7)*2*Двери!E$9/1000,SUM(Двери!E$4,2*Двери!E$7)*2*Двери!E$9/1000,,SUM(Двери!E$4,Двери!E$7)*2*Двери!E$9/1000))</f>
        <v>6</v>
      </c>
      <c r="M27" s="97">
        <f>IF(ISNA(MATCH($C27,Двери!F$5:F$8,0)),0,CHOOSE(MATCH($C27,Двери!F$5:F$8,0)+Двери!F$6+COUNTIF(Двери!F$5:F$8,$C27)-1,SUM(Двери!F$3:F$4)*2*Двери!F$9/1000,SUM(Двери!F$3:F$4,-Двери!F$7)*2*Двери!F$9/1000,SUM(Двери!F$4,2*Двери!F$7)*2*Двери!F$9/1000,,SUM(Двери!F$4,Двери!F$7)*2*Двери!F$9/1000))</f>
        <v>0</v>
      </c>
      <c r="N27" s="2">
        <f>IF(ISNA(MATCH($C27,Двери!G$5:G$8,0)),0,CHOOSE(MATCH($C27,Двери!G$5:G$8,0)+Двери!G$6+COUNTIF(Двери!G$5:G$8,$C27)-1,SUM(Двери!G$3:G$4)*2*Двери!G$9/1000,SUM(Двери!G$3:G$4,-Двери!G$7)*2*Двери!G$9/1000,SUM(Двери!G$4,2*Двери!G$7)*2*Двери!G$9/1000,,SUM(Двери!G$4,Двери!G$7)*2*Двери!G$9/1000))</f>
        <v>0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2:26" x14ac:dyDescent="0.25">
      <c r="B28" s="21" t="s">
        <v>110</v>
      </c>
      <c r="C28" s="15" t="s">
        <v>111</v>
      </c>
      <c r="D28" s="36">
        <v>9010</v>
      </c>
      <c r="E28" s="28">
        <f t="shared" ref="E27:E32" si="17">SUM(L28:Z28)</f>
        <v>0</v>
      </c>
      <c r="F28" s="28"/>
      <c r="G28" s="28" t="s">
        <v>49</v>
      </c>
      <c r="H28" s="29"/>
      <c r="I28" s="49">
        <f t="shared" si="16"/>
        <v>0</v>
      </c>
      <c r="J28" s="34"/>
      <c r="L28" s="97">
        <f>IF(ISNA(MATCH($C28,Двери!E$5:E$8,0)),0,CHOOSE(MATCH($C28,Двери!E$5:E$8,0)+Двери!E$6+COUNTIF(Двери!E$5:E$8,$C28)-1,SUM(Двери!E$3:E$4)*2*Двери!E$9/1000,SUM(Двери!E$3:E$4,-Двери!E$7)*2*Двери!E$9/1000,SUM(Двери!E$4,2*Двери!E$7)*2*Двери!E$9/1000,,SUM(Двери!E$4,Двери!E$7)*2*Двери!E$9/1000))</f>
        <v>0</v>
      </c>
      <c r="M28" s="97">
        <f>IF(ISNA(MATCH($C28,Двери!F$5:F$8,0)),0,CHOOSE(MATCH($C28,Двери!F$5:F$8,0)+Двери!F$6+COUNTIF(Двери!F$5:F$8,$C28)-1,SUM(Двери!F$3:F$4)*2*Двери!F$9/1000,SUM(Двери!F$3:F$4,-Двери!F$7)*2*Двери!F$9/1000,SUM(Двери!F$4,2*Двери!F$7)*2*Двери!F$9/1000,,SUM(Двери!F$4,Двери!F$7)*2*Двери!F$9/1000))</f>
        <v>0</v>
      </c>
      <c r="N28" s="2">
        <f>IF(ISNA(MATCH($C28,Двери!G$5:G$8,0)),0,CHOOSE(MATCH($C28,Двери!G$5:G$8,0)+Двери!G$6+COUNTIF(Двери!G$5:G$8,$C28)-1,SUM(Двери!G$3:G$4)*2*Двери!G$9/1000,SUM(Двери!G$3:G$4,-Двери!G$7)*2*Двери!G$9/1000,SUM(Двери!G$4,2*Двери!G$7)*2*Двери!G$9/1000,,SUM(Двери!G$4,Двери!G$7)*2*Двери!G$9/1000))</f>
        <v>0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2:26" x14ac:dyDescent="0.25">
      <c r="B29" s="21" t="s">
        <v>113</v>
      </c>
      <c r="C29" s="15" t="s">
        <v>112</v>
      </c>
      <c r="D29" s="36">
        <v>9010</v>
      </c>
      <c r="E29" s="28">
        <f t="shared" si="17"/>
        <v>20.2</v>
      </c>
      <c r="F29" s="28"/>
      <c r="G29" s="28" t="s">
        <v>49</v>
      </c>
      <c r="H29" s="29"/>
      <c r="I29" s="49">
        <f t="shared" si="16"/>
        <v>0</v>
      </c>
      <c r="J29" s="34"/>
      <c r="L29" s="97">
        <f>IF(ISNA(MATCH($C29,Двери!E$5:E$8,0)),0,CHOOSE(MATCH($C29,Двери!E$5:E$8,0)+Двери!E$6+COUNTIF(Двери!E$5:E$8,$C29)-1,SUM(Двери!E$3:E$4)*2*Двери!E$9/1000,SUM(Двери!E$3:E$4,-Двери!E$7)*2*Двери!E$9/1000,SUM(Двери!E$4,2*Двери!E$7)*2*Двери!E$9/1000,,SUM(Двери!E$4,Двери!E$7)*2*Двери!E$9/1000))</f>
        <v>0</v>
      </c>
      <c r="M29" s="96">
        <f>IF(ISNA(MATCH($C29,Двери!F$5:F$8,0)),0,CHOOSE(MATCH($C29,Двери!F$5:F$8,0)+Двери!F$6+COUNTIF(Двери!F$5:F$8,$C29)-1,SUM(Двери!F$3:F$4)*2*Двери!F$9/1000,SUM(Двери!F$3:F$4,-Двери!F$7)*2*Двери!F$9/1000,SUM(Двери!F$4,2*Двери!F$7)*2*Двери!F$9/1000,,SUM(Двери!F$4,Двери!F$7)*2*Двери!F$9/1000))</f>
        <v>20.2</v>
      </c>
      <c r="N29" s="2">
        <f>IF(ISNA(MATCH($C29,Двери!G$5:G$8,0)),0,CHOOSE(MATCH($C29,Двери!G$5:G$8,0)+Двери!G$6+COUNTIF(Двери!G$5:G$8,$C29)-1,SUM(Двери!G$3:G$4)*2*Двери!G$9/1000,SUM(Двери!G$3:G$4,-Двери!G$7)*2*Двери!G$9/1000,SUM(Двери!G$4,2*Двери!G$7)*2*Двери!G$9/1000,,SUM(Двери!G$4,Двери!G$7)*2*Двери!G$9/1000))</f>
        <v>0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2:26" x14ac:dyDescent="0.25">
      <c r="B30" s="21" t="s">
        <v>116</v>
      </c>
      <c r="C30" s="15" t="s">
        <v>115</v>
      </c>
      <c r="D30" s="36">
        <v>9010</v>
      </c>
      <c r="E30" s="28">
        <f t="shared" si="17"/>
        <v>0</v>
      </c>
      <c r="F30" s="28"/>
      <c r="G30" s="28" t="s">
        <v>49</v>
      </c>
      <c r="H30" s="29">
        <v>220</v>
      </c>
      <c r="I30" s="49">
        <f t="shared" si="16"/>
        <v>0</v>
      </c>
      <c r="J30" s="34"/>
      <c r="L30" s="97">
        <f>IF(ISNA(MATCH($C30,Двери!E$5:E$8,0)),0,CHOOSE(MATCH($C30,Двери!E$5:E$8,0)+Двери!E$6+COUNTIF(Двери!E$5:E$8,$C30)-1,SUM(Двери!E$3:E$4)*2*Двери!E$9/1000,SUM(Двери!E$3:E$4,-Двери!E$7)*2*Двери!E$9/1000,SUM(Двери!E$4,2*Двери!E$7)*2*Двери!E$9/1000,,SUM(Двери!E$4,Двери!E$7)*2*Двери!E$9/1000))</f>
        <v>0</v>
      </c>
      <c r="M30" s="97">
        <f>IF(ISNA(MATCH($C30,Двери!F$5:F$8,0)),0,CHOOSE(MATCH($C30,Двери!F$5:F$8,0)+Двери!F$6+COUNTIF(Двери!F$5:F$8,$C30)-1,SUM(Двери!F$3:F$4)*2*Двери!F$9/1000,SUM(Двери!F$3:F$4,-Двери!F$7)*2*Двери!F$9/1000,SUM(Двери!F$4,2*Двери!F$7)*2*Двери!F$9/1000,,SUM(Двери!F$4,Двери!F$7)*2*Двери!F$9/1000))</f>
        <v>0</v>
      </c>
      <c r="N30" s="2">
        <f>IF(ISNA(MATCH($C30,Двери!G$5:G$8,0)),0,CHOOSE(MATCH($C30,Двери!G$5:G$8,0)+Двери!G$6+COUNTIF(Двери!G$5:G$8,$C30)-1,SUM(Двери!G$3:G$4)*2*Двери!G$9/1000,SUM(Двери!G$3:G$4,-Двери!G$7)*2*Двери!G$9/1000,SUM(Двери!G$4,2*Двери!G$7)*2*Двери!G$9/1000,,SUM(Двери!G$4,Двери!G$7)*2*Двери!G$9/1000))</f>
        <v>0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2:26" x14ac:dyDescent="0.25">
      <c r="B31" s="21" t="s">
        <v>118</v>
      </c>
      <c r="C31" s="15" t="s">
        <v>117</v>
      </c>
      <c r="D31" s="36">
        <v>9010</v>
      </c>
      <c r="E31" s="95">
        <f>SUM(L31:Z31)</f>
        <v>8.4</v>
      </c>
      <c r="F31" s="28"/>
      <c r="G31" s="28" t="s">
        <v>49</v>
      </c>
      <c r="H31" s="29">
        <v>220</v>
      </c>
      <c r="I31" s="49">
        <f t="shared" si="16"/>
        <v>1848</v>
      </c>
      <c r="J31" s="34"/>
      <c r="L31" s="97">
        <f>IF(ISNA(MATCH($C31,Двери!E$5:E$8,0)),0,CHOOSE(MATCH($C31,Двери!E$5:E$8,0)+Двери!E$6+COUNTIF(Двери!E$5:E$8,$C31)-1,SUM(Двери!E$3:E$4)*2*Двери!E$9/1000,SUM(Двери!E$3:E$4,-Двери!E$7)*2*Двери!E$9/1000,SUM(Двери!E$4,2*Двери!E$7)*2*Двери!E$9/1000,,SUM(Двери!E$4,Двери!E$7)*2*Двери!E$9/1000))</f>
        <v>0</v>
      </c>
      <c r="M31" s="96">
        <f>IF(ISNA(MATCH($C31,Двери!F$5:F$8,0)),0,CHOOSE(MATCH($C31,Двери!F$5:F$8,0)+Двери!F$6+COUNTIF(Двери!F$5:F$8,$C31)-1,SUM(Двери!F$3:F$4)*2*Двери!F$9/1000,SUM(Двери!F$3:F$4,-Двери!F$7)*2*Двери!F$9/1000,SUM(Двери!F$4,2*Двери!F$7)*2*Двери!F$9/1000,,SUM(Двери!F$4,Двери!F$7)*2*Двери!F$9/1000))</f>
        <v>8.4</v>
      </c>
      <c r="N31" s="2">
        <f>IF(ISNA(MATCH($C31,Двери!G$5:G$8,0)),0,CHOOSE(MATCH($C31,Двери!G$5:G$8,0)+Двери!G$6+COUNTIF(Двери!G$5:G$8,$C31)-1,SUM(Двери!G$3:G$4)*2*Двери!G$9/1000,SUM(Двери!G$3:G$4,-Двери!G$7)*2*Двери!G$9/1000,SUM(Двери!G$4,2*Двери!G$7)*2*Двери!G$9/1000,,SUM(Двери!G$4,Двери!G$7)*2*Двери!G$9/1000))</f>
        <v>0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2:26" ht="15.75" thickBot="1" x14ac:dyDescent="0.3">
      <c r="B32" s="21" t="s">
        <v>62</v>
      </c>
      <c r="C32" s="15" t="s">
        <v>90</v>
      </c>
      <c r="D32" s="36">
        <v>9010</v>
      </c>
      <c r="E32" s="28">
        <f t="shared" si="17"/>
        <v>0</v>
      </c>
      <c r="F32" s="28"/>
      <c r="G32" s="28" t="s">
        <v>49</v>
      </c>
      <c r="H32" s="29">
        <v>220</v>
      </c>
      <c r="I32" s="49">
        <f t="shared" si="16"/>
        <v>0</v>
      </c>
      <c r="J32" s="34"/>
      <c r="L32" s="97">
        <f>IF(ISNA(MATCH($C32,Двери!E$5:E$8,0)),0,CHOOSE(MATCH($C32,Двери!E$5:E$8,0)+Двери!E$6+COUNTIF(Двери!E$5:E$8,$C32)-1,SUM(Двери!E$3:E$4)*2*Двери!E$9/1000,SUM(Двери!E$3:E$4,-Двери!E$7)*2*Двери!E$9/1000,SUM(Двери!E$4,2*Двери!E$7)*2*Двери!E$9/1000,,SUM(Двери!E$4,Двери!E$7)*2*Двери!E$9/1000))</f>
        <v>0</v>
      </c>
      <c r="M32" s="97">
        <f>IF(ISNA(MATCH($C32,Двери!F$5:F$8,0)),0,CHOOSE(MATCH($C32,Двери!F$5:F$8,0)+Двери!F$6+COUNTIF(Двери!F$5:F$8,$C32)-1,SUM(Двери!F$3:F$4)*2*Двери!F$9/1000,SUM(Двери!F$3:F$4,-Двери!F$7)*2*Двери!F$9/1000,SUM(Двери!F$4,2*Двери!F$7)*2*Двери!F$9/1000,,SUM(Двери!F$4,Двери!F$7)*2*Двери!F$9/1000))</f>
        <v>0</v>
      </c>
      <c r="N32" s="2">
        <f>IF(ISNA(MATCH($C32,Двери!G$5:G$8,0)),0,CHOOSE(MATCH($C32,Двери!G$5:G$8,0)+Двери!G$6+COUNTIF(Двери!G$5:G$8,$C32)-1,SUM(Двери!G$3:G$4)*2*Двери!G$9/1000,SUM(Двери!G$3:G$4,-Двери!G$7)*2*Двери!G$9/1000,SUM(Двери!G$4,2*Двери!G$7)*2*Двери!G$9/1000,,SUM(Двери!G$4,Двери!G$7)*2*Двери!G$9/1000))</f>
        <v>0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2:26" ht="15.75" thickBot="1" x14ac:dyDescent="0.3">
      <c r="C33" s="16">
        <v>0</v>
      </c>
      <c r="D33" s="37"/>
      <c r="E33" s="31"/>
      <c r="F33" s="31"/>
      <c r="G33" s="31"/>
      <c r="H33" s="32"/>
      <c r="I33" s="19">
        <f>SUM(I1:I32)</f>
        <v>2448</v>
      </c>
      <c r="J33" s="27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2:26" s="6" customFormat="1" ht="15.75" thickBot="1" x14ac:dyDescent="0.3">
      <c r="D34" s="38"/>
      <c r="E34" s="31"/>
      <c r="F34" s="31"/>
      <c r="G34" s="31"/>
      <c r="H34" s="18"/>
      <c r="I34" s="31"/>
      <c r="J34" s="32"/>
      <c r="K34" s="38"/>
    </row>
    <row r="35" spans="2:26" x14ac:dyDescent="0.25">
      <c r="B35" s="20"/>
      <c r="C35" s="24" t="s">
        <v>79</v>
      </c>
      <c r="D35" s="46"/>
      <c r="E35" s="33">
        <f t="shared" ref="E35" si="18">SUM(L35:Z35)</f>
        <v>0</v>
      </c>
      <c r="F35" s="47"/>
      <c r="G35" s="33" t="s">
        <v>50</v>
      </c>
      <c r="H35" s="33">
        <v>7500</v>
      </c>
      <c r="I35" s="48">
        <f>H35*E35</f>
        <v>0</v>
      </c>
      <c r="J35" s="34"/>
      <c r="K35" s="38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2:26" x14ac:dyDescent="0.25">
      <c r="B36" s="21"/>
      <c r="C36" s="2" t="s">
        <v>81</v>
      </c>
      <c r="D36" s="36"/>
      <c r="E36" s="28">
        <f t="shared" ref="E36" si="19">SUM(L36:Z36)</f>
        <v>0</v>
      </c>
      <c r="F36" s="30"/>
      <c r="G36" s="28" t="s">
        <v>50</v>
      </c>
      <c r="H36" s="28">
        <v>10000</v>
      </c>
      <c r="I36" s="49">
        <f>H36*E36</f>
        <v>0</v>
      </c>
      <c r="J36" s="34"/>
      <c r="K36" s="38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2:26" ht="15.75" thickBot="1" x14ac:dyDescent="0.3">
      <c r="B37" s="22"/>
      <c r="C37" s="23" t="s">
        <v>80</v>
      </c>
      <c r="D37" s="50"/>
      <c r="E37" s="51">
        <f t="shared" ref="E37" si="20">SUM(L37:Z37)</f>
        <v>0</v>
      </c>
      <c r="F37" s="52"/>
      <c r="G37" s="51" t="s">
        <v>50</v>
      </c>
      <c r="H37" s="51">
        <v>6550</v>
      </c>
      <c r="I37" s="53">
        <f>H37*E37</f>
        <v>0</v>
      </c>
      <c r="J37" s="34"/>
      <c r="K37" s="38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2:26" ht="15.75" hidden="1" thickBot="1" x14ac:dyDescent="0.3">
      <c r="B38" s="40"/>
      <c r="C38" s="43"/>
      <c r="D38" s="39"/>
      <c r="E38" s="41">
        <f t="shared" ref="E38" si="21">SUM(L38:Z38)</f>
        <v>0</v>
      </c>
      <c r="F38" s="44"/>
      <c r="G38" s="41" t="s">
        <v>50</v>
      </c>
      <c r="H38" s="41"/>
      <c r="I38" s="45">
        <f>H38*E38</f>
        <v>0</v>
      </c>
      <c r="J38" s="34"/>
      <c r="K38" s="38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2:26" ht="15.75" thickBot="1" x14ac:dyDescent="0.3">
      <c r="I39" s="19">
        <f>SUM(I35:I38)</f>
        <v>0</v>
      </c>
    </row>
    <row r="41" spans="2:26" ht="15.75" thickBot="1" x14ac:dyDescent="0.3">
      <c r="L41" s="67" t="s">
        <v>126</v>
      </c>
    </row>
    <row r="42" spans="2:26" ht="15.75" thickBot="1" x14ac:dyDescent="0.3">
      <c r="E42" t="s">
        <v>82</v>
      </c>
      <c r="I42" s="42">
        <f>I33+I39</f>
        <v>2448</v>
      </c>
      <c r="J42" s="26" t="s">
        <v>83</v>
      </c>
    </row>
    <row r="43" spans="2:26" x14ac:dyDescent="0.25">
      <c r="E43" t="s">
        <v>87</v>
      </c>
    </row>
    <row r="44" spans="2:26" x14ac:dyDescent="0.25">
      <c r="H44" t="s">
        <v>88</v>
      </c>
      <c r="I44" s="10">
        <f>I33*2</f>
        <v>4896</v>
      </c>
    </row>
    <row r="45" spans="2:26" x14ac:dyDescent="0.25">
      <c r="H45" t="s">
        <v>89</v>
      </c>
      <c r="I45" s="10">
        <f>I39*1.5</f>
        <v>0</v>
      </c>
    </row>
    <row r="46" spans="2:26" x14ac:dyDescent="0.25">
      <c r="I46" s="10">
        <f>SUM(I44:I45)</f>
        <v>4896</v>
      </c>
    </row>
  </sheetData>
  <pageMargins left="0.7" right="0.7" top="0.75" bottom="0.75" header="0.3" footer="0.3"/>
  <pageSetup paperSize="9" scale="3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8"/>
  <sheetViews>
    <sheetView workbookViewId="0">
      <selection activeCell="I8" sqref="I8"/>
    </sheetView>
  </sheetViews>
  <sheetFormatPr defaultRowHeight="15" x14ac:dyDescent="0.25"/>
  <cols>
    <col min="1" max="1" width="16" bestFit="1" customWidth="1"/>
    <col min="2" max="2" width="14.5703125" bestFit="1" customWidth="1"/>
    <col min="4" max="4" width="14.5703125" bestFit="1" customWidth="1"/>
    <col min="5" max="6" width="21" bestFit="1" customWidth="1"/>
    <col min="9" max="9" width="9.140625" customWidth="1"/>
    <col min="10" max="10" width="2.85546875" customWidth="1"/>
    <col min="11" max="11" width="21.42578125" bestFit="1" customWidth="1"/>
    <col min="12" max="12" width="2.7109375" customWidth="1"/>
  </cols>
  <sheetData>
    <row r="2" spans="1:16" ht="15.75" thickBot="1" x14ac:dyDescent="0.3">
      <c r="E2" s="35" t="s">
        <v>120</v>
      </c>
      <c r="F2" s="35" t="s">
        <v>121</v>
      </c>
      <c r="G2" t="s">
        <v>123</v>
      </c>
      <c r="K2" s="65" t="s">
        <v>125</v>
      </c>
    </row>
    <row r="3" spans="1:16" ht="15.75" thickBot="1" x14ac:dyDescent="0.3">
      <c r="A3" s="59" t="s">
        <v>91</v>
      </c>
      <c r="B3" s="65" t="s">
        <v>93</v>
      </c>
      <c r="D3" s="2" t="s">
        <v>54</v>
      </c>
      <c r="E3" s="2">
        <v>1000</v>
      </c>
      <c r="F3" s="2">
        <v>3750</v>
      </c>
      <c r="G3" s="2"/>
      <c r="K3" s="63" t="s">
        <v>124</v>
      </c>
    </row>
    <row r="4" spans="1:16" x14ac:dyDescent="0.25">
      <c r="A4" s="60" t="s">
        <v>93</v>
      </c>
      <c r="D4" s="2" t="s">
        <v>55</v>
      </c>
      <c r="E4" s="2">
        <v>2000</v>
      </c>
      <c r="F4" s="2">
        <v>2100</v>
      </c>
      <c r="G4" s="2"/>
      <c r="K4" s="67" t="s">
        <v>127</v>
      </c>
    </row>
    <row r="5" spans="1:16" ht="15.75" thickBot="1" x14ac:dyDescent="0.3">
      <c r="A5" s="60" t="s">
        <v>92</v>
      </c>
      <c r="D5" s="2" t="s">
        <v>114</v>
      </c>
      <c r="E5" s="64" t="s">
        <v>109</v>
      </c>
      <c r="F5" s="64" t="s">
        <v>112</v>
      </c>
      <c r="G5" s="64"/>
    </row>
    <row r="6" spans="1:16" ht="15.75" customHeight="1" thickBot="1" x14ac:dyDescent="0.3">
      <c r="D6" s="2" t="s">
        <v>58</v>
      </c>
      <c r="E6" s="70">
        <v>0</v>
      </c>
      <c r="F6" s="70">
        <v>1</v>
      </c>
      <c r="G6" s="70"/>
      <c r="N6" s="77" t="s">
        <v>130</v>
      </c>
      <c r="O6" s="78"/>
      <c r="P6" s="79"/>
    </row>
    <row r="7" spans="1:16" ht="15.75" customHeight="1" thickBot="1" x14ac:dyDescent="0.3">
      <c r="A7" s="59" t="s">
        <v>103</v>
      </c>
      <c r="B7" s="65" t="s">
        <v>9</v>
      </c>
      <c r="D7" s="5" t="s">
        <v>119</v>
      </c>
      <c r="E7" s="69" t="str">
        <f>IF(E6=1,"800","0")</f>
        <v>0</v>
      </c>
      <c r="F7" s="69" t="str">
        <f>IF(F6=1,"800","0")</f>
        <v>800</v>
      </c>
      <c r="G7" s="69"/>
      <c r="N7" s="80"/>
      <c r="O7" s="81"/>
      <c r="P7" s="82"/>
    </row>
    <row r="8" spans="1:16" x14ac:dyDescent="0.25">
      <c r="A8" s="60" t="s">
        <v>9</v>
      </c>
      <c r="D8" s="5" t="s">
        <v>114</v>
      </c>
      <c r="E8" s="64">
        <v>0</v>
      </c>
      <c r="F8" s="64" t="s">
        <v>117</v>
      </c>
      <c r="G8" s="64"/>
      <c r="N8" s="80"/>
      <c r="O8" s="81"/>
      <c r="P8" s="82"/>
    </row>
    <row r="9" spans="1:16" x14ac:dyDescent="0.25">
      <c r="A9" s="60" t="s">
        <v>104</v>
      </c>
      <c r="D9" s="2" t="s">
        <v>128</v>
      </c>
      <c r="E9" s="71">
        <v>1</v>
      </c>
      <c r="F9" s="2">
        <v>2</v>
      </c>
      <c r="G9" s="2"/>
      <c r="N9" s="80"/>
      <c r="O9" s="81"/>
      <c r="P9" s="82"/>
    </row>
    <row r="10" spans="1:16" ht="15.75" thickBot="1" x14ac:dyDescent="0.3">
      <c r="N10" s="80"/>
      <c r="O10" s="81"/>
      <c r="P10" s="82"/>
    </row>
    <row r="11" spans="1:16" ht="15.75" thickBot="1" x14ac:dyDescent="0.3">
      <c r="A11" s="59" t="s">
        <v>94</v>
      </c>
      <c r="B11" s="65" t="s">
        <v>105</v>
      </c>
      <c r="K11" s="74"/>
      <c r="N11" s="80"/>
      <c r="O11" s="81"/>
      <c r="P11" s="82"/>
    </row>
    <row r="12" spans="1:16" ht="15.75" thickBot="1" x14ac:dyDescent="0.3">
      <c r="A12" s="60" t="s">
        <v>105</v>
      </c>
      <c r="N12" s="80"/>
      <c r="O12" s="81"/>
      <c r="P12" s="82"/>
    </row>
    <row r="13" spans="1:16" ht="15" customHeight="1" x14ac:dyDescent="0.25">
      <c r="A13" s="60" t="s">
        <v>95</v>
      </c>
      <c r="J13" s="89"/>
      <c r="K13" s="72"/>
      <c r="L13" s="92"/>
      <c r="N13" s="80"/>
      <c r="O13" s="81"/>
      <c r="P13" s="82"/>
    </row>
    <row r="14" spans="1:16" ht="15.75" thickBot="1" x14ac:dyDescent="0.3">
      <c r="J14" s="90"/>
      <c r="K14" s="86" t="s">
        <v>89</v>
      </c>
      <c r="L14" s="93"/>
      <c r="N14" s="80"/>
      <c r="O14" s="81"/>
      <c r="P14" s="82"/>
    </row>
    <row r="15" spans="1:16" ht="15.75" thickBot="1" x14ac:dyDescent="0.3">
      <c r="A15" s="59" t="s">
        <v>96</v>
      </c>
      <c r="B15" s="65" t="s">
        <v>97</v>
      </c>
      <c r="F15" s="76"/>
      <c r="J15" s="90"/>
      <c r="K15" s="87"/>
      <c r="L15" s="93"/>
      <c r="N15" s="80"/>
      <c r="O15" s="81"/>
      <c r="P15" s="82"/>
    </row>
    <row r="16" spans="1:16" x14ac:dyDescent="0.25">
      <c r="A16" s="60" t="s">
        <v>97</v>
      </c>
      <c r="J16" s="90"/>
      <c r="K16" s="87"/>
      <c r="L16" s="93"/>
      <c r="N16" s="80"/>
      <c r="O16" s="81"/>
      <c r="P16" s="82"/>
    </row>
    <row r="17" spans="1:16" x14ac:dyDescent="0.25">
      <c r="A17" s="60" t="s">
        <v>98</v>
      </c>
      <c r="J17" s="90"/>
      <c r="K17" s="87"/>
      <c r="L17" s="93"/>
      <c r="N17" s="80"/>
      <c r="O17" s="81"/>
      <c r="P17" s="82"/>
    </row>
    <row r="18" spans="1:16" ht="15.75" thickBot="1" x14ac:dyDescent="0.3">
      <c r="J18" s="90"/>
      <c r="K18" s="87"/>
      <c r="L18" s="93"/>
      <c r="N18" s="80"/>
      <c r="O18" s="81"/>
      <c r="P18" s="82"/>
    </row>
    <row r="19" spans="1:16" ht="15.75" thickBot="1" x14ac:dyDescent="0.3">
      <c r="A19" s="59" t="s">
        <v>28</v>
      </c>
      <c r="B19" s="65" t="s">
        <v>99</v>
      </c>
      <c r="J19" s="90"/>
      <c r="K19" s="87"/>
      <c r="L19" s="93"/>
      <c r="N19" s="80"/>
      <c r="O19" s="81"/>
      <c r="P19" s="82"/>
    </row>
    <row r="20" spans="1:16" x14ac:dyDescent="0.25">
      <c r="A20" s="60" t="s">
        <v>99</v>
      </c>
      <c r="J20" s="90"/>
      <c r="K20" s="87"/>
      <c r="L20" s="93"/>
      <c r="N20" s="80"/>
      <c r="O20" s="81"/>
      <c r="P20" s="82"/>
    </row>
    <row r="21" spans="1:16" x14ac:dyDescent="0.25">
      <c r="A21" s="60" t="s">
        <v>100</v>
      </c>
      <c r="J21" s="90"/>
      <c r="K21" s="87"/>
      <c r="L21" s="93"/>
      <c r="N21" s="80"/>
      <c r="O21" s="81"/>
      <c r="P21" s="82"/>
    </row>
    <row r="22" spans="1:16" x14ac:dyDescent="0.25">
      <c r="J22" s="90"/>
      <c r="K22" s="87"/>
      <c r="L22" s="93"/>
      <c r="N22" s="80"/>
      <c r="O22" s="81"/>
      <c r="P22" s="82"/>
    </row>
    <row r="23" spans="1:16" x14ac:dyDescent="0.25">
      <c r="J23" s="90"/>
      <c r="K23" s="88"/>
      <c r="L23" s="93"/>
      <c r="N23" s="80"/>
      <c r="O23" s="81"/>
      <c r="P23" s="82"/>
    </row>
    <row r="24" spans="1:16" x14ac:dyDescent="0.25">
      <c r="J24" s="90"/>
      <c r="K24" s="75" t="s">
        <v>58</v>
      </c>
      <c r="L24" s="93"/>
      <c r="N24" s="80"/>
      <c r="O24" s="81"/>
      <c r="P24" s="82"/>
    </row>
    <row r="25" spans="1:16" x14ac:dyDescent="0.25">
      <c r="J25" s="90"/>
      <c r="K25" s="86" t="s">
        <v>129</v>
      </c>
      <c r="L25" s="93"/>
      <c r="N25" s="80"/>
      <c r="O25" s="81"/>
      <c r="P25" s="82"/>
    </row>
    <row r="26" spans="1:16" x14ac:dyDescent="0.25">
      <c r="J26" s="90"/>
      <c r="K26" s="87"/>
      <c r="L26" s="93"/>
      <c r="N26" s="80"/>
      <c r="O26" s="81"/>
      <c r="P26" s="82"/>
    </row>
    <row r="27" spans="1:16" x14ac:dyDescent="0.25">
      <c r="J27" s="90"/>
      <c r="K27" s="87"/>
      <c r="L27" s="93"/>
      <c r="N27" s="80"/>
      <c r="O27" s="81"/>
      <c r="P27" s="82"/>
    </row>
    <row r="28" spans="1:16" x14ac:dyDescent="0.25">
      <c r="J28" s="90"/>
      <c r="K28" s="87"/>
      <c r="L28" s="93"/>
      <c r="N28" s="80"/>
      <c r="O28" s="81"/>
      <c r="P28" s="82"/>
    </row>
    <row r="29" spans="1:16" ht="15.75" thickBot="1" x14ac:dyDescent="0.3">
      <c r="J29" s="90"/>
      <c r="K29" s="88"/>
      <c r="L29" s="93"/>
      <c r="N29" s="80"/>
      <c r="O29" s="81"/>
      <c r="P29" s="82"/>
    </row>
    <row r="30" spans="1:16" ht="15.75" thickBot="1" x14ac:dyDescent="0.3">
      <c r="A30" s="62" t="s">
        <v>58</v>
      </c>
      <c r="J30" s="91"/>
      <c r="K30" s="73"/>
      <c r="L30" s="94"/>
      <c r="N30" s="80"/>
      <c r="O30" s="81"/>
      <c r="P30" s="82"/>
    </row>
    <row r="31" spans="1:16" x14ac:dyDescent="0.25">
      <c r="A31" s="66">
        <v>1</v>
      </c>
      <c r="N31" s="80"/>
      <c r="O31" s="81"/>
      <c r="P31" s="82"/>
    </row>
    <row r="32" spans="1:16" ht="15.75" thickBot="1" x14ac:dyDescent="0.3">
      <c r="A32" s="68">
        <v>0</v>
      </c>
      <c r="N32" s="80"/>
      <c r="O32" s="81"/>
      <c r="P32" s="82"/>
    </row>
    <row r="33" spans="14:16" x14ac:dyDescent="0.25">
      <c r="N33" s="80"/>
      <c r="O33" s="81"/>
      <c r="P33" s="82"/>
    </row>
    <row r="34" spans="14:16" x14ac:dyDescent="0.25">
      <c r="N34" s="80"/>
      <c r="O34" s="81"/>
      <c r="P34" s="82"/>
    </row>
    <row r="35" spans="14:16" x14ac:dyDescent="0.25">
      <c r="N35" s="80"/>
      <c r="O35" s="81"/>
      <c r="P35" s="82"/>
    </row>
    <row r="36" spans="14:16" x14ac:dyDescent="0.25">
      <c r="N36" s="80"/>
      <c r="O36" s="81"/>
      <c r="P36" s="82"/>
    </row>
    <row r="37" spans="14:16" x14ac:dyDescent="0.25">
      <c r="N37" s="80"/>
      <c r="O37" s="81"/>
      <c r="P37" s="82"/>
    </row>
    <row r="38" spans="14:16" x14ac:dyDescent="0.25">
      <c r="N38" s="80"/>
      <c r="O38" s="81"/>
      <c r="P38" s="82"/>
    </row>
    <row r="39" spans="14:16" x14ac:dyDescent="0.25">
      <c r="N39" s="80"/>
      <c r="O39" s="81"/>
      <c r="P39" s="82"/>
    </row>
    <row r="40" spans="14:16" x14ac:dyDescent="0.25">
      <c r="N40" s="80"/>
      <c r="O40" s="81"/>
      <c r="P40" s="82"/>
    </row>
    <row r="41" spans="14:16" x14ac:dyDescent="0.25">
      <c r="N41" s="80"/>
      <c r="O41" s="81"/>
      <c r="P41" s="82"/>
    </row>
    <row r="42" spans="14:16" x14ac:dyDescent="0.25">
      <c r="N42" s="80"/>
      <c r="O42" s="81"/>
      <c r="P42" s="82"/>
    </row>
    <row r="43" spans="14:16" x14ac:dyDescent="0.25">
      <c r="N43" s="80"/>
      <c r="O43" s="81"/>
      <c r="P43" s="82"/>
    </row>
    <row r="44" spans="14:16" x14ac:dyDescent="0.25">
      <c r="N44" s="80"/>
      <c r="O44" s="81"/>
      <c r="P44" s="82"/>
    </row>
    <row r="45" spans="14:16" x14ac:dyDescent="0.25">
      <c r="N45" s="80"/>
      <c r="O45" s="81"/>
      <c r="P45" s="82"/>
    </row>
    <row r="46" spans="14:16" x14ac:dyDescent="0.25">
      <c r="N46" s="80"/>
      <c r="O46" s="81"/>
      <c r="P46" s="82"/>
    </row>
    <row r="47" spans="14:16" x14ac:dyDescent="0.25">
      <c r="N47" s="80"/>
      <c r="O47" s="81"/>
      <c r="P47" s="82"/>
    </row>
    <row r="48" spans="14:16" ht="15.75" thickBot="1" x14ac:dyDescent="0.3">
      <c r="N48" s="83"/>
      <c r="O48" s="84"/>
      <c r="P48" s="85"/>
    </row>
  </sheetData>
  <mergeCells count="5">
    <mergeCell ref="N6:P48"/>
    <mergeCell ref="K14:K23"/>
    <mergeCell ref="K25:K29"/>
    <mergeCell ref="J13:J30"/>
    <mergeCell ref="L13:L30"/>
  </mergeCells>
  <dataValidations count="7">
    <dataValidation type="list" allowBlank="1" showInputMessage="1" showErrorMessage="1" sqref="B19 A17">
      <formula1>$A$20:$A$21</formula1>
    </dataValidation>
    <dataValidation type="list" allowBlank="1" showInputMessage="1" showErrorMessage="1" sqref="B11">
      <formula1>$A$12:$A$14</formula1>
    </dataValidation>
    <dataValidation type="list" allowBlank="1" showInputMessage="1" showErrorMessage="1" sqref="B15">
      <formula1>Створок</formula1>
    </dataValidation>
    <dataValidation type="list" allowBlank="1" showInputMessage="1" showErrorMessage="1" sqref="B3">
      <formula1>$A$4:$A$5</formula1>
    </dataValidation>
    <dataValidation type="list" allowBlank="1" showInputMessage="1" showErrorMessage="1" sqref="A12:A13">
      <formula1>$A$12:$A$13</formula1>
    </dataValidation>
    <dataValidation type="list" allowBlank="1" showInputMessage="1" showErrorMessage="1" sqref="B7">
      <formula1>$A$8:$A$9</formula1>
    </dataValidation>
    <dataValidation type="list" allowBlank="1" showInputMessage="1" showErrorMessage="1" sqref="E6:G6">
      <formula1>$A$31:$A$32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Список!$C$27:$C$33</xm:f>
          </x14:formula1>
          <xm:sqref>E8:G8 E5:G5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Оконно дверная система АлПроф</vt:lpstr>
      <vt:lpstr>Список</vt:lpstr>
      <vt:lpstr>Двери</vt:lpstr>
    </vt:vector>
  </TitlesOfParts>
  <Company>Firebolt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Михаил</cp:lastModifiedBy>
  <cp:lastPrinted>2013-01-12T05:13:36Z</cp:lastPrinted>
  <dcterms:created xsi:type="dcterms:W3CDTF">2011-09-30T08:58:39Z</dcterms:created>
  <dcterms:modified xsi:type="dcterms:W3CDTF">2013-01-23T20:21:38Z</dcterms:modified>
</cp:coreProperties>
</file>