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35" windowWidth="9510" windowHeight="12000" tabRatio="622" firstSheet="1" activeTab="3"/>
  </bookViews>
  <sheets>
    <sheet name="Оконно дверная система АлПроф" sheetId="1" state="hidden" r:id="rId1"/>
    <sheet name="Список" sheetId="8" r:id="rId2"/>
    <sheet name="Двери" sheetId="10" r:id="rId3"/>
    <sheet name="Вопросы" sheetId="11" r:id="rId4"/>
  </sheets>
  <externalReferences>
    <externalReference r:id="rId5"/>
  </externalReferences>
  <definedNames>
    <definedName name="Выбор_двери">[1]Двери!$A$4:$A$5</definedName>
    <definedName name="Открывание">[1]Двери!$A$8:$A$9</definedName>
    <definedName name="Ручка">[1]Двери!$A$16:$A$17</definedName>
    <definedName name="Створок">[1]Двери!$A$12:$A$13</definedName>
  </definedNames>
  <calcPr calcId="144525"/>
</workbook>
</file>

<file path=xl/calcChain.xml><?xml version="1.0" encoding="utf-8"?>
<calcChain xmlns="http://schemas.openxmlformats.org/spreadsheetml/2006/main">
  <c r="N2" i="8" l="1"/>
  <c r="M2" i="8"/>
  <c r="L2" i="8"/>
  <c r="E52" i="8" l="1"/>
  <c r="I52" i="8" s="1"/>
  <c r="I51" i="8"/>
  <c r="E51" i="8"/>
  <c r="E50" i="8"/>
  <c r="I50" i="8" s="1"/>
  <c r="I49" i="8"/>
  <c r="E49" i="8"/>
  <c r="E45" i="8"/>
  <c r="I45" i="8" s="1"/>
  <c r="E44" i="8"/>
  <c r="I44" i="8" s="1"/>
  <c r="E43" i="8"/>
  <c r="I43" i="8" s="1"/>
  <c r="E42" i="8"/>
  <c r="I42" i="8" s="1"/>
  <c r="E46" i="8"/>
  <c r="I46" i="8" s="1"/>
  <c r="E35" i="8"/>
  <c r="I35" i="8" s="1"/>
  <c r="E37" i="8"/>
  <c r="I37" i="8" s="1"/>
  <c r="E41" i="8"/>
  <c r="I41" i="8" s="1"/>
  <c r="E40" i="8"/>
  <c r="I40" i="8" s="1"/>
  <c r="E36" i="8"/>
  <c r="I36" i="8" s="1"/>
  <c r="E39" i="8"/>
  <c r="I39" i="8" s="1"/>
  <c r="E38" i="8"/>
  <c r="I38" i="8" s="1"/>
  <c r="E47" i="8"/>
  <c r="I47" i="8" s="1"/>
  <c r="E54" i="8"/>
  <c r="I54" i="8" s="1"/>
  <c r="E53" i="8"/>
  <c r="I53" i="8" s="1"/>
  <c r="D28" i="10" l="1"/>
  <c r="K3" i="8" l="1"/>
  <c r="M3" i="8" l="1"/>
  <c r="N3" i="8"/>
  <c r="N27" i="8"/>
  <c r="N28" i="8"/>
  <c r="N29" i="8"/>
  <c r="N30" i="8"/>
  <c r="N31" i="8"/>
  <c r="N32" i="8"/>
  <c r="C28" i="10" l="1"/>
  <c r="M27" i="8" l="1"/>
  <c r="M31" i="8"/>
  <c r="M32" i="8"/>
  <c r="M30" i="8"/>
  <c r="M28" i="8"/>
  <c r="M29" i="8"/>
  <c r="B28" i="10"/>
  <c r="K4" i="8"/>
  <c r="K2" i="8"/>
  <c r="M4" i="8" l="1"/>
  <c r="N4" i="8"/>
  <c r="L27" i="8"/>
  <c r="E27" i="8" s="1"/>
  <c r="L30" i="8"/>
  <c r="E30" i="8" s="1"/>
  <c r="I30" i="8" s="1"/>
  <c r="L31" i="8"/>
  <c r="E31" i="8" s="1"/>
  <c r="I31" i="8" s="1"/>
  <c r="L29" i="8"/>
  <c r="E29" i="8" s="1"/>
  <c r="I29" i="8" s="1"/>
  <c r="L32" i="8"/>
  <c r="L28" i="8"/>
  <c r="E28" i="8" s="1"/>
  <c r="I28" i="8" s="1"/>
  <c r="I27" i="8" l="1"/>
  <c r="L4" i="8"/>
  <c r="E2" i="8" l="1"/>
  <c r="I2" i="8" s="1"/>
  <c r="E10" i="8"/>
  <c r="I10" i="8" s="1"/>
  <c r="E57" i="8"/>
  <c r="I57" i="8" s="1"/>
  <c r="E48" i="8"/>
  <c r="I48" i="8" s="1"/>
  <c r="E56" i="8"/>
  <c r="I56" i="8" s="1"/>
  <c r="E7" i="8"/>
  <c r="I7" i="8" s="1"/>
  <c r="E8" i="8"/>
  <c r="I8" i="8" s="1"/>
  <c r="E25" i="8" l="1"/>
  <c r="I25" i="8" s="1"/>
  <c r="E24" i="8"/>
  <c r="I24" i="8" s="1"/>
  <c r="E22" i="8"/>
  <c r="I22" i="8" s="1"/>
  <c r="E21" i="8"/>
  <c r="I21" i="8" s="1"/>
  <c r="E19" i="8"/>
  <c r="I19" i="8" s="1"/>
  <c r="E17" i="8"/>
  <c r="I17" i="8" s="1"/>
  <c r="E16" i="8"/>
  <c r="I16" i="8" s="1"/>
  <c r="E14" i="8"/>
  <c r="I14" i="8" s="1"/>
  <c r="E15" i="8"/>
  <c r="I15" i="8" s="1"/>
  <c r="E13" i="8"/>
  <c r="I13" i="8" s="1"/>
  <c r="E12" i="8"/>
  <c r="I12" i="8" s="1"/>
  <c r="E11" i="8"/>
  <c r="I11" i="8" s="1"/>
  <c r="E32" i="8"/>
  <c r="I32" i="8" s="1"/>
  <c r="E3" i="8"/>
  <c r="I3" i="8" s="1"/>
  <c r="E6" i="8"/>
  <c r="I6" i="8" s="1"/>
  <c r="E18" i="8"/>
  <c r="I18" i="8" s="1"/>
  <c r="E4" i="8"/>
  <c r="I4" i="8" s="1"/>
  <c r="E23" i="8" l="1"/>
  <c r="I23" i="8" s="1"/>
  <c r="I33" i="8" l="1"/>
  <c r="I63" i="8" s="1"/>
  <c r="R31" i="1" l="1"/>
  <c r="R13" i="1" l="1"/>
  <c r="R20" i="1"/>
  <c r="T20" i="1" s="1"/>
  <c r="R21" i="1"/>
  <c r="R22" i="1"/>
  <c r="R8" i="1"/>
  <c r="T8" i="1" s="1"/>
  <c r="R9" i="1"/>
  <c r="T9" i="1" s="1"/>
  <c r="R10" i="1"/>
  <c r="R12" i="1"/>
  <c r="R15" i="1"/>
  <c r="T15" i="1" s="1"/>
  <c r="R16" i="1"/>
  <c r="T16" i="1" s="1"/>
  <c r="R17" i="1"/>
  <c r="T17" i="1" s="1"/>
  <c r="R18" i="1"/>
  <c r="T18" i="1" s="1"/>
  <c r="R7" i="1"/>
  <c r="S7" i="1" l="1"/>
  <c r="T7" i="1"/>
  <c r="S13" i="1"/>
  <c r="T13" i="1"/>
  <c r="S12" i="1"/>
  <c r="T12" i="1"/>
  <c r="S10" i="1"/>
  <c r="T10" i="1"/>
  <c r="S9" i="1"/>
  <c r="S8" i="1"/>
  <c r="S22" i="1"/>
  <c r="T22" i="1"/>
  <c r="S21" i="1"/>
  <c r="T21" i="1"/>
  <c r="S20" i="1"/>
  <c r="E55" i="8" l="1"/>
  <c r="I55" i="8" s="1"/>
  <c r="I58" i="8" s="1"/>
  <c r="I61" i="8" l="1"/>
  <c r="I64" i="8"/>
  <c r="I65" i="8" s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Два витража</t>
        </r>
      </text>
    </comment>
    <comment ref="D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Семь витражей
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3+2+2
</t>
        </r>
      </text>
    </comment>
  </commentList>
</comments>
</file>

<file path=xl/sharedStrings.xml><?xml version="1.0" encoding="utf-8"?>
<sst xmlns="http://schemas.openxmlformats.org/spreadsheetml/2006/main" count="302" uniqueCount="200">
  <si>
    <t>импост</t>
  </si>
  <si>
    <t>10-211</t>
  </si>
  <si>
    <t>10-214</t>
  </si>
  <si>
    <t>створка</t>
  </si>
  <si>
    <t>10-413</t>
  </si>
  <si>
    <t>штульп</t>
  </si>
  <si>
    <t>10-404</t>
  </si>
  <si>
    <t>штапик</t>
  </si>
  <si>
    <t>10-111</t>
  </si>
  <si>
    <t>рама</t>
  </si>
  <si>
    <t>130-102</t>
  </si>
  <si>
    <t>ламбри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</si>
  <si>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</si>
  <si>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</si>
  <si>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</si>
  <si>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</si>
  <si>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</si>
  <si>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</si>
  <si>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</si>
  <si>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</si>
  <si>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</si>
  <si>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</si>
  <si>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</si>
  <si>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</si>
  <si>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</si>
  <si>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</si>
  <si>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замок</t>
  </si>
  <si>
    <t>навес</t>
  </si>
  <si>
    <t>ручка</t>
  </si>
  <si>
    <t>шпингалет</t>
  </si>
  <si>
    <t>Итого метр.</t>
  </si>
  <si>
    <t>штанга</t>
  </si>
  <si>
    <t>10-711</t>
  </si>
  <si>
    <t>Угл.соед.створки 10-214</t>
  </si>
  <si>
    <t>Соед.импоста 10-211</t>
  </si>
  <si>
    <t>10-510</t>
  </si>
  <si>
    <t>Угл.соед.рамы 10-111</t>
  </si>
  <si>
    <t>10-701</t>
  </si>
  <si>
    <t>Стекло 6 мм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</si>
  <si>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</si>
  <si>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Для заказа в метрах</t>
  </si>
  <si>
    <t>метр</t>
  </si>
  <si>
    <t>шт.</t>
  </si>
  <si>
    <t>Оконно-дверная система</t>
  </si>
  <si>
    <t>АлПроф</t>
  </si>
  <si>
    <t>Холодная серия 48</t>
  </si>
  <si>
    <t>Уплотнитель</t>
  </si>
  <si>
    <t>Тёплая серия</t>
  </si>
  <si>
    <t>квадрат по периметру PV</t>
  </si>
  <si>
    <t>шт</t>
  </si>
  <si>
    <t>м2</t>
  </si>
  <si>
    <t>20-201</t>
  </si>
  <si>
    <t>20-305</t>
  </si>
  <si>
    <t>20-403</t>
  </si>
  <si>
    <t>Ширина</t>
  </si>
  <si>
    <t>Высота</t>
  </si>
  <si>
    <t>120-102</t>
  </si>
  <si>
    <t>деревянный</t>
  </si>
  <si>
    <t>Импост</t>
  </si>
  <si>
    <t>Профиль двери</t>
  </si>
  <si>
    <t>20-303</t>
  </si>
  <si>
    <t>Профиль створки</t>
  </si>
  <si>
    <t>10-410</t>
  </si>
  <si>
    <t>10-507</t>
  </si>
  <si>
    <t>10-601</t>
  </si>
  <si>
    <t>Мувель</t>
  </si>
  <si>
    <t>Ручка</t>
  </si>
  <si>
    <t>Ролик для мувиля + ответка</t>
  </si>
  <si>
    <t>2611+2612</t>
  </si>
  <si>
    <t>Замок роликовый</t>
  </si>
  <si>
    <t>Ручка дверная сосиска</t>
  </si>
  <si>
    <t>Доводчик дверной</t>
  </si>
  <si>
    <t>Ар-007</t>
  </si>
  <si>
    <t>Уплотнитель под с\п</t>
  </si>
  <si>
    <t>Уплотнитель под штапик</t>
  </si>
  <si>
    <t>Уплотнение привора среднее</t>
  </si>
  <si>
    <t>Навес термо</t>
  </si>
  <si>
    <t>Соед.профиль двери (сухарь)</t>
  </si>
  <si>
    <t>Соед.уголок двери</t>
  </si>
  <si>
    <t>Итого</t>
  </si>
  <si>
    <t>тенге</t>
  </si>
  <si>
    <t>Адаптер (штульп)</t>
  </si>
  <si>
    <t>Адаптер (под штапик)</t>
  </si>
  <si>
    <t xml:space="preserve"> Алпроф двери, окна</t>
  </si>
  <si>
    <t>Накрутка</t>
  </si>
  <si>
    <t>Алюминий</t>
  </si>
  <si>
    <t>Стекло</t>
  </si>
  <si>
    <t>Штапик для с\п 35 мм</t>
  </si>
  <si>
    <t xml:space="preserve">Дверь в </t>
  </si>
  <si>
    <t>проём</t>
  </si>
  <si>
    <t>фасад</t>
  </si>
  <si>
    <t>Профиль рамы двери</t>
  </si>
  <si>
    <t>20-101</t>
  </si>
  <si>
    <t>Порог</t>
  </si>
  <si>
    <t>порог</t>
  </si>
  <si>
    <t>Уплотнение притвора на створке</t>
  </si>
  <si>
    <t>Уплотнение притвора на раме</t>
  </si>
  <si>
    <t>10-405</t>
  </si>
  <si>
    <t>Штапик для с\п 20 мм</t>
  </si>
  <si>
    <t>10-406</t>
  </si>
  <si>
    <t>Штапик для с\п 24 мм</t>
  </si>
  <si>
    <t>Штапик для с\п 27 мм</t>
  </si>
  <si>
    <t>10-408</t>
  </si>
  <si>
    <t>С\п</t>
  </si>
  <si>
    <t>Штапик для с\п 29 мм</t>
  </si>
  <si>
    <t>10-407</t>
  </si>
  <si>
    <t>Штапик для с\п 31 мм</t>
  </si>
  <si>
    <t>10-409</t>
  </si>
  <si>
    <t>Выс. Импоста</t>
  </si>
  <si>
    <t>Дверь 1</t>
  </si>
  <si>
    <t>Дверь 2</t>
  </si>
  <si>
    <t>Дверь3</t>
  </si>
  <si>
    <t>Дверь 3</t>
  </si>
  <si>
    <t>Зависимая ячейка</t>
  </si>
  <si>
    <t>поле с выпад списком</t>
  </si>
  <si>
    <t>ячейка с искомым результатом на листе "Список"</t>
  </si>
  <si>
    <t>Кол-во дверей</t>
  </si>
  <si>
    <r>
      <t xml:space="preserve">При вставке или удалении импоста меняется длина штапика (периметр вокруг стекла)                                               1) Штапик может быть </t>
    </r>
    <r>
      <rPr>
        <sz val="11"/>
        <color rgb="FFFF0000"/>
        <rFont val="Calibri"/>
        <family val="2"/>
        <charset val="204"/>
        <scheme val="minor"/>
      </rPr>
      <t>одинаковый</t>
    </r>
    <r>
      <rPr>
        <sz val="11"/>
        <color theme="1"/>
        <rFont val="Calibri"/>
        <family val="2"/>
        <charset val="204"/>
        <scheme val="minor"/>
      </rPr>
      <t xml:space="preserve">, если стекло пакеты ( далее С/П) в верхнем и нижнем полях </t>
    </r>
    <r>
      <rPr>
        <sz val="11"/>
        <color rgb="FFFF0000"/>
        <rFont val="Calibri"/>
        <family val="2"/>
        <charset val="204"/>
        <scheme val="minor"/>
      </rPr>
      <t>одинаковые</t>
    </r>
    <r>
      <rPr>
        <sz val="11"/>
        <color theme="1"/>
        <rFont val="Calibri"/>
        <family val="2"/>
        <charset val="204"/>
        <scheme val="minor"/>
      </rPr>
      <t xml:space="preserve"> по толщине - сумма складывается в одну ячейку на листе со списком.     2) Если С\П </t>
    </r>
    <r>
      <rPr>
        <sz val="11"/>
        <color rgb="FFFF0000"/>
        <rFont val="Calibri"/>
        <family val="2"/>
        <charset val="204"/>
        <scheme val="minor"/>
      </rPr>
      <t>разные</t>
    </r>
    <r>
      <rPr>
        <sz val="11"/>
        <color theme="1"/>
        <rFont val="Calibri"/>
        <family val="2"/>
        <charset val="204"/>
        <scheme val="minor"/>
      </rPr>
      <t xml:space="preserve"> по толщине, то и штапик </t>
    </r>
    <r>
      <rPr>
        <sz val="11"/>
        <color rgb="FFFF0000"/>
        <rFont val="Calibri"/>
        <family val="2"/>
        <charset val="204"/>
        <scheme val="minor"/>
      </rPr>
      <t>разный</t>
    </r>
    <r>
      <rPr>
        <sz val="11"/>
        <color theme="1"/>
        <rFont val="Calibri"/>
        <family val="2"/>
        <charset val="204"/>
        <scheme val="minor"/>
      </rPr>
      <t xml:space="preserve"> в полях. И тогда длины штапиков из каждого поля должны попасть в ячейки с соответствующими им строками на листе "Список"  3) Если импост отсутствует, то С/П всего один на всё поле, и штапик тогда одного типа .                                                    На листе "Список" в оранжевых ячейках я пытался сделать оба варианта, (оставил для показа)                                              И еще вопрос: Как сделать что бы при выборе импоста = 0, строка выбора С/П скрывалась? Решение этого  вопроса я еще не искал. Подскажите пожалуйста, какую команду изучить для использования этой функции.</t>
    </r>
  </si>
  <si>
    <t>лог.выр.от ЕСЛИ</t>
  </si>
  <si>
    <t>значение если истнита от ЕСЛИ</t>
  </si>
  <si>
    <t>значение если ложь от ЕСЛИ</t>
  </si>
  <si>
    <r>
      <t>ЕСЛИ</t>
    </r>
    <r>
      <rPr>
        <sz val="11"/>
        <color rgb="FFFF0000"/>
        <rFont val="Calibri"/>
        <family val="2"/>
        <charset val="204"/>
        <scheme val="minor"/>
      </rPr>
      <t xml:space="preserve">(ЕНД(ПОИСКПОЗ($C27;Двери!E$5:E$8;0));                              </t>
    </r>
    <r>
      <rPr>
        <sz val="11"/>
        <color theme="3" tint="0.39997558519241921"/>
        <rFont val="Calibri"/>
        <family val="2"/>
        <charset val="204"/>
        <scheme val="minor"/>
      </rPr>
      <t xml:space="preserve"> "";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</t>
    </r>
    <r>
      <rPr>
        <sz val="11"/>
        <color rgb="FF00B050"/>
        <rFont val="Calibri"/>
        <family val="2"/>
        <charset val="204"/>
        <scheme val="minor"/>
      </rPr>
      <t>ВЫБОР(ПОИСКПОЗ($C27;Двери!E$5:E$8;0)+Двери!E$6+СЧЁТЕСЛИ(Двери!E$5:E$8;$C27)-1;2*(Двери!E$3+Двери!E$4)*Двери!E$9/1000;2*(Двери!E$3+Двери!E$4-Двери!E$7)*Двери!E$9/1000;2*(Двери!E$3*2+Двери!E$4)*Двери!E$9/1000;;2*(Двери!E$3+Двери!E$7)*Двери!E$9/1000))</t>
    </r>
  </si>
  <si>
    <t>Пожалуйста, объясните некоторые позиции:</t>
  </si>
  <si>
    <r>
      <t xml:space="preserve">Команда </t>
    </r>
    <r>
      <rPr>
        <sz val="11"/>
        <color rgb="FFFF0000"/>
        <rFont val="Calibri"/>
        <family val="2"/>
        <charset val="204"/>
        <scheme val="minor"/>
      </rPr>
      <t>END</t>
    </r>
    <r>
      <rPr>
        <sz val="11"/>
        <color theme="1"/>
        <rFont val="Calibri"/>
        <family val="2"/>
        <charset val="204"/>
        <scheme val="minor"/>
      </rPr>
      <t xml:space="preserve"> . В хелпе прочитал о её значении но так и не понял, какую ошибку в составе логического выражения от ЕСЛИ ищет END </t>
    </r>
  </si>
  <si>
    <r>
      <t xml:space="preserve">Команда </t>
    </r>
    <r>
      <rPr>
        <sz val="11"/>
        <color rgb="FF00B050"/>
        <rFont val="Calibri"/>
        <family val="2"/>
        <charset val="204"/>
        <scheme val="minor"/>
      </rPr>
      <t>ВЫБОР</t>
    </r>
    <r>
      <rPr>
        <sz val="11"/>
        <color theme="1"/>
        <rFont val="Calibri"/>
        <family val="2"/>
        <charset val="204"/>
        <scheme val="minor"/>
      </rPr>
      <t xml:space="preserve">. Почему в </t>
    </r>
    <r>
      <rPr>
        <sz val="11"/>
        <color rgb="FF00B050"/>
        <rFont val="Calibri"/>
        <family val="2"/>
        <charset val="204"/>
        <scheme val="minor"/>
      </rPr>
      <t>значении_4</t>
    </r>
    <r>
      <rPr>
        <sz val="11"/>
        <color theme="1"/>
        <rFont val="Calibri"/>
        <family val="2"/>
        <charset val="204"/>
        <scheme val="minor"/>
      </rPr>
      <t xml:space="preserve"> отсутствует запись условия выбора. Я не нашел, что означают пустые точка с запятой -  </t>
    </r>
    <r>
      <rPr>
        <sz val="11"/>
        <color rgb="FF00B050"/>
        <rFont val="Calibri"/>
        <family val="2"/>
        <charset val="204"/>
        <scheme val="minor"/>
      </rPr>
      <t>;;</t>
    </r>
  </si>
  <si>
    <r>
      <t xml:space="preserve">Команда </t>
    </r>
    <r>
      <rPr>
        <sz val="11"/>
        <color rgb="FF00B050"/>
        <rFont val="Calibri"/>
        <family val="2"/>
        <charset val="204"/>
        <scheme val="minor"/>
      </rPr>
      <t>ПОИСКПОЗ.</t>
    </r>
  </si>
  <si>
    <r>
      <t xml:space="preserve">В команде </t>
    </r>
    <r>
      <rPr>
        <sz val="11"/>
        <color rgb="FF00B050"/>
        <rFont val="Calibri"/>
        <family val="2"/>
        <charset val="204"/>
        <scheme val="minor"/>
      </rPr>
      <t xml:space="preserve">ВЫБОР </t>
    </r>
    <r>
      <rPr>
        <sz val="11"/>
        <rFont val="Calibri"/>
        <family val="2"/>
        <charset val="204"/>
        <scheme val="minor"/>
      </rPr>
      <t xml:space="preserve">не понимаю заданные условия </t>
    </r>
    <r>
      <rPr>
        <sz val="11"/>
        <color rgb="FF00B050"/>
        <rFont val="Calibri"/>
        <family val="2"/>
        <charset val="204"/>
        <scheme val="minor"/>
      </rPr>
      <t xml:space="preserve">НОМЕРА ИНДЕКСА. </t>
    </r>
    <r>
      <rPr>
        <sz val="11"/>
        <rFont val="Calibri"/>
        <family val="2"/>
        <charset val="204"/>
        <scheme val="minor"/>
      </rPr>
      <t xml:space="preserve">Если буквально, то получается: </t>
    </r>
  </si>
  <si>
    <r>
      <t xml:space="preserve">Штапик для с\п 20 мм + 1 + Штапик для с\п 20 мм - 1 </t>
    </r>
    <r>
      <rPr>
        <sz val="11"/>
        <color theme="1"/>
        <rFont val="Calibri"/>
        <family val="2"/>
        <charset val="204"/>
        <scheme val="minor"/>
      </rPr>
      <t xml:space="preserve">      Или правильное обоснование такое:</t>
    </r>
  </si>
  <si>
    <r>
      <t xml:space="preserve">Смотрим, есть ли в диапазоне  - </t>
    </r>
    <r>
      <rPr>
        <i/>
        <sz val="11"/>
        <color rgb="FF00B050"/>
        <rFont val="Calibri"/>
        <family val="2"/>
        <charset val="204"/>
        <scheme val="minor"/>
      </rPr>
      <t>Двери!E$5:E$8</t>
    </r>
    <r>
      <rPr>
        <i/>
        <sz val="11"/>
        <color theme="1"/>
        <rFont val="Calibri"/>
        <family val="2"/>
        <charset val="204"/>
        <scheme val="minor"/>
      </rPr>
      <t xml:space="preserve">; данные, указанные в ячейке </t>
    </r>
    <r>
      <rPr>
        <i/>
        <sz val="11"/>
        <color rgb="FF00B050"/>
        <rFont val="Calibri"/>
        <family val="2"/>
        <charset val="204"/>
        <scheme val="minor"/>
      </rPr>
      <t xml:space="preserve">$C27. </t>
    </r>
    <r>
      <rPr>
        <i/>
        <sz val="11"/>
        <rFont val="Calibri"/>
        <family val="2"/>
        <charset val="204"/>
        <scheme val="minor"/>
      </rPr>
      <t>Если есть, то прибавляем единицу и плюсуем данные из диапазона</t>
    </r>
    <r>
      <rPr>
        <i/>
        <sz val="11"/>
        <color rgb="FF00B050"/>
        <rFont val="Calibri"/>
        <family val="2"/>
        <charset val="204"/>
        <scheme val="minor"/>
      </rPr>
      <t xml:space="preserve"> Двери!E$5:E$8, </t>
    </r>
    <r>
      <rPr>
        <i/>
        <sz val="11"/>
        <rFont val="Calibri"/>
        <family val="2"/>
        <charset val="204"/>
        <scheme val="minor"/>
      </rPr>
      <t xml:space="preserve">если они соответствуют значению в ячейке </t>
    </r>
    <r>
      <rPr>
        <i/>
        <sz val="11"/>
        <color rgb="FF00B050"/>
        <rFont val="Calibri"/>
        <family val="2"/>
        <charset val="204"/>
        <scheme val="minor"/>
      </rPr>
      <t xml:space="preserve">C27. </t>
    </r>
    <r>
      <rPr>
        <i/>
        <sz val="11"/>
        <rFont val="Calibri"/>
        <family val="2"/>
        <charset val="204"/>
        <scheme val="minor"/>
      </rPr>
      <t>т.е. -  штапик для с\п 20 мм, и  минусуем единицу</t>
    </r>
  </si>
  <si>
    <t>Фурмула считает идеально. Именно то, что требовалось. Большое спасибо.</t>
  </si>
  <si>
    <t>Открывание</t>
  </si>
  <si>
    <t>внутрь</t>
  </si>
  <si>
    <t>наружу</t>
  </si>
  <si>
    <t>Дверь</t>
  </si>
  <si>
    <t>1на створчатая</t>
  </si>
  <si>
    <t>2-х створчатая</t>
  </si>
  <si>
    <t>нажимная</t>
  </si>
  <si>
    <t>дуга</t>
  </si>
  <si>
    <t>без порога</t>
  </si>
  <si>
    <t>4ESG-9-4-6-4 (27 мм)</t>
  </si>
  <si>
    <t>6 мм ESG</t>
  </si>
  <si>
    <t>4-9-4-6-4 (27 мм)</t>
  </si>
  <si>
    <t xml:space="preserve">6 мм </t>
  </si>
  <si>
    <t>2х кам. с\п (27 мм)</t>
  </si>
  <si>
    <r>
      <t xml:space="preserve">2х кам. с\п (27 мм) </t>
    </r>
    <r>
      <rPr>
        <b/>
        <sz val="11"/>
        <color rgb="FF7030A0"/>
        <rFont val="Calibri"/>
        <family val="2"/>
        <charset val="204"/>
        <scheme val="minor"/>
      </rPr>
      <t>тонированный</t>
    </r>
  </si>
  <si>
    <r>
      <t xml:space="preserve">стекло 6 мм </t>
    </r>
    <r>
      <rPr>
        <b/>
        <sz val="11"/>
        <color rgb="FF7030A0"/>
        <rFont val="Calibri"/>
        <family val="2"/>
        <charset val="204"/>
        <scheme val="minor"/>
      </rPr>
      <t>тонированное</t>
    </r>
  </si>
  <si>
    <r>
      <t xml:space="preserve">2х кам. с\п (27 мм) </t>
    </r>
    <r>
      <rPr>
        <b/>
        <sz val="11"/>
        <color theme="9" tint="-0.249977111117893"/>
        <rFont val="Calibri"/>
        <family val="2"/>
        <charset val="204"/>
        <scheme val="minor"/>
      </rPr>
      <t>закал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. </t>
    </r>
  </si>
  <si>
    <r>
      <t xml:space="preserve">2х кам. с\п (27 мм) </t>
    </r>
    <r>
      <rPr>
        <b/>
        <sz val="11"/>
        <color theme="9" tint="-0.249977111117893"/>
        <rFont val="Calibri"/>
        <family val="2"/>
        <charset val="204"/>
        <scheme val="minor"/>
      </rPr>
      <t>закал.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1"/>
        <color rgb="FF7030A0"/>
        <rFont val="Calibri"/>
        <family val="2"/>
        <charset val="204"/>
        <scheme val="minor"/>
      </rPr>
      <t>тонированный</t>
    </r>
  </si>
  <si>
    <r>
      <t xml:space="preserve">стекло 6 мм </t>
    </r>
    <r>
      <rPr>
        <b/>
        <sz val="11"/>
        <color theme="9" tint="-0.249977111117893"/>
        <rFont val="Calibri"/>
        <family val="2"/>
        <charset val="204"/>
        <scheme val="minor"/>
      </rPr>
      <t>закал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1"/>
        <color rgb="FF7030A0"/>
        <rFont val="Calibri"/>
        <family val="2"/>
        <charset val="204"/>
        <scheme val="minor"/>
      </rPr>
      <t>тонированное</t>
    </r>
  </si>
  <si>
    <t xml:space="preserve">4 мм </t>
  </si>
  <si>
    <r>
      <t xml:space="preserve">стекло 4 мм </t>
    </r>
    <r>
      <rPr>
        <b/>
        <sz val="11"/>
        <color rgb="FF7030A0"/>
        <rFont val="Calibri"/>
        <family val="2"/>
        <charset val="204"/>
        <scheme val="minor"/>
      </rPr>
      <t>тонированное</t>
    </r>
  </si>
  <si>
    <t>4 мм ESG</t>
  </si>
  <si>
    <r>
      <t xml:space="preserve">стекло 4 мм </t>
    </r>
    <r>
      <rPr>
        <b/>
        <sz val="11"/>
        <color theme="9" tint="-0.249977111117893"/>
        <rFont val="Calibri"/>
        <family val="2"/>
        <charset val="204"/>
        <scheme val="minor"/>
      </rPr>
      <t>закал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1"/>
        <color rgb="FF7030A0"/>
        <rFont val="Calibri"/>
        <family val="2"/>
        <charset val="204"/>
        <scheme val="minor"/>
      </rPr>
      <t>тонированное</t>
    </r>
  </si>
  <si>
    <t>4-16-4 (24 мм)</t>
  </si>
  <si>
    <r>
      <t xml:space="preserve">2х кам. с\п (24 мм) </t>
    </r>
    <r>
      <rPr>
        <b/>
        <sz val="11"/>
        <color rgb="FF7030A0"/>
        <rFont val="Calibri"/>
        <family val="2"/>
        <charset val="204"/>
        <scheme val="minor"/>
      </rPr>
      <t>тонированный</t>
    </r>
  </si>
  <si>
    <t>2х кам. с\п (24 мм)</t>
  </si>
  <si>
    <t>4ESG-16-4 (24 мм)</t>
  </si>
  <si>
    <r>
      <t xml:space="preserve">2х кам. с\п (24 мм) </t>
    </r>
    <r>
      <rPr>
        <b/>
        <sz val="11"/>
        <color theme="9" tint="-0.249977111117893"/>
        <rFont val="Calibri"/>
        <family val="2"/>
        <charset val="204"/>
        <scheme val="minor"/>
      </rPr>
      <t>закал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. </t>
    </r>
  </si>
  <si>
    <r>
      <t xml:space="preserve">2х кам. с\п (24 мм) </t>
    </r>
    <r>
      <rPr>
        <b/>
        <sz val="11"/>
        <color theme="9" tint="-0.249977111117893"/>
        <rFont val="Calibri"/>
        <family val="2"/>
        <charset val="204"/>
        <scheme val="minor"/>
      </rPr>
      <t>закал.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1"/>
        <color rgb="FF7030A0"/>
        <rFont val="Calibri"/>
        <family val="2"/>
        <charset val="204"/>
        <scheme val="minor"/>
      </rPr>
      <t>тонированный</t>
    </r>
  </si>
  <si>
    <t xml:space="preserve">стекло 4 мм </t>
  </si>
  <si>
    <t xml:space="preserve">стекло 6 мм </t>
  </si>
  <si>
    <t>4-16-i4 (24 мм)</t>
  </si>
  <si>
    <t>4ESG-16-i4 (24 мм)</t>
  </si>
  <si>
    <r>
      <t xml:space="preserve">2х кам. с\п (24 мм) </t>
    </r>
    <r>
      <rPr>
        <b/>
        <sz val="11"/>
        <color rgb="FF00B050"/>
        <rFont val="Calibri"/>
        <family val="2"/>
        <charset val="204"/>
        <scheme val="minor"/>
      </rPr>
      <t>энергосберегающий</t>
    </r>
  </si>
  <si>
    <r>
      <t xml:space="preserve">2х кам. с\п (24 мм) </t>
    </r>
    <r>
      <rPr>
        <b/>
        <sz val="11"/>
        <color rgb="FF7030A0"/>
        <rFont val="Calibri"/>
        <family val="2"/>
        <charset val="204"/>
        <scheme val="minor"/>
      </rPr>
      <t xml:space="preserve">тон. </t>
    </r>
    <r>
      <rPr>
        <b/>
        <sz val="11"/>
        <color rgb="FF00B050"/>
        <rFont val="Calibri"/>
        <family val="2"/>
        <charset val="204"/>
        <scheme val="minor"/>
      </rPr>
      <t>энергосберег</t>
    </r>
  </si>
  <si>
    <r>
      <t xml:space="preserve">2х кам. с\п (24 мм) </t>
    </r>
    <r>
      <rPr>
        <b/>
        <sz val="11"/>
        <color theme="9" tint="-0.249977111117893"/>
        <rFont val="Calibri"/>
        <family val="2"/>
        <charset val="204"/>
        <scheme val="minor"/>
      </rPr>
      <t>закал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. </t>
    </r>
    <r>
      <rPr>
        <b/>
        <sz val="11"/>
        <color rgb="FF00B050"/>
        <rFont val="Calibri"/>
        <family val="2"/>
        <charset val="204"/>
        <scheme val="minor"/>
      </rPr>
      <t>энергосберег</t>
    </r>
  </si>
  <si>
    <r>
      <t xml:space="preserve">2х кам. с\п (24 мм) </t>
    </r>
    <r>
      <rPr>
        <b/>
        <sz val="11"/>
        <color theme="9" tint="-0.249977111117893"/>
        <rFont val="Calibri"/>
        <family val="2"/>
        <charset val="204"/>
        <scheme val="minor"/>
      </rPr>
      <t>закал.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1"/>
        <color rgb="FF7030A0"/>
        <rFont val="Calibri"/>
        <family val="2"/>
        <charset val="204"/>
        <scheme val="minor"/>
      </rPr>
      <t xml:space="preserve">тон </t>
    </r>
    <r>
      <rPr>
        <b/>
        <sz val="11"/>
        <color rgb="FF00B050"/>
        <rFont val="Calibri"/>
        <family val="2"/>
        <charset val="204"/>
        <scheme val="minor"/>
      </rPr>
      <t>энергосберег</t>
    </r>
  </si>
  <si>
    <t>4-9-i4-6-4 (27 мм)</t>
  </si>
  <si>
    <t>4ESG-9-i4-6-4 (27 мм)</t>
  </si>
  <si>
    <r>
      <t xml:space="preserve">2х кам. с\п (27 мм) </t>
    </r>
    <r>
      <rPr>
        <b/>
        <sz val="11"/>
        <color rgb="FF00B050"/>
        <rFont val="Calibri"/>
        <family val="2"/>
        <charset val="204"/>
        <scheme val="minor"/>
      </rPr>
      <t>энергосберегающий</t>
    </r>
  </si>
  <si>
    <r>
      <t xml:space="preserve">2х кам. с\п (27 мм) </t>
    </r>
    <r>
      <rPr>
        <b/>
        <sz val="11"/>
        <color rgb="FF7030A0"/>
        <rFont val="Calibri"/>
        <family val="2"/>
        <charset val="204"/>
        <scheme val="minor"/>
      </rPr>
      <t xml:space="preserve">тон </t>
    </r>
    <r>
      <rPr>
        <b/>
        <sz val="11"/>
        <color rgb="FF00B050"/>
        <rFont val="Calibri"/>
        <family val="2"/>
        <charset val="204"/>
        <scheme val="minor"/>
      </rPr>
      <t>энергосберег</t>
    </r>
  </si>
  <si>
    <r>
      <t xml:space="preserve">2х кам. с\п (27 мм) </t>
    </r>
    <r>
      <rPr>
        <b/>
        <sz val="11"/>
        <color theme="9" tint="-0.249977111117893"/>
        <rFont val="Calibri"/>
        <family val="2"/>
        <charset val="204"/>
        <scheme val="minor"/>
      </rPr>
      <t>закал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. </t>
    </r>
    <r>
      <rPr>
        <b/>
        <sz val="11"/>
        <color rgb="FF00B050"/>
        <rFont val="Calibri"/>
        <family val="2"/>
        <charset val="204"/>
        <scheme val="minor"/>
      </rPr>
      <t>энергосберег</t>
    </r>
  </si>
  <si>
    <r>
      <t xml:space="preserve">2х кам. с\п (27 мм) </t>
    </r>
    <r>
      <rPr>
        <b/>
        <sz val="11"/>
        <color theme="9" tint="-0.249977111117893"/>
        <rFont val="Calibri"/>
        <family val="2"/>
        <charset val="204"/>
        <scheme val="minor"/>
      </rPr>
      <t>закал.</t>
    </r>
    <r>
      <rPr>
        <b/>
        <sz val="11"/>
        <color theme="3" tint="0.39997558519241921"/>
        <rFont val="Calibri"/>
        <family val="2"/>
        <charset val="204"/>
        <scheme val="minor"/>
      </rPr>
      <t xml:space="preserve"> тон </t>
    </r>
    <r>
      <rPr>
        <b/>
        <sz val="11"/>
        <color rgb="FF00B050"/>
        <rFont val="Calibri"/>
        <family val="2"/>
        <charset val="204"/>
        <scheme val="minor"/>
      </rPr>
      <t>энергосберег</t>
    </r>
  </si>
  <si>
    <t xml:space="preserve">1. </t>
  </si>
  <si>
    <t>Для ЕНД. Если ПОИСКОЗ не находит искомого значения (т.е. данный штапик в этой двери не используется), возвращается #Н/Д. В этом случае ЕНД() возвращает ИСТИНА.</t>
  </si>
  <si>
    <t>2.</t>
  </si>
  <si>
    <t>в выражении по вычислению индекса не может получитья "4", поэтому там пусто - можно записать что угодно - все рано туда никогда не попадем. Но пройти этот индекс все равно нужно.</t>
  </si>
  <si>
    <t>3.</t>
  </si>
  <si>
    <r>
      <rPr>
        <sz val="11"/>
        <color rgb="FF00B050"/>
        <rFont val="Calibri"/>
        <family val="2"/>
        <charset val="204"/>
        <scheme val="minor"/>
      </rPr>
      <t>ПОИСКПОЗ($C27;Двери!E$5:E$8;0)</t>
    </r>
    <r>
      <rPr>
        <sz val="11"/>
        <rFont val="Calibri"/>
        <family val="2"/>
        <charset val="204"/>
        <scheme val="minor"/>
      </rPr>
      <t xml:space="preserve"> вернет либо 1, если этот штапик есть в Е5, либо 4, если он только в Е8.</t>
    </r>
  </si>
  <si>
    <r>
      <rPr>
        <sz val="11"/>
        <color rgb="FF00B050"/>
        <rFont val="Calibri"/>
        <family val="2"/>
        <charset val="204"/>
        <scheme val="minor"/>
      </rPr>
      <t xml:space="preserve">Двери!E$6 - </t>
    </r>
    <r>
      <rPr>
        <sz val="11"/>
        <rFont val="Calibri"/>
        <family val="2"/>
        <charset val="204"/>
        <scheme val="minor"/>
      </rPr>
      <t xml:space="preserve"> либо "0", либо "1"</t>
    </r>
  </si>
  <si>
    <r>
      <rPr>
        <sz val="11"/>
        <color rgb="FF00B050"/>
        <rFont val="Calibri"/>
        <family val="2"/>
        <charset val="204"/>
        <scheme val="minor"/>
      </rPr>
      <t xml:space="preserve">СЧЁТЕСЛИ(Двери!E$5:E$8;$C27) - </t>
    </r>
    <r>
      <rPr>
        <sz val="11"/>
        <rFont val="Calibri"/>
        <family val="2"/>
        <charset val="204"/>
        <scheme val="minor"/>
      </rPr>
      <t>либо 1, либо 2</t>
    </r>
  </si>
  <si>
    <t>Возможные варианты:</t>
  </si>
  <si>
    <t>без импоста</t>
  </si>
  <si>
    <r>
      <rPr>
        <sz val="11"/>
        <color rgb="FFFF0000"/>
        <rFont val="Calibri"/>
        <family val="2"/>
        <charset val="204"/>
        <scheme val="minor"/>
      </rPr>
      <t>ПОИСКПОЗ=1; Двери!E$6=0; СЧЁТЕСЛИ=1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1+0+1-1 = 1</t>
    </r>
  </si>
  <si>
    <t>разные: верхнее</t>
  </si>
  <si>
    <r>
      <rPr>
        <sz val="11"/>
        <color rgb="FFFF0000"/>
        <rFont val="Calibri"/>
        <family val="2"/>
        <charset val="204"/>
        <scheme val="minor"/>
      </rPr>
      <t>ПОИСКПОЗ=1; Двери!E$6=1; СЧЁТЕСЛИ=1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1+1+1-1 = 2</t>
    </r>
  </si>
  <si>
    <t>нижнее</t>
  </si>
  <si>
    <r>
      <rPr>
        <sz val="11"/>
        <color rgb="FFFF0000"/>
        <rFont val="Calibri"/>
        <family val="2"/>
        <charset val="204"/>
        <scheme val="minor"/>
      </rPr>
      <t>ПОИСКПОЗ=4; Двери!E$6=1; СЧЁТЕСЛИ=1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4+1+1-1 = 5</t>
    </r>
  </si>
  <si>
    <t>одинаковые</t>
  </si>
  <si>
    <r>
      <rPr>
        <sz val="11"/>
        <color rgb="FFFF0000"/>
        <rFont val="Calibri"/>
        <family val="2"/>
        <charset val="204"/>
        <scheme val="minor"/>
      </rPr>
      <t>ПОИСКПОЗ=1; Двери!E$6=1; СЧЁТЕСЛИ=2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1+2+1-1 = 3</t>
    </r>
  </si>
  <si>
    <t>1-на створчатая</t>
  </si>
  <si>
    <t xml:space="preserve">Хочу следующую формулу построить сам. Подскажите пожалуйста, где и что не правильно делаю. </t>
  </si>
  <si>
    <t xml:space="preserve">Причем, если он стоит перед БУКВОЙ столбца ячейки, то это ссылка на собственную страницу. А если перед НОМЕРОМ строки ячейки, то обозначает  ссылку на другую страницу? </t>
  </si>
  <si>
    <t>А зачем? Ведь ссылку на страницу указывает название страницы, например "Двери!"</t>
  </si>
  <si>
    <t>Результат выводиться в ячейке =Список!L3. А в ней должен считаться результат, при условии выбора из ячейки размеров и новой вводной =Двери!B10</t>
  </si>
  <si>
    <t>Если дверь одностворчатая, то (ширина+длина)*2</t>
  </si>
  <si>
    <t>Если дверь двухстворчатая, то (ширина*2)+(длина*4)</t>
  </si>
  <si>
    <t xml:space="preserve">Как я понимаю, для выбора необходимо условие ЕСЛИ. Нужен ли здесь END? </t>
  </si>
  <si>
    <t>Только не в виде формулы (ответа), а … даже не знаю - полунамеками.</t>
  </si>
  <si>
    <t xml:space="preserve">Опишу следующий шаг: Двустворчатая дверь. В ней добавился профиль двери в количестве - высота * 2. Т.е.  (Двери!B$25*2). Кстати,  что обозначает символ "$"?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</si>
</sst>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2" borderId="0" xfId="0" applyFill="1"/>
    <xf numFmtId="164" fontId="0" fillId="2" borderId="1" xfId="0" applyNumberFormat="1" applyFill="1" applyBorder="1"/>
    <xf numFmtId="164" fontId="0" fillId="2" borderId="0" xfId="0" applyNumberFormat="1" applyFill="1"/>
    <xf numFmtId="3" fontId="0" fillId="0" borderId="0" xfId="0" applyNumberFormat="1"/>
    <xf numFmtId="0" fontId="0" fillId="2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0" xfId="0" applyFont="1" applyBorder="1"/>
    <xf numFmtId="3" fontId="0" fillId="0" borderId="0" xfId="0" applyNumberFormat="1" applyBorder="1"/>
    <xf numFmtId="0" fontId="7" fillId="0" borderId="0" xfId="0" applyFont="1" applyBorder="1"/>
    <xf numFmtId="3" fontId="7" fillId="0" borderId="2" xfId="0" applyNumberFormat="1" applyFont="1" applyBorder="1"/>
    <xf numFmtId="0" fontId="0" fillId="0" borderId="3" xfId="0" applyBorder="1"/>
    <xf numFmtId="0" fontId="0" fillId="0" borderId="5" xfId="0" applyBorder="1"/>
    <xf numFmtId="0" fontId="4" fillId="0" borderId="0" xfId="0" applyFont="1" applyBorder="1"/>
    <xf numFmtId="3" fontId="0" fillId="0" borderId="0" xfId="0" applyNumberFormat="1" applyFill="1"/>
    <xf numFmtId="3" fontId="7" fillId="0" borderId="0" xfId="0" applyNumberFormat="1" applyFont="1" applyFill="1" applyBorder="1"/>
    <xf numFmtId="0" fontId="11" fillId="0" borderId="1" xfId="0" applyFont="1" applyBorder="1"/>
    <xf numFmtId="0" fontId="11" fillId="4" borderId="1" xfId="0" applyFont="1" applyFill="1" applyBorder="1"/>
    <xf numFmtId="164" fontId="11" fillId="2" borderId="1" xfId="0" applyNumberFormat="1" applyFont="1" applyFill="1" applyBorder="1"/>
    <xf numFmtId="0" fontId="10" fillId="0" borderId="0" xfId="0" applyFont="1" applyBorder="1"/>
    <xf numFmtId="0" fontId="10" fillId="0" borderId="0" xfId="0" applyFont="1" applyFill="1" applyBorder="1"/>
    <xf numFmtId="3" fontId="11" fillId="0" borderId="0" xfId="0" applyNumberFormat="1" applyFont="1" applyFill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11" fillId="0" borderId="10" xfId="0" applyFont="1" applyBorder="1"/>
    <xf numFmtId="3" fontId="8" fillId="0" borderId="2" xfId="0" applyNumberFormat="1" applyFont="1" applyBorder="1"/>
    <xf numFmtId="0" fontId="9" fillId="0" borderId="8" xfId="0" applyFont="1" applyBorder="1"/>
    <xf numFmtId="164" fontId="11" fillId="2" borderId="10" xfId="0" applyNumberFormat="1" applyFont="1" applyFill="1" applyBorder="1"/>
    <xf numFmtId="3" fontId="11" fillId="3" borderId="11" xfId="0" applyNumberFormat="1" applyFont="1" applyFill="1" applyBorder="1"/>
    <xf numFmtId="3" fontId="11" fillId="3" borderId="4" xfId="0" applyNumberFormat="1" applyFont="1" applyFill="1" applyBorder="1"/>
    <xf numFmtId="0" fontId="9" fillId="0" borderId="6" xfId="0" applyFont="1" applyBorder="1" applyAlignment="1">
      <alignment horizontal="center"/>
    </xf>
    <xf numFmtId="0" fontId="11" fillId="0" borderId="6" xfId="0" applyFont="1" applyBorder="1"/>
    <xf numFmtId="3" fontId="11" fillId="3" borderId="7" xfId="0" applyNumberFormat="1" applyFont="1" applyFill="1" applyBorder="1"/>
    <xf numFmtId="0" fontId="4" fillId="0" borderId="0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6" xfId="0" applyFont="1" applyBorder="1"/>
    <xf numFmtId="0" fontId="11" fillId="4" borderId="6" xfId="0" applyFont="1" applyFill="1" applyBorder="1"/>
    <xf numFmtId="0" fontId="0" fillId="0" borderId="3" xfId="0" applyNumberFormat="1" applyBorder="1"/>
    <xf numFmtId="3" fontId="11" fillId="3" borderId="1" xfId="0" applyNumberFormat="1" applyFont="1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12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11" fillId="0" borderId="1" xfId="0" applyNumberFormat="1" applyFont="1" applyBorder="1"/>
    <xf numFmtId="0" fontId="0" fillId="5" borderId="1" xfId="0" applyNumberFormat="1" applyFill="1" applyBorder="1" applyAlignment="1">
      <alignment horizontal="center"/>
    </xf>
    <xf numFmtId="0" fontId="0" fillId="0" borderId="0" xfId="0" applyFill="1"/>
    <xf numFmtId="0" fontId="17" fillId="0" borderId="0" xfId="0" applyFont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7" borderId="21" xfId="0" applyFill="1" applyBorder="1"/>
    <xf numFmtId="0" fontId="0" fillId="5" borderId="22" xfId="0" applyFill="1" applyBorder="1"/>
    <xf numFmtId="0" fontId="0" fillId="0" borderId="23" xfId="0" applyBorder="1"/>
    <xf numFmtId="0" fontId="0" fillId="5" borderId="8" xfId="0" applyFill="1" applyBorder="1"/>
    <xf numFmtId="0" fontId="0" fillId="0" borderId="24" xfId="0" applyBorder="1"/>
    <xf numFmtId="0" fontId="0" fillId="7" borderId="1" xfId="0" applyFill="1" applyBorder="1" applyAlignment="1">
      <alignment horizontal="right"/>
    </xf>
    <xf numFmtId="0" fontId="0" fillId="7" borderId="25" xfId="0" applyFill="1" applyBorder="1"/>
    <xf numFmtId="0" fontId="0" fillId="0" borderId="11" xfId="0" applyBorder="1"/>
    <xf numFmtId="0" fontId="0" fillId="0" borderId="10" xfId="0" applyBorder="1"/>
    <xf numFmtId="0" fontId="0" fillId="0" borderId="0" xfId="0"/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8" borderId="1" xfId="0" applyFill="1" applyBorder="1"/>
    <xf numFmtId="0" fontId="0" fillId="0" borderId="26" xfId="0" applyBorder="1"/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93;&#1072;&#1080;&#1083;/AppData/Local/Opera/Opera/temporary_downloads/&#1055;&#1088;&#1086;&#1073;&#1085;&#1099;&#1081;%20&#1056;&#1072;&#1089;&#1095;&#1105;&#1090;%20&#1084;&#1072;&#1090;.&#1040;&#1083;&#1087;&#1088;&#1086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Фасад"/>
      <sheetName val="Двери"/>
      <sheetName val="Лист1"/>
    </sheetNames>
    <sheetDataSet>
      <sheetData sheetId="0"/>
      <sheetData sheetId="1"/>
      <sheetData sheetId="2">
        <row r="4">
          <cell r="A4" t="str">
            <v>фасад</v>
          </cell>
        </row>
        <row r="5">
          <cell r="A5" t="str">
            <v>проём</v>
          </cell>
        </row>
        <row r="8">
          <cell r="A8" t="str">
            <v>внутр</v>
          </cell>
        </row>
        <row r="9">
          <cell r="A9" t="str">
            <v>наружу</v>
          </cell>
        </row>
        <row r="12">
          <cell r="A12" t="str">
            <v>1на створчатая</v>
          </cell>
        </row>
        <row r="13">
          <cell r="A13" t="str">
            <v>2-х створчатая</v>
          </cell>
        </row>
        <row r="16">
          <cell r="A16" t="str">
            <v>нажимная</v>
          </cell>
        </row>
        <row r="17">
          <cell r="A17" t="str">
            <v>дуга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workbookViewId="0">
      <pane xSplit="2" ySplit="5" topLeftCell="C6" activePane="bottomRight" state="frozen"/>
      <selection pane="topRight" activeCell="D1" sqref="D1"/>
      <selection pane="bottomLeft" activeCell="A2" sqref="A2"/>
      <selection pane="bottomRight" activeCell="J3" sqref="J3"/>
    </sheetView>
  </sheetViews>
  <sheetFormatPr defaultRowHeight="15" x14ac:dyDescent="0.25"/>
  <cols>
    <col min="2" max="2" width="23.140625" bestFit="1" customWidth="1"/>
  </cols>
  <sheetData>
    <row r="1" spans="1:21" ht="23.25" x14ac:dyDescent="0.35">
      <c r="J1" s="13" t="s">
        <v>43</v>
      </c>
    </row>
    <row r="2" spans="1:21" ht="15.75" x14ac:dyDescent="0.25">
      <c r="K2" s="14" t="s">
        <v>44</v>
      </c>
    </row>
    <row r="3" spans="1:21" x14ac:dyDescent="0.25">
      <c r="J3" s="12" t="s">
        <v>45</v>
      </c>
      <c r="K3" s="12"/>
    </row>
    <row r="5" spans="1:21" x14ac:dyDescent="0.25">
      <c r="A5" s="2"/>
      <c r="B5" s="2"/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/>
      <c r="R5" s="2" t="s">
        <v>30</v>
      </c>
      <c r="S5" s="11" t="s">
        <v>31</v>
      </c>
      <c r="T5" s="2" t="s">
        <v>40</v>
      </c>
      <c r="U5" s="2"/>
    </row>
    <row r="6" spans="1:21" x14ac:dyDescent="0.25">
      <c r="S6" s="7"/>
    </row>
    <row r="7" spans="1:21" x14ac:dyDescent="0.25">
      <c r="A7" s="4" t="s">
        <v>1</v>
      </c>
      <c r="B7" s="2" t="s">
        <v>0</v>
      </c>
      <c r="C7" s="2">
        <v>24</v>
      </c>
      <c r="D7" s="2">
        <v>12</v>
      </c>
      <c r="E7" s="2">
        <v>30</v>
      </c>
      <c r="F7" s="5">
        <v>49</v>
      </c>
      <c r="G7" s="2">
        <v>24</v>
      </c>
      <c r="H7" s="2">
        <v>7</v>
      </c>
      <c r="I7" s="2">
        <v>12</v>
      </c>
      <c r="J7" s="2">
        <v>27</v>
      </c>
      <c r="K7" s="2">
        <v>10</v>
      </c>
      <c r="L7" s="2">
        <v>66</v>
      </c>
      <c r="M7" s="2">
        <v>63</v>
      </c>
      <c r="N7" s="2">
        <v>30</v>
      </c>
      <c r="O7" s="2">
        <v>60</v>
      </c>
      <c r="P7" s="2">
        <v>12</v>
      </c>
      <c r="Q7" s="2"/>
      <c r="R7" s="2">
        <f>SUM(C7:Q7)</f>
        <v>426</v>
      </c>
      <c r="S7" s="8">
        <f>R7/6</f>
        <v>71</v>
      </c>
      <c r="T7" s="4">
        <f>R7</f>
        <v>426</v>
      </c>
      <c r="U7" s="2" t="s">
        <v>41</v>
      </c>
    </row>
    <row r="8" spans="1:21" x14ac:dyDescent="0.25">
      <c r="A8" s="2" t="s">
        <v>2</v>
      </c>
      <c r="B8" s="2" t="s">
        <v>3</v>
      </c>
      <c r="C8" s="2">
        <v>24</v>
      </c>
      <c r="D8" s="2">
        <v>12</v>
      </c>
      <c r="E8" s="2">
        <v>6</v>
      </c>
      <c r="F8" s="2"/>
      <c r="G8" s="2">
        <v>6.5</v>
      </c>
      <c r="H8" s="2"/>
      <c r="I8" s="2">
        <v>12</v>
      </c>
      <c r="J8" s="2">
        <v>12</v>
      </c>
      <c r="K8" s="2"/>
      <c r="L8" s="2">
        <v>6</v>
      </c>
      <c r="M8" s="2">
        <v>12</v>
      </c>
      <c r="N8" s="2"/>
      <c r="O8" s="2">
        <v>12</v>
      </c>
      <c r="P8" s="2">
        <v>12</v>
      </c>
      <c r="Q8" s="2"/>
      <c r="R8" s="2">
        <f t="shared" ref="R8:R31" si="0">SUM(C8:Q8)</f>
        <v>114.5</v>
      </c>
      <c r="S8" s="8">
        <f t="shared" ref="S8:S22" si="1">R8/6</f>
        <v>19.083333333333332</v>
      </c>
      <c r="T8" s="4">
        <f t="shared" ref="T8:T22" si="2">R8</f>
        <v>114.5</v>
      </c>
      <c r="U8" s="2" t="s">
        <v>41</v>
      </c>
    </row>
    <row r="9" spans="1:21" x14ac:dyDescent="0.25">
      <c r="A9" s="2" t="s">
        <v>4</v>
      </c>
      <c r="B9" s="2" t="s">
        <v>5</v>
      </c>
      <c r="C9" s="2">
        <v>6</v>
      </c>
      <c r="D9" s="2">
        <v>3</v>
      </c>
      <c r="E9" s="2"/>
      <c r="F9" s="2"/>
      <c r="G9" s="2"/>
      <c r="H9" s="2"/>
      <c r="I9" s="2">
        <v>3</v>
      </c>
      <c r="J9" s="2"/>
      <c r="K9" s="2"/>
      <c r="L9" s="2"/>
      <c r="M9" s="2">
        <v>3</v>
      </c>
      <c r="N9" s="2"/>
      <c r="O9" s="2">
        <v>3</v>
      </c>
      <c r="P9" s="2">
        <v>3</v>
      </c>
      <c r="Q9" s="2"/>
      <c r="R9" s="2">
        <f t="shared" si="0"/>
        <v>21</v>
      </c>
      <c r="S9" s="8">
        <f t="shared" si="1"/>
        <v>3.5</v>
      </c>
      <c r="T9" s="4">
        <f t="shared" si="2"/>
        <v>21</v>
      </c>
      <c r="U9" s="2" t="s">
        <v>41</v>
      </c>
    </row>
    <row r="10" spans="1:21" x14ac:dyDescent="0.25">
      <c r="A10" s="2" t="s">
        <v>6</v>
      </c>
      <c r="B10" s="2" t="s">
        <v>7</v>
      </c>
      <c r="C10" s="2">
        <v>66</v>
      </c>
      <c r="D10" s="2">
        <v>33</v>
      </c>
      <c r="E10" s="2">
        <v>66</v>
      </c>
      <c r="F10" s="2">
        <v>168</v>
      </c>
      <c r="G10" s="2">
        <v>66</v>
      </c>
      <c r="H10" s="2">
        <v>24</v>
      </c>
      <c r="I10" s="2">
        <v>30</v>
      </c>
      <c r="J10" s="2">
        <v>66</v>
      </c>
      <c r="K10" s="2">
        <v>60</v>
      </c>
      <c r="L10" s="2">
        <v>138</v>
      </c>
      <c r="M10" s="2">
        <v>138</v>
      </c>
      <c r="N10" s="2">
        <v>72</v>
      </c>
      <c r="O10" s="2">
        <v>138</v>
      </c>
      <c r="P10" s="2">
        <v>21</v>
      </c>
      <c r="Q10" s="2"/>
      <c r="R10" s="2">
        <f t="shared" si="0"/>
        <v>1086</v>
      </c>
      <c r="S10" s="8">
        <f t="shared" si="1"/>
        <v>181</v>
      </c>
      <c r="T10" s="4">
        <f t="shared" si="2"/>
        <v>1086</v>
      </c>
      <c r="U10" s="2" t="s">
        <v>41</v>
      </c>
    </row>
    <row r="11" spans="1:21" x14ac:dyDescent="0.25">
      <c r="S11" s="9"/>
      <c r="T11" s="10"/>
    </row>
    <row r="12" spans="1:21" x14ac:dyDescent="0.25">
      <c r="A12" s="2" t="s">
        <v>8</v>
      </c>
      <c r="B12" s="2" t="s">
        <v>9</v>
      </c>
      <c r="C12" s="2">
        <v>21</v>
      </c>
      <c r="D12" s="2">
        <v>12</v>
      </c>
      <c r="E12" s="2">
        <v>30</v>
      </c>
      <c r="F12" s="2">
        <v>84</v>
      </c>
      <c r="G12" s="2">
        <v>24</v>
      </c>
      <c r="H12" s="2">
        <v>12</v>
      </c>
      <c r="I12" s="2">
        <v>12</v>
      </c>
      <c r="J12" s="2">
        <v>24</v>
      </c>
      <c r="K12" s="2">
        <v>18</v>
      </c>
      <c r="L12" s="2">
        <v>54</v>
      </c>
      <c r="M12" s="5">
        <v>48</v>
      </c>
      <c r="N12" s="2">
        <v>18</v>
      </c>
      <c r="O12" s="5">
        <v>48</v>
      </c>
      <c r="P12" s="2">
        <v>12</v>
      </c>
      <c r="Q12" s="2"/>
      <c r="R12" s="2">
        <f t="shared" si="0"/>
        <v>417</v>
      </c>
      <c r="S12" s="8">
        <f t="shared" si="1"/>
        <v>69.5</v>
      </c>
      <c r="T12" s="4">
        <f t="shared" si="2"/>
        <v>417</v>
      </c>
      <c r="U12" s="2" t="s">
        <v>41</v>
      </c>
    </row>
    <row r="13" spans="1:21" x14ac:dyDescent="0.25">
      <c r="A13" s="2" t="s">
        <v>10</v>
      </c>
      <c r="B13" s="2" t="s">
        <v>11</v>
      </c>
      <c r="C13" s="2">
        <v>1.8</v>
      </c>
      <c r="D13" s="2">
        <v>0.9</v>
      </c>
      <c r="E13" s="2">
        <v>6.6</v>
      </c>
      <c r="F13" s="2">
        <v>14</v>
      </c>
      <c r="G13" s="2">
        <v>5.8</v>
      </c>
      <c r="H13" s="2">
        <v>2</v>
      </c>
      <c r="I13" s="2">
        <v>1.8</v>
      </c>
      <c r="J13" s="2">
        <v>5.8</v>
      </c>
      <c r="K13" s="2">
        <v>4.5</v>
      </c>
      <c r="L13" s="2">
        <v>15</v>
      </c>
      <c r="M13" s="2">
        <v>15</v>
      </c>
      <c r="N13" s="2">
        <v>6</v>
      </c>
      <c r="O13" s="2">
        <v>15.5</v>
      </c>
      <c r="P13" s="2">
        <v>2.7</v>
      </c>
      <c r="Q13" s="2"/>
      <c r="R13" s="2">
        <f>SUM(C13:Q13)/0.07*0.6</f>
        <v>834.85714285714266</v>
      </c>
      <c r="S13" s="8">
        <f>R13/6</f>
        <v>139.14285714285711</v>
      </c>
      <c r="T13" s="4">
        <f t="shared" si="2"/>
        <v>834.85714285714266</v>
      </c>
      <c r="U13" s="2" t="s">
        <v>41</v>
      </c>
    </row>
    <row r="14" spans="1:21" x14ac:dyDescent="0.25">
      <c r="S14" s="1"/>
      <c r="T14" s="10"/>
    </row>
    <row r="15" spans="1:21" x14ac:dyDescent="0.25">
      <c r="A15" s="2"/>
      <c r="B15" s="2" t="s">
        <v>28</v>
      </c>
      <c r="C15" s="2">
        <v>2</v>
      </c>
      <c r="D15" s="2">
        <v>1</v>
      </c>
      <c r="E15" s="2">
        <v>1</v>
      </c>
      <c r="F15" s="2"/>
      <c r="G15" s="2">
        <v>1</v>
      </c>
      <c r="H15" s="2"/>
      <c r="I15" s="2">
        <v>1</v>
      </c>
      <c r="J15" s="2">
        <v>1</v>
      </c>
      <c r="K15" s="2"/>
      <c r="L15" s="2">
        <v>1</v>
      </c>
      <c r="M15" s="2">
        <v>1</v>
      </c>
      <c r="N15" s="2"/>
      <c r="O15" s="2">
        <v>1</v>
      </c>
      <c r="P15" s="2">
        <v>1</v>
      </c>
      <c r="Q15" s="2"/>
      <c r="R15" s="2">
        <f t="shared" si="0"/>
        <v>11</v>
      </c>
      <c r="S15" s="3"/>
      <c r="T15" s="4">
        <f t="shared" si="2"/>
        <v>11</v>
      </c>
      <c r="U15" s="2" t="s">
        <v>42</v>
      </c>
    </row>
    <row r="16" spans="1:21" x14ac:dyDescent="0.25">
      <c r="A16" s="2"/>
      <c r="B16" s="2" t="s">
        <v>26</v>
      </c>
      <c r="C16" s="2">
        <v>2</v>
      </c>
      <c r="D16" s="2">
        <v>1</v>
      </c>
      <c r="E16" s="2">
        <v>1</v>
      </c>
      <c r="F16" s="2"/>
      <c r="G16" s="2">
        <v>1</v>
      </c>
      <c r="H16" s="2"/>
      <c r="I16" s="2">
        <v>1</v>
      </c>
      <c r="J16" s="2">
        <v>1</v>
      </c>
      <c r="K16" s="2"/>
      <c r="L16" s="2">
        <v>1</v>
      </c>
      <c r="M16" s="2">
        <v>1</v>
      </c>
      <c r="N16" s="2"/>
      <c r="O16" s="2">
        <v>1</v>
      </c>
      <c r="P16" s="2">
        <v>1</v>
      </c>
      <c r="Q16" s="2"/>
      <c r="R16" s="2">
        <f t="shared" si="0"/>
        <v>11</v>
      </c>
      <c r="S16" s="3"/>
      <c r="T16" s="4">
        <f t="shared" si="2"/>
        <v>11</v>
      </c>
      <c r="U16" s="2" t="s">
        <v>42</v>
      </c>
    </row>
    <row r="17" spans="1:21" x14ac:dyDescent="0.25">
      <c r="A17" s="2"/>
      <c r="B17" s="2" t="s">
        <v>27</v>
      </c>
      <c r="C17" s="2">
        <v>12</v>
      </c>
      <c r="D17" s="2">
        <v>6</v>
      </c>
      <c r="E17" s="2">
        <v>3</v>
      </c>
      <c r="F17" s="2"/>
      <c r="G17" s="2">
        <v>3</v>
      </c>
      <c r="H17" s="2"/>
      <c r="I17" s="2">
        <v>6</v>
      </c>
      <c r="J17" s="2">
        <v>3</v>
      </c>
      <c r="K17" s="2"/>
      <c r="L17" s="2">
        <v>3</v>
      </c>
      <c r="M17" s="2">
        <v>6</v>
      </c>
      <c r="N17" s="2"/>
      <c r="O17" s="2">
        <v>6</v>
      </c>
      <c r="P17" s="2">
        <v>6</v>
      </c>
      <c r="Q17" s="2"/>
      <c r="R17" s="2">
        <f t="shared" si="0"/>
        <v>54</v>
      </c>
      <c r="S17" s="3"/>
      <c r="T17" s="4">
        <f t="shared" si="2"/>
        <v>54</v>
      </c>
      <c r="U17" s="2" t="s">
        <v>42</v>
      </c>
    </row>
    <row r="18" spans="1:21" x14ac:dyDescent="0.25">
      <c r="A18" s="2"/>
      <c r="B18" s="2" t="s">
        <v>29</v>
      </c>
      <c r="C18" s="2">
        <v>2</v>
      </c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>
        <v>1</v>
      </c>
      <c r="N18" s="2"/>
      <c r="O18" s="2">
        <v>1</v>
      </c>
      <c r="P18" s="2">
        <v>1</v>
      </c>
      <c r="Q18" s="2"/>
      <c r="R18" s="2">
        <f t="shared" si="0"/>
        <v>7</v>
      </c>
      <c r="S18" s="3"/>
      <c r="T18" s="4">
        <f t="shared" si="2"/>
        <v>7</v>
      </c>
      <c r="U18" s="2" t="s">
        <v>42</v>
      </c>
    </row>
    <row r="19" spans="1:21" x14ac:dyDescent="0.25">
      <c r="S19" s="1"/>
      <c r="T19" s="10"/>
    </row>
    <row r="20" spans="1:21" x14ac:dyDescent="0.25">
      <c r="A20" s="2" t="s">
        <v>32</v>
      </c>
      <c r="B20" s="2" t="s">
        <v>33</v>
      </c>
      <c r="C20" s="2">
        <v>0.8</v>
      </c>
      <c r="D20" s="2">
        <v>0.4</v>
      </c>
      <c r="E20" s="2">
        <v>0.2</v>
      </c>
      <c r="F20" s="2"/>
      <c r="G20" s="2">
        <v>0.2</v>
      </c>
      <c r="H20" s="2"/>
      <c r="I20" s="2">
        <v>0.4</v>
      </c>
      <c r="J20" s="2">
        <v>0.2</v>
      </c>
      <c r="K20" s="2"/>
      <c r="L20" s="2">
        <v>0.4</v>
      </c>
      <c r="M20" s="2">
        <v>0.2</v>
      </c>
      <c r="N20" s="2"/>
      <c r="O20" s="2">
        <v>0.4</v>
      </c>
      <c r="P20" s="2">
        <v>0.4</v>
      </c>
      <c r="Q20" s="2"/>
      <c r="R20" s="2">
        <f t="shared" si="0"/>
        <v>3.6</v>
      </c>
      <c r="S20" s="8">
        <f t="shared" si="1"/>
        <v>0.6</v>
      </c>
      <c r="T20" s="4">
        <f t="shared" si="2"/>
        <v>3.6</v>
      </c>
      <c r="U20" s="2" t="s">
        <v>41</v>
      </c>
    </row>
    <row r="21" spans="1:21" x14ac:dyDescent="0.25">
      <c r="A21" s="2" t="s">
        <v>35</v>
      </c>
      <c r="B21" s="2" t="s">
        <v>34</v>
      </c>
      <c r="C21" s="2">
        <v>2</v>
      </c>
      <c r="D21" s="2">
        <v>1</v>
      </c>
      <c r="E21" s="2">
        <v>1</v>
      </c>
      <c r="F21" s="2">
        <v>1.4</v>
      </c>
      <c r="G21" s="2">
        <v>1</v>
      </c>
      <c r="H21" s="2">
        <v>0.2</v>
      </c>
      <c r="I21" s="2">
        <v>1</v>
      </c>
      <c r="J21" s="2">
        <v>1.2</v>
      </c>
      <c r="K21" s="2">
        <v>2</v>
      </c>
      <c r="L21" s="2">
        <v>4</v>
      </c>
      <c r="M21" s="2">
        <v>4</v>
      </c>
      <c r="N21" s="2">
        <v>2</v>
      </c>
      <c r="O21" s="2">
        <v>4</v>
      </c>
      <c r="P21" s="2">
        <v>1</v>
      </c>
      <c r="Q21" s="2"/>
      <c r="R21" s="2">
        <f t="shared" si="0"/>
        <v>25.8</v>
      </c>
      <c r="S21" s="8">
        <f t="shared" si="1"/>
        <v>4.3</v>
      </c>
      <c r="T21" s="4">
        <f t="shared" si="2"/>
        <v>25.8</v>
      </c>
      <c r="U21" s="2" t="s">
        <v>41</v>
      </c>
    </row>
    <row r="22" spans="1:21" x14ac:dyDescent="0.25">
      <c r="A22" s="2" t="s">
        <v>37</v>
      </c>
      <c r="B22" s="2" t="s">
        <v>36</v>
      </c>
      <c r="C22" s="2">
        <v>0.4</v>
      </c>
      <c r="D22" s="2">
        <v>0.2</v>
      </c>
      <c r="E22" s="2">
        <v>0.4</v>
      </c>
      <c r="F22" s="2">
        <v>2.8</v>
      </c>
      <c r="G22" s="2">
        <v>0.4</v>
      </c>
      <c r="H22" s="2">
        <v>0.2</v>
      </c>
      <c r="I22" s="2">
        <v>0.2</v>
      </c>
      <c r="J22" s="2">
        <v>0.4</v>
      </c>
      <c r="K22" s="2">
        <v>0.2</v>
      </c>
      <c r="L22" s="2">
        <v>0.8</v>
      </c>
      <c r="M22" s="2">
        <v>0.8</v>
      </c>
      <c r="N22" s="2">
        <v>0.2</v>
      </c>
      <c r="O22" s="2">
        <v>1</v>
      </c>
      <c r="P22" s="2">
        <v>0.2</v>
      </c>
      <c r="Q22" s="2"/>
      <c r="R22" s="2">
        <f t="shared" si="0"/>
        <v>8.1999999999999993</v>
      </c>
      <c r="S22" s="8">
        <f t="shared" si="1"/>
        <v>1.3666666666666665</v>
      </c>
      <c r="T22" s="4">
        <f t="shared" si="2"/>
        <v>8.1999999999999993</v>
      </c>
      <c r="U22" s="2" t="s">
        <v>41</v>
      </c>
    </row>
    <row r="23" spans="1:21" x14ac:dyDescent="0.25">
      <c r="R23" s="6"/>
    </row>
    <row r="24" spans="1:21" x14ac:dyDescent="0.25">
      <c r="B24" t="s">
        <v>46</v>
      </c>
      <c r="R24" s="6"/>
    </row>
    <row r="25" spans="1:21" x14ac:dyDescent="0.25">
      <c r="B25" t="s">
        <v>46</v>
      </c>
      <c r="R25" s="6"/>
    </row>
    <row r="26" spans="1:21" x14ac:dyDescent="0.25">
      <c r="B26" t="s">
        <v>46</v>
      </c>
      <c r="R26" s="6"/>
    </row>
    <row r="27" spans="1:21" x14ac:dyDescent="0.25">
      <c r="B27" t="s">
        <v>46</v>
      </c>
      <c r="R27" s="6"/>
    </row>
    <row r="28" spans="1:21" x14ac:dyDescent="0.25">
      <c r="R28" s="6"/>
    </row>
    <row r="29" spans="1:21" x14ac:dyDescent="0.25">
      <c r="R29" s="6"/>
    </row>
    <row r="30" spans="1:21" x14ac:dyDescent="0.25">
      <c r="R30" s="6"/>
    </row>
    <row r="31" spans="1:21" ht="17.25" x14ac:dyDescent="0.25">
      <c r="A31" s="2"/>
      <c r="B31" s="2" t="s">
        <v>38</v>
      </c>
      <c r="C31" s="2">
        <v>14.5</v>
      </c>
      <c r="D31" s="2">
        <v>6</v>
      </c>
      <c r="E31" s="2">
        <v>120.4</v>
      </c>
      <c r="F31" s="2">
        <v>42</v>
      </c>
      <c r="G31" s="2">
        <v>15.1</v>
      </c>
      <c r="H31" s="2">
        <v>4.7</v>
      </c>
      <c r="I31" s="2">
        <v>5.4</v>
      </c>
      <c r="J31" s="2">
        <v>15.1</v>
      </c>
      <c r="K31" s="2">
        <v>13.6</v>
      </c>
      <c r="L31" s="2">
        <v>39</v>
      </c>
      <c r="M31" s="2">
        <v>39</v>
      </c>
      <c r="N31" s="2">
        <v>15</v>
      </c>
      <c r="O31" s="2">
        <v>25</v>
      </c>
      <c r="P31" s="2">
        <v>8.1999999999999993</v>
      </c>
      <c r="Q31" s="2"/>
      <c r="R31" s="2">
        <f t="shared" si="0"/>
        <v>362.99999999999994</v>
      </c>
      <c r="S31" s="2" t="s">
        <v>39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Z6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3" sqref="L3"/>
    </sheetView>
  </sheetViews>
  <sheetFormatPr defaultRowHeight="15" x14ac:dyDescent="0.25"/>
  <cols>
    <col min="2" max="2" width="21.28515625" bestFit="1" customWidth="1"/>
    <col min="3" max="3" width="41.7109375" bestFit="1" customWidth="1"/>
    <col min="4" max="4" width="9" style="31" customWidth="1"/>
    <col min="5" max="5" width="12" customWidth="1"/>
    <col min="6" max="7" width="9.140625" hidden="1" customWidth="1"/>
    <col min="8" max="8" width="9.140625" customWidth="1"/>
    <col min="9" max="9" width="11.140625" style="10" customWidth="1"/>
    <col min="10" max="10" width="8.85546875" style="23" customWidth="1"/>
    <col min="11" max="11" width="16" style="31" bestFit="1" customWidth="1"/>
    <col min="12" max="26" width="9.140625" customWidth="1"/>
  </cols>
  <sheetData>
    <row r="1" spans="2:26" x14ac:dyDescent="0.25">
      <c r="B1" s="46" t="s">
        <v>83</v>
      </c>
      <c r="C1" s="22" t="s">
        <v>47</v>
      </c>
      <c r="D1" s="34"/>
      <c r="E1" s="6"/>
      <c r="F1" s="6"/>
      <c r="G1" s="6"/>
      <c r="H1" s="6"/>
      <c r="I1" s="17"/>
      <c r="L1" t="s">
        <v>109</v>
      </c>
      <c r="M1" t="s">
        <v>110</v>
      </c>
      <c r="N1" t="s">
        <v>111</v>
      </c>
    </row>
    <row r="2" spans="2:26" x14ac:dyDescent="0.25">
      <c r="B2" s="2" t="s">
        <v>92</v>
      </c>
      <c r="C2" s="15" t="s">
        <v>91</v>
      </c>
      <c r="D2" s="32">
        <v>9010</v>
      </c>
      <c r="E2" s="25">
        <f t="shared" ref="E2" si="0">SUM(L2:Z2)</f>
        <v>21</v>
      </c>
      <c r="F2" s="25"/>
      <c r="G2" s="25" t="s">
        <v>49</v>
      </c>
      <c r="H2" s="26">
        <v>2263</v>
      </c>
      <c r="I2" s="51">
        <f t="shared" ref="I2" si="1">H2*E2</f>
        <v>47523</v>
      </c>
      <c r="J2" s="30"/>
      <c r="K2" s="31" t="str">
        <f>IF(Двери!B2="проём","1","0")</f>
        <v>1</v>
      </c>
      <c r="L2" s="2">
        <f>K2*(Двери!B24+(Двери!B25*2))*Двери!B30/1000</f>
        <v>5</v>
      </c>
      <c r="M2" s="2">
        <f>K2*(Двери!C24+(Двери!C25*2))*Двери!C30/1000</f>
        <v>7</v>
      </c>
      <c r="N2" s="2">
        <f>K2*(Двери!D24+(Двери!D25*2))*Двери!D30/1000</f>
        <v>9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x14ac:dyDescent="0.25">
      <c r="B3" s="2" t="s">
        <v>52</v>
      </c>
      <c r="C3" s="15" t="s">
        <v>59</v>
      </c>
      <c r="D3" s="32">
        <v>9010</v>
      </c>
      <c r="E3" s="25">
        <f t="shared" ref="E3" si="2">SUM(L3:Z3)</f>
        <v>18</v>
      </c>
      <c r="F3" s="25"/>
      <c r="G3" s="25" t="s">
        <v>49</v>
      </c>
      <c r="H3" s="26">
        <v>2263</v>
      </c>
      <c r="I3" s="51">
        <f t="shared" ref="I3" si="3">H3*E3</f>
        <v>40734</v>
      </c>
      <c r="J3" s="30"/>
      <c r="K3" s="31" t="str">
        <f>IF(Двери!B6="наружу","1","0")</f>
        <v>1</v>
      </c>
      <c r="L3" s="79"/>
      <c r="M3" s="2">
        <f>K3*(Двери!C24+Двери!C25)*2*Двери!C30/1000</f>
        <v>8</v>
      </c>
      <c r="N3" s="2">
        <f>K3*(Двери!D24+Двери!D25)*2*Двери!D30/1000</f>
        <v>10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2" t="s">
        <v>51</v>
      </c>
      <c r="C4" s="15" t="s">
        <v>58</v>
      </c>
      <c r="D4" s="32">
        <v>9010</v>
      </c>
      <c r="E4" s="25">
        <f t="shared" ref="E4" si="4">SUM(L4:Z4)</f>
        <v>3</v>
      </c>
      <c r="F4" s="25"/>
      <c r="G4" s="25" t="s">
        <v>49</v>
      </c>
      <c r="H4" s="26">
        <v>1564</v>
      </c>
      <c r="I4" s="51">
        <f t="shared" ref="I4" si="5">H4*E4</f>
        <v>4692</v>
      </c>
      <c r="J4" s="30"/>
      <c r="K4" s="31" t="str">
        <f>IF(Двери!B27=1,"1","0")</f>
        <v>1</v>
      </c>
      <c r="L4" s="2">
        <f>K4*(Двери!B24*Двери!B30)/1000</f>
        <v>1</v>
      </c>
      <c r="M4" s="2">
        <f>K4*(Двери!C24*Двери!C30)/1000</f>
        <v>1</v>
      </c>
      <c r="N4" s="2">
        <f>K4*(Двери!D24*Двери!D30)/1000</f>
        <v>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2:26" x14ac:dyDescent="0.25">
      <c r="B6" s="20" t="s">
        <v>60</v>
      </c>
      <c r="C6" s="15" t="s">
        <v>61</v>
      </c>
      <c r="D6" s="32">
        <v>9010</v>
      </c>
      <c r="E6" s="25">
        <f>SUM(L6:Z6)</f>
        <v>0</v>
      </c>
      <c r="F6" s="25"/>
      <c r="G6" s="25" t="s">
        <v>49</v>
      </c>
      <c r="H6" s="26">
        <v>1596</v>
      </c>
      <c r="I6" s="42">
        <f>H6*E6</f>
        <v>0</v>
      </c>
      <c r="J6" s="30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x14ac:dyDescent="0.25">
      <c r="B7" s="20" t="s">
        <v>32</v>
      </c>
      <c r="C7" s="15" t="s">
        <v>77</v>
      </c>
      <c r="D7" s="32"/>
      <c r="E7" s="25">
        <f>SUM(L7:Z7)</f>
        <v>0</v>
      </c>
      <c r="F7" s="25"/>
      <c r="G7" s="25" t="s">
        <v>49</v>
      </c>
      <c r="H7" s="26">
        <v>5676</v>
      </c>
      <c r="I7" s="42">
        <f>H7*E7</f>
        <v>0</v>
      </c>
      <c r="J7" s="3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25">
      <c r="B8" s="20" t="s">
        <v>56</v>
      </c>
      <c r="C8" s="15" t="s">
        <v>78</v>
      </c>
      <c r="D8" s="32"/>
      <c r="E8" s="25">
        <f t="shared" ref="E8" si="6">SUM(L8:Z8)</f>
        <v>0</v>
      </c>
      <c r="F8" s="25"/>
      <c r="G8" s="25" t="s">
        <v>49</v>
      </c>
      <c r="H8" s="26">
        <v>1132</v>
      </c>
      <c r="I8" s="42">
        <f t="shared" ref="I8" si="7">H8*E8</f>
        <v>0</v>
      </c>
      <c r="J8" s="3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10" spans="2:26" x14ac:dyDescent="0.25">
      <c r="B10" s="47" t="s">
        <v>57</v>
      </c>
      <c r="C10" s="15" t="s">
        <v>48</v>
      </c>
      <c r="D10" s="32"/>
      <c r="E10" s="25">
        <f t="shared" ref="E10" si="8">SUM(L10:Z10)</f>
        <v>0</v>
      </c>
      <c r="F10" s="25"/>
      <c r="G10" s="25" t="s">
        <v>49</v>
      </c>
      <c r="H10" s="26">
        <v>80</v>
      </c>
      <c r="I10" s="42">
        <f t="shared" ref="I10" si="9">H10*E10</f>
        <v>0</v>
      </c>
      <c r="J10" s="3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x14ac:dyDescent="0.25">
      <c r="B11" s="20">
        <v>2019</v>
      </c>
      <c r="C11" s="15" t="s">
        <v>76</v>
      </c>
      <c r="D11" s="32">
        <v>9010</v>
      </c>
      <c r="E11" s="25">
        <f>SUM(L11:Z11)</f>
        <v>0</v>
      </c>
      <c r="F11" s="25"/>
      <c r="G11" s="25" t="s">
        <v>49</v>
      </c>
      <c r="H11" s="26">
        <v>800</v>
      </c>
      <c r="I11" s="42">
        <f>H11*E11</f>
        <v>0</v>
      </c>
      <c r="J11" s="3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x14ac:dyDescent="0.25">
      <c r="B12" s="20" t="s">
        <v>63</v>
      </c>
      <c r="C12" s="15" t="s">
        <v>82</v>
      </c>
      <c r="D12" s="32"/>
      <c r="E12" s="25">
        <f>SUM(L12:Z12)</f>
        <v>0</v>
      </c>
      <c r="F12" s="25"/>
      <c r="G12" s="25" t="s">
        <v>49</v>
      </c>
      <c r="H12" s="26">
        <v>129</v>
      </c>
      <c r="I12" s="42">
        <f>H12*E12</f>
        <v>0</v>
      </c>
      <c r="J12" s="3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x14ac:dyDescent="0.25">
      <c r="B13" s="20" t="s">
        <v>53</v>
      </c>
      <c r="C13" s="15" t="s">
        <v>81</v>
      </c>
      <c r="D13" s="32">
        <v>9010</v>
      </c>
      <c r="E13" s="25">
        <f>SUM(L13:Z13)</f>
        <v>0</v>
      </c>
      <c r="F13" s="25"/>
      <c r="G13" s="25" t="s">
        <v>49</v>
      </c>
      <c r="H13" s="26">
        <v>1138</v>
      </c>
      <c r="I13" s="42">
        <f>H13*E13</f>
        <v>0</v>
      </c>
      <c r="J13" s="3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x14ac:dyDescent="0.25">
      <c r="B14" s="20" t="s">
        <v>64</v>
      </c>
      <c r="C14" s="15" t="s">
        <v>65</v>
      </c>
      <c r="D14" s="32"/>
      <c r="E14" s="25">
        <f t="shared" ref="E14" si="10">SUM(L14:Z14)</f>
        <v>0</v>
      </c>
      <c r="F14" s="25"/>
      <c r="G14" s="25" t="s">
        <v>49</v>
      </c>
      <c r="H14" s="26">
        <v>127</v>
      </c>
      <c r="I14" s="42">
        <f t="shared" ref="I14" si="11">H14*E14</f>
        <v>0</v>
      </c>
      <c r="J14" s="3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x14ac:dyDescent="0.25">
      <c r="B15" s="20">
        <v>1111</v>
      </c>
      <c r="C15" s="15" t="s">
        <v>66</v>
      </c>
      <c r="D15" s="32">
        <v>9010</v>
      </c>
      <c r="E15" s="25">
        <f>SUM(L15:Z15)</f>
        <v>0</v>
      </c>
      <c r="F15" s="25"/>
      <c r="G15" s="25" t="s">
        <v>49</v>
      </c>
      <c r="H15" s="26">
        <v>1500</v>
      </c>
      <c r="I15" s="42">
        <f>H15*E15</f>
        <v>0</v>
      </c>
      <c r="J15" s="3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x14ac:dyDescent="0.25">
      <c r="B16" s="20" t="s">
        <v>68</v>
      </c>
      <c r="C16" s="15" t="s">
        <v>67</v>
      </c>
      <c r="D16" s="32"/>
      <c r="E16" s="25">
        <f>SUM(L16:Z16)</f>
        <v>0</v>
      </c>
      <c r="F16" s="25"/>
      <c r="G16" s="25" t="s">
        <v>49</v>
      </c>
      <c r="H16" s="26">
        <v>200</v>
      </c>
      <c r="I16" s="42">
        <f>H16*E16</f>
        <v>0</v>
      </c>
      <c r="J16" s="3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x14ac:dyDescent="0.25">
      <c r="B17" s="20"/>
      <c r="C17" s="15" t="s">
        <v>69</v>
      </c>
      <c r="D17" s="32"/>
      <c r="E17" s="25">
        <f>SUM(L17:Z17)</f>
        <v>0</v>
      </c>
      <c r="F17" s="25"/>
      <c r="G17" s="25" t="s">
        <v>49</v>
      </c>
      <c r="H17" s="26">
        <v>2000</v>
      </c>
      <c r="I17" s="42">
        <f>H17*E17</f>
        <v>0</v>
      </c>
      <c r="J17" s="3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x14ac:dyDescent="0.25">
      <c r="B18" s="20"/>
      <c r="C18" s="15" t="s">
        <v>70</v>
      </c>
      <c r="D18" s="32">
        <v>9010</v>
      </c>
      <c r="E18" s="25">
        <f t="shared" ref="E18" si="12">SUM(L18:Z18)</f>
        <v>0</v>
      </c>
      <c r="F18" s="25"/>
      <c r="G18" s="25" t="s">
        <v>49</v>
      </c>
      <c r="H18" s="26">
        <v>2000</v>
      </c>
      <c r="I18" s="42">
        <f t="shared" ref="I18" si="13">H18*E18</f>
        <v>0</v>
      </c>
      <c r="J18" s="3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x14ac:dyDescent="0.25">
      <c r="B19" s="20"/>
      <c r="C19" s="15" t="s">
        <v>71</v>
      </c>
      <c r="D19" s="32">
        <v>9010</v>
      </c>
      <c r="E19" s="25">
        <f t="shared" ref="E19" si="14">SUM(L19:Z19)</f>
        <v>0</v>
      </c>
      <c r="F19" s="25"/>
      <c r="G19" s="25" t="s">
        <v>49</v>
      </c>
      <c r="H19" s="26">
        <v>6000</v>
      </c>
      <c r="I19" s="42">
        <f t="shared" ref="I19" si="15">H19*E19</f>
        <v>0</v>
      </c>
      <c r="J19" s="3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1" spans="2:26" x14ac:dyDescent="0.25">
      <c r="B21" s="50">
        <v>5592</v>
      </c>
      <c r="C21" s="15" t="s">
        <v>73</v>
      </c>
      <c r="D21" s="32"/>
      <c r="E21" s="25">
        <f>SUM(L21:Z21)</f>
        <v>0</v>
      </c>
      <c r="F21" s="25"/>
      <c r="G21" s="25" t="s">
        <v>49</v>
      </c>
      <c r="H21" s="26">
        <v>49</v>
      </c>
      <c r="I21" s="42">
        <f>H21*E21</f>
        <v>0</v>
      </c>
      <c r="J21" s="3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x14ac:dyDescent="0.25">
      <c r="B22" s="20">
        <v>5593</v>
      </c>
      <c r="C22" s="15" t="s">
        <v>74</v>
      </c>
      <c r="D22" s="32"/>
      <c r="E22" s="25">
        <f>SUM(L22:Z22)</f>
        <v>0</v>
      </c>
      <c r="F22" s="25"/>
      <c r="G22" s="25" t="s">
        <v>49</v>
      </c>
      <c r="H22" s="26">
        <v>49</v>
      </c>
      <c r="I22" s="42">
        <f>H22*E22</f>
        <v>0</v>
      </c>
      <c r="J22" s="3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x14ac:dyDescent="0.25">
      <c r="B23" s="20">
        <v>5585</v>
      </c>
      <c r="C23" s="15" t="s">
        <v>95</v>
      </c>
      <c r="D23" s="32"/>
      <c r="E23" s="25">
        <f>SUM(L23:Z23)</f>
        <v>0</v>
      </c>
      <c r="F23" s="25"/>
      <c r="G23" s="25" t="s">
        <v>49</v>
      </c>
      <c r="H23" s="26">
        <v>50</v>
      </c>
      <c r="I23" s="42">
        <f>H23*E23</f>
        <v>0</v>
      </c>
      <c r="J23" s="3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x14ac:dyDescent="0.25">
      <c r="B24" s="20">
        <v>5609</v>
      </c>
      <c r="C24" s="15" t="s">
        <v>96</v>
      </c>
      <c r="D24" s="32"/>
      <c r="E24" s="25">
        <f>SUM(L24:Z24)</f>
        <v>0</v>
      </c>
      <c r="F24" s="25"/>
      <c r="G24" s="25" t="s">
        <v>49</v>
      </c>
      <c r="H24" s="26">
        <v>50</v>
      </c>
      <c r="I24" s="42">
        <f>H24*E24</f>
        <v>0</v>
      </c>
      <c r="J24" s="3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.75" thickBot="1" x14ac:dyDescent="0.3">
      <c r="B25" s="21" t="s">
        <v>72</v>
      </c>
      <c r="C25" s="48" t="s">
        <v>75</v>
      </c>
      <c r="D25" s="43"/>
      <c r="E25" s="44">
        <f>SUM(L25:Z25)</f>
        <v>0</v>
      </c>
      <c r="F25" s="44"/>
      <c r="G25" s="44" t="s">
        <v>49</v>
      </c>
      <c r="H25" s="49">
        <v>100</v>
      </c>
      <c r="I25" s="45">
        <f>H25*E25</f>
        <v>0</v>
      </c>
      <c r="J25" s="30"/>
      <c r="L25" s="5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7" spans="2:26" x14ac:dyDescent="0.25">
      <c r="B27" s="20" t="s">
        <v>97</v>
      </c>
      <c r="C27" s="15" t="s">
        <v>98</v>
      </c>
      <c r="D27" s="32">
        <v>9010</v>
      </c>
      <c r="E27" s="59">
        <f>SUM(L27:Z27)</f>
        <v>6.4</v>
      </c>
      <c r="F27" s="25"/>
      <c r="G27" s="25" t="s">
        <v>49</v>
      </c>
      <c r="H27" s="26"/>
      <c r="I27" s="42">
        <f t="shared" ref="I27:I32" si="16">H27*E27</f>
        <v>0</v>
      </c>
      <c r="J27" s="30"/>
      <c r="L27" s="60" t="str">
        <f>IF(ISNA(MATCH($C27,Двери!B$26:B$29,0)),"",CHOOSE(MATCH($C27,Двери!B$26:B$29,0)+Двери!B$27+COUNTIF(Двери!B$26:B$29,$C27)-1,2*(Двери!B$24+Двери!B$25)*Двери!B$30/1000,2*(Двери!B$24+Двери!B$25-Двери!B$28)*Двери!B$30/1000,2*(Двери!B$24*2+Двери!B$25)*Двери!B$30/1000,,2*(Двери!B$24+Двери!B$28)*Двери!B$30/1000))</f>
        <v/>
      </c>
      <c r="M27" s="60">
        <f>IF(ISNA(MATCH($C27,Двери!C$26:C$29,0)),"",CHOOSE(MATCH($C27,Двери!C$26:C$29,0)+Двери!C$27+COUNTIF(Двери!C$26:C$29,$C27)-1,2*(Двери!C$24+Двери!C$25)*Двери!C$30/1000,2*(Двери!C$24+Двери!C$25-Двери!C$28)*Двери!C$30/1000,2*(Двери!C$24*2+Двери!C$25)*Двери!C$30/1000,,2*(Двери!C$24+Двери!C$28)*Двери!C$30/1000))</f>
        <v>6.4</v>
      </c>
      <c r="N27" s="60" t="str">
        <f>IF(ISNA(MATCH($C27,Двери!D$26:D$29,0)),"",CHOOSE(MATCH($C27,Двери!D$26:D$29,0)+Двери!D$27+COUNTIF(Двери!D$26:D$29,$C27)-1,2*(Двери!D$24+Двери!D$25)*Двери!D$30/1000,2*(Двери!D$24+Двери!D$25-Двери!D$28)*Двери!D$30/1000,2*(Двери!D$24*2+Двери!D$25)*Двери!D$30/1000,,2*(Двери!D$24+Двери!D$28)*Двери!D$30/1000))</f>
        <v/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x14ac:dyDescent="0.25">
      <c r="B28" s="20" t="s">
        <v>99</v>
      </c>
      <c r="C28" s="15" t="s">
        <v>100</v>
      </c>
      <c r="D28" s="32">
        <v>9010</v>
      </c>
      <c r="E28" s="25">
        <f t="shared" ref="E28:E32" si="17">SUM(L28:Z28)</f>
        <v>3.6</v>
      </c>
      <c r="F28" s="25"/>
      <c r="G28" s="25" t="s">
        <v>49</v>
      </c>
      <c r="H28" s="26"/>
      <c r="I28" s="42">
        <f t="shared" si="16"/>
        <v>0</v>
      </c>
      <c r="J28" s="30"/>
      <c r="L28" s="60" t="str">
        <f>IF(ISNA(MATCH($C28,Двери!B$26:B$29,0)),"",CHOOSE(MATCH($C28,Двери!B$26:B$29,0)+Двери!B$27+COUNTIF(Двери!B$26:B$29,$C28)-1,2*(Двери!B$24+Двери!B$25)*Двери!B$30/1000,2*(Двери!B$24+Двери!B$25-Двери!B$28)*Двери!B$30/1000,2*(Двери!B$24*2+Двери!B$25)*Двери!B$30/1000,,2*(Двери!B$24+Двери!B$28)*Двери!B$30/1000))</f>
        <v/>
      </c>
      <c r="M28" s="60">
        <f>IF(ISNA(MATCH($C28,Двери!C$26:C$29,0)),"",CHOOSE(MATCH($C28,Двери!C$26:C$29,0)+Двери!C$27+COUNTIF(Двери!C$26:C$29,$C28)-1,2*(Двери!C$24+Двери!C$25)*Двери!C$30/1000,2*(Двери!C$24+Двери!C$25-Двери!C$28)*Двери!C$30/1000,2*(Двери!C$24*2+Двери!C$25)*Двери!C$30/1000,,2*(Двери!C$24+Двери!C$28)*Двери!C$30/1000))</f>
        <v>3.6</v>
      </c>
      <c r="N28" s="60" t="str">
        <f>IF(ISNA(MATCH($C28,Двери!D$26:D$29,0)),"",CHOOSE(MATCH($C28,Двери!D$26:D$29,0)+Двери!D$27+COUNTIF(Двери!D$26:D$29,$C28)-1,2*(Двери!D$24+Двери!D$25)*Двери!D$30/1000,2*(Двери!D$24+Двери!D$25-Двери!D$28)*Двери!D$30/1000,2*(Двери!D$24*2+Двери!D$25)*Двери!D$30/1000,,2*(Двери!D$24+Двери!D$28)*Двери!D$30/1000))</f>
        <v/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x14ac:dyDescent="0.25">
      <c r="B29" s="20" t="s">
        <v>102</v>
      </c>
      <c r="C29" s="15" t="s">
        <v>101</v>
      </c>
      <c r="D29" s="32">
        <v>9010</v>
      </c>
      <c r="E29" s="25">
        <f t="shared" si="17"/>
        <v>8.4</v>
      </c>
      <c r="F29" s="25"/>
      <c r="G29" s="25" t="s">
        <v>49</v>
      </c>
      <c r="H29" s="26"/>
      <c r="I29" s="42">
        <f t="shared" si="16"/>
        <v>0</v>
      </c>
      <c r="J29" s="30"/>
      <c r="L29" s="60" t="str">
        <f>IF(ISNA(MATCH($C29,Двери!B$26:B$29,0)),"",CHOOSE(MATCH($C29,Двери!B$26:B$29,0)+Двери!B$27+COUNTIF(Двери!B$26:B$29,$C29)-1,2*(Двери!B$24+Двери!B$25)*Двери!B$30/1000,2*(Двери!B$24+Двери!B$25-Двери!B$28)*Двери!B$30/1000,2*(Двери!B$24*2+Двери!B$25)*Двери!B$30/1000,,2*(Двери!B$24+Двери!B$28)*Двери!B$30/1000))</f>
        <v/>
      </c>
      <c r="M29" s="60" t="str">
        <f>IF(ISNA(MATCH($C29,Двери!C$26:C$29,0)),"",CHOOSE(MATCH($C29,Двери!C$26:C$29,0)+Двери!C$27+COUNTIF(Двери!C$26:C$29,$C29)-1,2*(Двери!C$24+Двери!C$25)*Двери!C$30/1000,2*(Двери!C$24+Двери!C$25-Двери!C$28)*Двери!C$30/1000,2*(Двери!C$24*2+Двери!C$25)*Двери!C$30/1000,,2*(Двери!C$24+Двери!C$28)*Двери!C$30/1000))</f>
        <v/>
      </c>
      <c r="N29" s="60">
        <f>IF(ISNA(MATCH($C29,Двери!D$26:D$29,0)),"",CHOOSE(MATCH($C29,Двери!D$26:D$29,0)+Двери!D$27+COUNTIF(Двери!D$26:D$29,$C29)-1,2*(Двери!D$24+Двери!D$25)*Двери!D$30/1000,2*(Двери!D$24+Двери!D$25-Двери!D$28)*Двери!D$30/1000,2*(Двери!D$24*2+Двери!D$25)*Двери!D$30/1000,,2*(Двери!D$24+Двери!D$28)*Двери!D$30/1000))</f>
        <v>8.4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x14ac:dyDescent="0.25">
      <c r="B30" s="20" t="s">
        <v>105</v>
      </c>
      <c r="C30" s="15" t="s">
        <v>104</v>
      </c>
      <c r="D30" s="32">
        <v>9010</v>
      </c>
      <c r="E30" s="25">
        <f t="shared" si="17"/>
        <v>3.6</v>
      </c>
      <c r="F30" s="25"/>
      <c r="G30" s="25" t="s">
        <v>49</v>
      </c>
      <c r="H30" s="26">
        <v>220</v>
      </c>
      <c r="I30" s="42">
        <f t="shared" si="16"/>
        <v>792</v>
      </c>
      <c r="J30" s="30"/>
      <c r="L30" s="60" t="str">
        <f>IF(ISNA(MATCH($C30,Двери!B$26:B$29,0)),"",CHOOSE(MATCH($C30,Двери!B$26:B$29,0)+Двери!B$27+COUNTIF(Двери!B$26:B$29,$C30)-1,2*(Двери!B$24+Двери!B$25)*Двери!B$30/1000,2*(Двери!B$24+Двери!B$25-Двери!B$28)*Двери!B$30/1000,2*(Двери!B$24*2+Двери!B$25)*Двери!B$30/1000,,2*(Двери!B$24+Двери!B$28)*Двери!B$30/1000))</f>
        <v/>
      </c>
      <c r="M30" s="60" t="str">
        <f>IF(ISNA(MATCH($C30,Двери!C$26:C$29,0)),"",CHOOSE(MATCH($C30,Двери!C$26:C$29,0)+Двери!C$27+COUNTIF(Двери!C$26:C$29,$C30)-1,2*(Двери!C$24+Двери!C$25)*Двери!C$30/1000,2*(Двери!C$24+Двери!C$25-Двери!C$28)*Двери!C$30/1000,2*(Двери!C$24*2+Двери!C$25)*Двери!C$30/1000,,2*(Двери!C$24+Двери!C$28)*Двери!C$30/1000))</f>
        <v/>
      </c>
      <c r="N30" s="60">
        <f>IF(ISNA(MATCH($C30,Двери!D$26:D$29,0)),"",CHOOSE(MATCH($C30,Двери!D$26:D$29,0)+Двери!D$27+COUNTIF(Двери!D$26:D$29,$C30)-1,2*(Двери!D$24+Двери!D$25)*Двери!D$30/1000,2*(Двери!D$24+Двери!D$25-Двери!D$28)*Двери!D$30/1000,2*(Двери!D$24*2+Двери!D$25)*Двери!D$30/1000,,2*(Двери!D$24+Двери!D$28)*Двери!D$30/1000))</f>
        <v>3.6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x14ac:dyDescent="0.25">
      <c r="B31" s="20" t="s">
        <v>107</v>
      </c>
      <c r="C31" s="15" t="s">
        <v>106</v>
      </c>
      <c r="D31" s="32">
        <v>9010</v>
      </c>
      <c r="E31" s="59">
        <f>SUM(L31:Z31)</f>
        <v>4.4000000000000004</v>
      </c>
      <c r="F31" s="25"/>
      <c r="G31" s="25" t="s">
        <v>49</v>
      </c>
      <c r="H31" s="26">
        <v>220</v>
      </c>
      <c r="I31" s="42">
        <f t="shared" si="16"/>
        <v>968.00000000000011</v>
      </c>
      <c r="J31" s="30"/>
      <c r="L31" s="60">
        <f>IF(ISNA(MATCH($C31,Двери!B$26:B$29,0)),"",CHOOSE(MATCH($C31,Двери!B$26:B$29,0)+Двери!B$27+COUNTIF(Двери!B$26:B$29,$C31)-1,2*(Двери!B$24+Двери!B$25)*Двери!B$30/1000,2*(Двери!B$24+Двери!B$25-Двери!B$28)*Двери!B$30/1000,2*(Двери!B$24*2+Двери!B$25)*Двери!B$30/1000,,2*(Двери!B$24+Двери!B$28)*Двери!B$30/1000))</f>
        <v>4.4000000000000004</v>
      </c>
      <c r="M31" s="60" t="str">
        <f>IF(ISNA(MATCH($C31,Двери!C$26:C$29,0)),"",CHOOSE(MATCH($C31,Двери!C$26:C$29,0)+Двери!C$27+COUNTIF(Двери!C$26:C$29,$C31)-1,2*(Двери!C$24+Двери!C$25)*Двери!C$30/1000,2*(Двери!C$24+Двери!C$25-Двери!C$28)*Двери!C$30/1000,2*(Двери!C$24*2+Двери!C$25)*Двери!C$30/1000,,2*(Двери!C$24+Двери!C$28)*Двери!C$30/1000))</f>
        <v/>
      </c>
      <c r="N31" s="60" t="str">
        <f>IF(ISNA(MATCH($C31,Двери!D$26:D$29,0)),"",CHOOSE(MATCH($C31,Двери!D$26:D$29,0)+Двери!D$27+COUNTIF(Двери!D$26:D$29,$C31)-1,2*(Двери!D$24+Двери!D$25)*Двери!D$30/1000,2*(Двери!D$24+Двери!D$25-Двери!D$28)*Двери!D$30/1000,2*(Двери!D$24*2+Двери!D$25)*Двери!D$30/1000,,2*(Двери!D$24+Двери!D$28)*Двери!D$30/1000))</f>
        <v/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5.75" thickBot="1" x14ac:dyDescent="0.3">
      <c r="B32" s="20" t="s">
        <v>62</v>
      </c>
      <c r="C32" s="15" t="s">
        <v>87</v>
      </c>
      <c r="D32" s="32">
        <v>9010</v>
      </c>
      <c r="E32" s="25">
        <f t="shared" si="17"/>
        <v>3.6</v>
      </c>
      <c r="F32" s="25"/>
      <c r="G32" s="25" t="s">
        <v>49</v>
      </c>
      <c r="H32" s="26">
        <v>220</v>
      </c>
      <c r="I32" s="42">
        <f t="shared" si="16"/>
        <v>792</v>
      </c>
      <c r="J32" s="30"/>
      <c r="L32" s="60">
        <f>IF(ISNA(MATCH($C32,Двери!B$26:B$29,0)),"",CHOOSE(MATCH($C32,Двери!B$26:B$29,0)+Двери!B$27+COUNTIF(Двери!B$26:B$29,$C32)-1,2*(Двери!B$24+Двери!B$25)*Двери!B$30/1000,2*(Двери!B$24+Двери!B$25-Двери!B$28)*Двери!B$30/1000,2*(Двери!B$24*2+Двери!B$25)*Двери!B$30/1000,,2*(Двери!B$24+Двери!B$28)*Двери!B$30/1000))</f>
        <v>3.6</v>
      </c>
      <c r="M32" s="60" t="str">
        <f>IF(ISNA(MATCH($C32,Двери!C$26:C$29,0)),"",CHOOSE(MATCH($C32,Двери!C$26:C$29,0)+Двери!C$27+COUNTIF(Двери!C$26:C$29,$C32)-1,2*(Двери!C$24+Двери!C$25)*Двери!C$30/1000,2*(Двери!C$24+Двери!C$25-Двери!C$28)*Двери!C$30/1000,2*(Двери!C$24*2+Двери!C$25)*Двери!C$30/1000,,2*(Двери!C$24+Двери!C$28)*Двери!C$30/1000))</f>
        <v/>
      </c>
      <c r="N32" s="60" t="str">
        <f>IF(ISNA(MATCH($C32,Двери!D$26:D$29,0)),"",CHOOSE(MATCH($C32,Двери!D$26:D$29,0)+Двери!D$27+COUNTIF(Двери!D$26:D$29,$C32)-1,2*(Двери!D$24+Двери!D$25)*Двери!D$30/1000,2*(Двери!D$24+Двери!D$25-Двери!D$28)*Двери!D$30/1000,2*(Двери!D$24*2+Двери!D$25)*Двери!D$30/1000,,2*(Двери!D$24+Двери!D$28)*Двери!D$30/1000))</f>
        <v/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.75" thickBot="1" x14ac:dyDescent="0.3">
      <c r="C33" s="16">
        <v>0</v>
      </c>
      <c r="D33" s="33"/>
      <c r="E33" s="28"/>
      <c r="F33" s="28"/>
      <c r="G33" s="28"/>
      <c r="H33" s="29"/>
      <c r="I33" s="19">
        <f>SUM(I1:I32)</f>
        <v>95501</v>
      </c>
      <c r="J33" s="2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s="6" customFormat="1" x14ac:dyDescent="0.25">
      <c r="D34" s="34"/>
      <c r="E34" s="28"/>
      <c r="F34" s="28"/>
      <c r="G34" s="28"/>
      <c r="H34" s="18"/>
      <c r="I34" s="28"/>
      <c r="J34" s="29"/>
      <c r="K34" s="34"/>
    </row>
    <row r="35" spans="2:26" x14ac:dyDescent="0.25">
      <c r="B35" s="2" t="s">
        <v>149</v>
      </c>
      <c r="C35" s="15" t="s">
        <v>159</v>
      </c>
      <c r="D35" s="32"/>
      <c r="E35" s="25">
        <f>SUM(L35:Z35)</f>
        <v>0</v>
      </c>
      <c r="F35" s="27"/>
      <c r="G35" s="25" t="s">
        <v>50</v>
      </c>
      <c r="H35" s="25">
        <v>6550</v>
      </c>
      <c r="I35" s="51">
        <f t="shared" ref="I35:I57" si="18">H35*E35</f>
        <v>0</v>
      </c>
      <c r="J35" s="30"/>
      <c r="K35" s="3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25">
      <c r="B36" s="2" t="s">
        <v>149</v>
      </c>
      <c r="C36" s="15" t="s">
        <v>150</v>
      </c>
      <c r="D36" s="32"/>
      <c r="E36" s="25">
        <f>SUM(L36:Z36)</f>
        <v>0</v>
      </c>
      <c r="F36" s="27"/>
      <c r="G36" s="25" t="s">
        <v>50</v>
      </c>
      <c r="H36" s="25">
        <v>6550</v>
      </c>
      <c r="I36" s="51">
        <f t="shared" si="18"/>
        <v>0</v>
      </c>
      <c r="J36" s="30"/>
      <c r="K36" s="3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x14ac:dyDescent="0.25">
      <c r="B37" s="2" t="s">
        <v>151</v>
      </c>
      <c r="C37" s="15" t="s">
        <v>152</v>
      </c>
      <c r="D37" s="32"/>
      <c r="E37" s="25">
        <f>SUM(L37:Z37)</f>
        <v>0</v>
      </c>
      <c r="F37" s="27"/>
      <c r="G37" s="25" t="s">
        <v>50</v>
      </c>
      <c r="H37" s="25">
        <v>6550</v>
      </c>
      <c r="I37" s="51">
        <f t="shared" si="18"/>
        <v>0</v>
      </c>
      <c r="J37" s="30"/>
      <c r="K37" s="3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x14ac:dyDescent="0.25">
      <c r="B38" s="2" t="s">
        <v>153</v>
      </c>
      <c r="C38" s="15" t="s">
        <v>155</v>
      </c>
      <c r="D38" s="32"/>
      <c r="E38" s="25">
        <f t="shared" ref="E38:E39" si="19">SUM(L38:Z38)</f>
        <v>0</v>
      </c>
      <c r="F38" s="27"/>
      <c r="G38" s="25" t="s">
        <v>50</v>
      </c>
      <c r="H38" s="25">
        <v>7500</v>
      </c>
      <c r="I38" s="51">
        <f t="shared" si="18"/>
        <v>0</v>
      </c>
      <c r="J38" s="30"/>
      <c r="K38" s="3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x14ac:dyDescent="0.25">
      <c r="B39" s="2" t="s">
        <v>153</v>
      </c>
      <c r="C39" s="15" t="s">
        <v>154</v>
      </c>
      <c r="D39" s="32"/>
      <c r="E39" s="25">
        <f t="shared" si="19"/>
        <v>0</v>
      </c>
      <c r="F39" s="27"/>
      <c r="G39" s="25" t="s">
        <v>50</v>
      </c>
      <c r="H39" s="25">
        <v>10000</v>
      </c>
      <c r="I39" s="51">
        <f t="shared" si="18"/>
        <v>0</v>
      </c>
      <c r="J39" s="30"/>
      <c r="K39" s="3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x14ac:dyDescent="0.25">
      <c r="B40" s="2" t="s">
        <v>156</v>
      </c>
      <c r="C40" s="15" t="s">
        <v>157</v>
      </c>
      <c r="D40" s="32"/>
      <c r="E40" s="25">
        <f>SUM(L40:Z40)</f>
        <v>0</v>
      </c>
      <c r="F40" s="27"/>
      <c r="G40" s="25" t="s">
        <v>50</v>
      </c>
      <c r="H40" s="25">
        <v>7500</v>
      </c>
      <c r="I40" s="51">
        <f t="shared" si="18"/>
        <v>0</v>
      </c>
      <c r="J40" s="30"/>
      <c r="K40" s="3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x14ac:dyDescent="0.25">
      <c r="B41" s="2" t="s">
        <v>156</v>
      </c>
      <c r="C41" s="15" t="s">
        <v>158</v>
      </c>
      <c r="D41" s="32"/>
      <c r="E41" s="25">
        <f>SUM(L41:Z41)</f>
        <v>0</v>
      </c>
      <c r="F41" s="27"/>
      <c r="G41" s="25" t="s">
        <v>50</v>
      </c>
      <c r="H41" s="25">
        <v>10000</v>
      </c>
      <c r="I41" s="51">
        <f t="shared" si="18"/>
        <v>0</v>
      </c>
      <c r="J41" s="30"/>
      <c r="K41" s="3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x14ac:dyDescent="0.25">
      <c r="B42" s="2" t="s">
        <v>161</v>
      </c>
      <c r="C42" s="15" t="s">
        <v>163</v>
      </c>
      <c r="D42" s="32"/>
      <c r="E42" s="25">
        <f t="shared" ref="E42:E43" si="20">SUM(L42:Z42)</f>
        <v>0</v>
      </c>
      <c r="F42" s="27"/>
      <c r="G42" s="25" t="s">
        <v>50</v>
      </c>
      <c r="H42" s="25">
        <v>7500</v>
      </c>
      <c r="I42" s="51">
        <f t="shared" si="18"/>
        <v>0</v>
      </c>
      <c r="J42" s="30"/>
      <c r="K42" s="3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x14ac:dyDescent="0.25">
      <c r="B43" s="2" t="s">
        <v>161</v>
      </c>
      <c r="C43" s="15" t="s">
        <v>164</v>
      </c>
      <c r="D43" s="32"/>
      <c r="E43" s="25">
        <f t="shared" si="20"/>
        <v>0</v>
      </c>
      <c r="F43" s="27"/>
      <c r="G43" s="25" t="s">
        <v>50</v>
      </c>
      <c r="H43" s="25">
        <v>10000</v>
      </c>
      <c r="I43" s="51">
        <f t="shared" si="18"/>
        <v>0</v>
      </c>
      <c r="J43" s="30"/>
      <c r="K43" s="3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x14ac:dyDescent="0.25">
      <c r="B44" s="2" t="s">
        <v>162</v>
      </c>
      <c r="C44" s="15" t="s">
        <v>165</v>
      </c>
      <c r="D44" s="32"/>
      <c r="E44" s="25">
        <f>SUM(L44:Z44)</f>
        <v>0</v>
      </c>
      <c r="F44" s="27"/>
      <c r="G44" s="25" t="s">
        <v>50</v>
      </c>
      <c r="H44" s="25">
        <v>7500</v>
      </c>
      <c r="I44" s="51">
        <f t="shared" si="18"/>
        <v>0</v>
      </c>
      <c r="J44" s="30"/>
      <c r="K44" s="3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x14ac:dyDescent="0.25">
      <c r="B45" s="2" t="s">
        <v>162</v>
      </c>
      <c r="C45" s="15" t="s">
        <v>166</v>
      </c>
      <c r="D45" s="32"/>
      <c r="E45" s="25">
        <f>SUM(L45:Z45)</f>
        <v>0</v>
      </c>
      <c r="F45" s="27"/>
      <c r="G45" s="25" t="s">
        <v>50</v>
      </c>
      <c r="H45" s="25">
        <v>10000</v>
      </c>
      <c r="I45" s="51">
        <f t="shared" si="18"/>
        <v>0</v>
      </c>
      <c r="J45" s="30"/>
      <c r="K45" s="3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x14ac:dyDescent="0.25">
      <c r="B46" s="2" t="s">
        <v>142</v>
      </c>
      <c r="C46" s="15" t="s">
        <v>160</v>
      </c>
      <c r="D46" s="32"/>
      <c r="E46" s="25">
        <f t="shared" ref="E46" si="21">SUM(L46:Z46)</f>
        <v>0</v>
      </c>
      <c r="F46" s="27"/>
      <c r="G46" s="25" t="s">
        <v>50</v>
      </c>
      <c r="H46" s="25">
        <v>6550</v>
      </c>
      <c r="I46" s="51">
        <f t="shared" si="18"/>
        <v>0</v>
      </c>
      <c r="J46" s="30"/>
      <c r="K46" s="3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x14ac:dyDescent="0.25">
      <c r="B47" s="2" t="s">
        <v>142</v>
      </c>
      <c r="C47" s="15" t="s">
        <v>145</v>
      </c>
      <c r="D47" s="32"/>
      <c r="E47" s="25">
        <f t="shared" ref="E47" si="22">SUM(L47:Z47)</f>
        <v>0</v>
      </c>
      <c r="F47" s="27"/>
      <c r="G47" s="25" t="s">
        <v>50</v>
      </c>
      <c r="H47" s="25">
        <v>6550</v>
      </c>
      <c r="I47" s="51">
        <f t="shared" si="18"/>
        <v>0</v>
      </c>
      <c r="J47" s="30"/>
      <c r="K47" s="3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x14ac:dyDescent="0.25">
      <c r="B48" s="2" t="s">
        <v>140</v>
      </c>
      <c r="C48" s="15" t="s">
        <v>148</v>
      </c>
      <c r="D48" s="32"/>
      <c r="E48" s="25">
        <f t="shared" ref="E48" si="23">SUM(L48:Z48)</f>
        <v>0</v>
      </c>
      <c r="F48" s="27"/>
      <c r="G48" s="25" t="s">
        <v>50</v>
      </c>
      <c r="H48" s="25">
        <v>6550</v>
      </c>
      <c r="I48" s="51">
        <f t="shared" si="18"/>
        <v>0</v>
      </c>
      <c r="J48" s="30"/>
      <c r="K48" s="3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x14ac:dyDescent="0.25">
      <c r="B49" s="2" t="s">
        <v>141</v>
      </c>
      <c r="C49" s="15" t="s">
        <v>143</v>
      </c>
      <c r="D49" s="32"/>
      <c r="E49" s="25">
        <f>SUM(L49:Z49)</f>
        <v>0</v>
      </c>
      <c r="F49" s="27"/>
      <c r="G49" s="25" t="s">
        <v>50</v>
      </c>
      <c r="H49" s="25">
        <v>7500</v>
      </c>
      <c r="I49" s="51">
        <f t="shared" si="18"/>
        <v>0</v>
      </c>
      <c r="J49" s="30"/>
      <c r="K49" s="3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x14ac:dyDescent="0.25">
      <c r="B50" s="2" t="s">
        <v>141</v>
      </c>
      <c r="C50" s="15" t="s">
        <v>144</v>
      </c>
      <c r="D50" s="32"/>
      <c r="E50" s="25">
        <f>SUM(L50:Z50)</f>
        <v>0</v>
      </c>
      <c r="F50" s="27"/>
      <c r="G50" s="25" t="s">
        <v>50</v>
      </c>
      <c r="H50" s="25">
        <v>10000</v>
      </c>
      <c r="I50" s="51">
        <f t="shared" si="18"/>
        <v>0</v>
      </c>
      <c r="J50" s="30"/>
      <c r="K50" s="3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x14ac:dyDescent="0.25">
      <c r="B51" s="2" t="s">
        <v>139</v>
      </c>
      <c r="C51" s="15" t="s">
        <v>146</v>
      </c>
      <c r="D51" s="32"/>
      <c r="E51" s="25">
        <f t="shared" ref="E51:E52" si="24">SUM(L51:Z51)</f>
        <v>0</v>
      </c>
      <c r="F51" s="27"/>
      <c r="G51" s="25" t="s">
        <v>50</v>
      </c>
      <c r="H51" s="25">
        <v>7500</v>
      </c>
      <c r="I51" s="51">
        <f t="shared" si="18"/>
        <v>0</v>
      </c>
      <c r="J51" s="30"/>
      <c r="K51" s="3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x14ac:dyDescent="0.25">
      <c r="B52" s="2" t="s">
        <v>139</v>
      </c>
      <c r="C52" s="15" t="s">
        <v>147</v>
      </c>
      <c r="D52" s="32"/>
      <c r="E52" s="25">
        <f t="shared" si="24"/>
        <v>0</v>
      </c>
      <c r="F52" s="27"/>
      <c r="G52" s="25" t="s">
        <v>50</v>
      </c>
      <c r="H52" s="25">
        <v>10000</v>
      </c>
      <c r="I52" s="51">
        <f t="shared" si="18"/>
        <v>0</v>
      </c>
      <c r="J52" s="30"/>
      <c r="K52" s="3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x14ac:dyDescent="0.25">
      <c r="B53" s="2" t="s">
        <v>167</v>
      </c>
      <c r="C53" s="15" t="s">
        <v>169</v>
      </c>
      <c r="D53" s="32"/>
      <c r="E53" s="25">
        <f>SUM(L53:Z53)</f>
        <v>0</v>
      </c>
      <c r="F53" s="27"/>
      <c r="G53" s="25" t="s">
        <v>50</v>
      </c>
      <c r="H53" s="25">
        <v>7500</v>
      </c>
      <c r="I53" s="51">
        <f t="shared" si="18"/>
        <v>0</v>
      </c>
      <c r="J53" s="30"/>
      <c r="K53" s="3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x14ac:dyDescent="0.25">
      <c r="B54" s="2" t="s">
        <v>167</v>
      </c>
      <c r="C54" s="15" t="s">
        <v>170</v>
      </c>
      <c r="D54" s="32"/>
      <c r="E54" s="25">
        <f>SUM(L54:Z54)</f>
        <v>0</v>
      </c>
      <c r="F54" s="27"/>
      <c r="G54" s="25" t="s">
        <v>50</v>
      </c>
      <c r="H54" s="25">
        <v>10000</v>
      </c>
      <c r="I54" s="51">
        <f t="shared" si="18"/>
        <v>0</v>
      </c>
      <c r="J54" s="30"/>
      <c r="K54" s="3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x14ac:dyDescent="0.25">
      <c r="B55" s="2" t="s">
        <v>168</v>
      </c>
      <c r="C55" s="15" t="s">
        <v>171</v>
      </c>
      <c r="D55" s="32"/>
      <c r="E55" s="25">
        <f t="shared" ref="E55" si="25">SUM(L55:Z55)</f>
        <v>0</v>
      </c>
      <c r="F55" s="27"/>
      <c r="G55" s="25" t="s">
        <v>50</v>
      </c>
      <c r="H55" s="25">
        <v>7500</v>
      </c>
      <c r="I55" s="51">
        <f t="shared" si="18"/>
        <v>0</v>
      </c>
      <c r="J55" s="30"/>
      <c r="K55" s="3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5.75" thickBot="1" x14ac:dyDescent="0.3">
      <c r="B56" s="2" t="s">
        <v>168</v>
      </c>
      <c r="C56" s="15" t="s">
        <v>172</v>
      </c>
      <c r="D56" s="32"/>
      <c r="E56" s="25">
        <f t="shared" ref="E56" si="26">SUM(L56:Z56)</f>
        <v>0</v>
      </c>
      <c r="F56" s="27"/>
      <c r="G56" s="25" t="s">
        <v>50</v>
      </c>
      <c r="H56" s="25">
        <v>10000</v>
      </c>
      <c r="I56" s="51">
        <f t="shared" si="18"/>
        <v>0</v>
      </c>
      <c r="J56" s="30"/>
      <c r="K56" s="3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5.75" hidden="1" thickBot="1" x14ac:dyDescent="0.3">
      <c r="B57" s="36"/>
      <c r="C57" s="39"/>
      <c r="D57" s="35"/>
      <c r="E57" s="37">
        <f t="shared" ref="E57" si="27">SUM(L57:Z57)</f>
        <v>0</v>
      </c>
      <c r="F57" s="40"/>
      <c r="G57" s="37" t="s">
        <v>50</v>
      </c>
      <c r="H57" s="37"/>
      <c r="I57" s="41">
        <f t="shared" si="18"/>
        <v>0</v>
      </c>
      <c r="J57" s="30"/>
      <c r="K57" s="3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5.75" thickBot="1" x14ac:dyDescent="0.3">
      <c r="I58" s="19">
        <f>SUM(I55:I57)</f>
        <v>0</v>
      </c>
    </row>
    <row r="60" spans="2:26" ht="15.75" thickBot="1" x14ac:dyDescent="0.3">
      <c r="L60" s="61"/>
    </row>
    <row r="61" spans="2:26" ht="15.75" thickBot="1" x14ac:dyDescent="0.3">
      <c r="E61" t="s">
        <v>79</v>
      </c>
      <c r="I61" s="38">
        <f>I33+I58</f>
        <v>95501</v>
      </c>
      <c r="J61" s="23" t="s">
        <v>80</v>
      </c>
    </row>
    <row r="62" spans="2:26" x14ac:dyDescent="0.25">
      <c r="E62" t="s">
        <v>84</v>
      </c>
    </row>
    <row r="63" spans="2:26" x14ac:dyDescent="0.25">
      <c r="H63" t="s">
        <v>85</v>
      </c>
      <c r="I63" s="10">
        <f>I33*2</f>
        <v>191002</v>
      </c>
    </row>
    <row r="64" spans="2:26" x14ac:dyDescent="0.25">
      <c r="H64" t="s">
        <v>86</v>
      </c>
      <c r="I64" s="10">
        <f>I58*1.5</f>
        <v>0</v>
      </c>
    </row>
    <row r="65" spans="9:9" x14ac:dyDescent="0.25">
      <c r="I65" s="10">
        <f>SUM(I63:I64)</f>
        <v>191002</v>
      </c>
    </row>
  </sheetData>
  <pageMargins left="0.7" right="0.7" top="0.75" bottom="0.75" header="0.3" footer="0.3"/>
  <pageSetup paperSize="9" scale="3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B10" sqref="B10"/>
    </sheetView>
  </sheetViews>
  <sheetFormatPr defaultRowHeight="15" x14ac:dyDescent="0.25"/>
  <cols>
    <col min="1" max="1" width="16" bestFit="1" customWidth="1"/>
    <col min="2" max="2" width="27" customWidth="1"/>
    <col min="3" max="4" width="14.42578125" customWidth="1"/>
    <col min="5" max="7" width="21" bestFit="1" customWidth="1"/>
    <col min="8" max="8" width="49" customWidth="1"/>
    <col min="9" max="9" width="9.140625" customWidth="1"/>
    <col min="10" max="10" width="11.28515625" customWidth="1"/>
    <col min="11" max="11" width="11.42578125" customWidth="1"/>
    <col min="12" max="12" width="11.28515625" customWidth="1"/>
    <col min="14" max="14" width="3.42578125" customWidth="1"/>
    <col min="15" max="15" width="15.28515625" customWidth="1"/>
    <col min="16" max="16" width="3.42578125" customWidth="1"/>
  </cols>
  <sheetData>
    <row r="1" spans="1:20" x14ac:dyDescent="0.25">
      <c r="B1" s="31" t="s">
        <v>109</v>
      </c>
      <c r="C1" s="31" t="s">
        <v>110</v>
      </c>
      <c r="D1" t="s">
        <v>112</v>
      </c>
    </row>
    <row r="2" spans="1:20" ht="15.75" thickBot="1" x14ac:dyDescent="0.3">
      <c r="A2" s="65" t="s">
        <v>88</v>
      </c>
      <c r="B2" s="72" t="s">
        <v>89</v>
      </c>
      <c r="C2" s="66" t="s">
        <v>89</v>
      </c>
      <c r="D2" s="66" t="s">
        <v>89</v>
      </c>
      <c r="N2" s="53" t="s">
        <v>114</v>
      </c>
    </row>
    <row r="3" spans="1:20" x14ac:dyDescent="0.25">
      <c r="A3" s="67" t="s">
        <v>90</v>
      </c>
      <c r="B3" s="73"/>
      <c r="C3" s="68"/>
      <c r="D3" s="68"/>
      <c r="N3" s="52" t="s">
        <v>113</v>
      </c>
    </row>
    <row r="4" spans="1:20" x14ac:dyDescent="0.25">
      <c r="A4" s="69" t="s">
        <v>89</v>
      </c>
      <c r="B4" s="74"/>
      <c r="C4" s="70"/>
      <c r="D4" s="70"/>
      <c r="N4" s="54" t="s">
        <v>115</v>
      </c>
    </row>
    <row r="5" spans="1:20" ht="15.75" thickBot="1" x14ac:dyDescent="0.3"/>
    <row r="6" spans="1:20" ht="15.75" customHeight="1" thickBot="1" x14ac:dyDescent="0.3">
      <c r="A6" s="65" t="s">
        <v>130</v>
      </c>
      <c r="B6" s="72" t="s">
        <v>132</v>
      </c>
      <c r="C6" s="66" t="s">
        <v>132</v>
      </c>
      <c r="D6" s="66" t="s">
        <v>132</v>
      </c>
      <c r="R6" s="81" t="s">
        <v>117</v>
      </c>
      <c r="S6" s="82"/>
      <c r="T6" s="83"/>
    </row>
    <row r="7" spans="1:20" ht="15.75" customHeight="1" x14ac:dyDescent="0.25">
      <c r="A7" s="67" t="s">
        <v>131</v>
      </c>
      <c r="B7" s="73"/>
      <c r="C7" s="68"/>
      <c r="D7" s="68"/>
      <c r="R7" s="84"/>
      <c r="S7" s="85"/>
      <c r="T7" s="86"/>
    </row>
    <row r="8" spans="1:20" x14ac:dyDescent="0.25">
      <c r="A8" s="69" t="s">
        <v>132</v>
      </c>
      <c r="B8" s="74"/>
      <c r="C8" s="70"/>
      <c r="D8" s="70"/>
      <c r="R8" s="84"/>
      <c r="S8" s="85"/>
      <c r="T8" s="86"/>
    </row>
    <row r="9" spans="1:20" x14ac:dyDescent="0.25">
      <c r="R9" s="84"/>
      <c r="S9" s="85"/>
      <c r="T9" s="86"/>
    </row>
    <row r="10" spans="1:20" ht="15.75" thickBot="1" x14ac:dyDescent="0.3">
      <c r="A10" s="65" t="s">
        <v>133</v>
      </c>
      <c r="B10" s="72" t="s">
        <v>190</v>
      </c>
      <c r="C10" s="66" t="s">
        <v>134</v>
      </c>
      <c r="D10" s="66" t="s">
        <v>134</v>
      </c>
      <c r="R10" s="84"/>
      <c r="S10" s="85"/>
      <c r="T10" s="86"/>
    </row>
    <row r="11" spans="1:20" x14ac:dyDescent="0.25">
      <c r="A11" s="67" t="s">
        <v>190</v>
      </c>
      <c r="B11" s="73"/>
      <c r="C11" s="68"/>
      <c r="D11" s="68"/>
      <c r="R11" s="84"/>
      <c r="S11" s="85"/>
      <c r="T11" s="86"/>
    </row>
    <row r="12" spans="1:20" x14ac:dyDescent="0.25">
      <c r="A12" s="69" t="s">
        <v>135</v>
      </c>
      <c r="B12" s="74"/>
      <c r="C12" s="70"/>
      <c r="D12" s="70"/>
      <c r="R12" s="84"/>
      <c r="S12" s="85"/>
      <c r="T12" s="86"/>
    </row>
    <row r="13" spans="1:20" x14ac:dyDescent="0.25">
      <c r="R13" s="84"/>
      <c r="S13" s="85"/>
      <c r="T13" s="86"/>
    </row>
    <row r="14" spans="1:20" ht="15.75" thickBot="1" x14ac:dyDescent="0.3">
      <c r="A14" s="65" t="s">
        <v>28</v>
      </c>
      <c r="B14" s="72" t="s">
        <v>136</v>
      </c>
      <c r="C14" s="66" t="s">
        <v>136</v>
      </c>
      <c r="D14" s="66" t="s">
        <v>136</v>
      </c>
      <c r="R14" s="84"/>
      <c r="S14" s="85"/>
      <c r="T14" s="86"/>
    </row>
    <row r="15" spans="1:20" x14ac:dyDescent="0.25">
      <c r="A15" s="67" t="s">
        <v>136</v>
      </c>
      <c r="B15" s="73"/>
      <c r="C15" s="68"/>
      <c r="D15" s="68"/>
      <c r="R15" s="84"/>
      <c r="S15" s="85"/>
      <c r="T15" s="86"/>
    </row>
    <row r="16" spans="1:20" x14ac:dyDescent="0.25">
      <c r="A16" s="69" t="s">
        <v>137</v>
      </c>
      <c r="B16" s="74"/>
      <c r="C16" s="70"/>
      <c r="D16" s="70"/>
      <c r="R16" s="84"/>
      <c r="S16" s="85"/>
      <c r="T16" s="86"/>
    </row>
    <row r="17" spans="1:20" x14ac:dyDescent="0.25">
      <c r="R17" s="84"/>
      <c r="S17" s="85"/>
      <c r="T17" s="86"/>
    </row>
    <row r="18" spans="1:20" ht="15.75" thickBot="1" x14ac:dyDescent="0.3">
      <c r="A18" s="65" t="s">
        <v>93</v>
      </c>
      <c r="B18" s="72" t="s">
        <v>138</v>
      </c>
      <c r="C18" s="66" t="s">
        <v>9</v>
      </c>
      <c r="D18" s="66" t="s">
        <v>9</v>
      </c>
      <c r="R18" s="84"/>
      <c r="S18" s="85"/>
      <c r="T18" s="86"/>
    </row>
    <row r="19" spans="1:20" x14ac:dyDescent="0.25">
      <c r="A19" s="67" t="s">
        <v>138</v>
      </c>
      <c r="B19" s="73"/>
      <c r="C19" s="68"/>
      <c r="D19" s="68"/>
      <c r="R19" s="84"/>
      <c r="S19" s="85"/>
      <c r="T19" s="86"/>
    </row>
    <row r="20" spans="1:20" x14ac:dyDescent="0.25">
      <c r="A20" s="69" t="s">
        <v>94</v>
      </c>
      <c r="B20" s="74"/>
      <c r="C20" s="70"/>
      <c r="D20" s="70"/>
      <c r="R20" s="84"/>
      <c r="S20" s="85"/>
      <c r="T20" s="86"/>
    </row>
    <row r="21" spans="1:20" x14ac:dyDescent="0.25">
      <c r="R21" s="84"/>
      <c r="S21" s="85"/>
      <c r="T21" s="86"/>
    </row>
    <row r="22" spans="1:20" x14ac:dyDescent="0.25">
      <c r="R22" s="84"/>
      <c r="S22" s="85"/>
      <c r="T22" s="86"/>
    </row>
    <row r="23" spans="1:20" x14ac:dyDescent="0.25">
      <c r="B23" s="31" t="s">
        <v>109</v>
      </c>
      <c r="C23" s="31" t="s">
        <v>110</v>
      </c>
      <c r="D23" t="s">
        <v>112</v>
      </c>
      <c r="R23" s="84"/>
      <c r="S23" s="85"/>
      <c r="T23" s="86"/>
    </row>
    <row r="24" spans="1:20" x14ac:dyDescent="0.25">
      <c r="A24" s="2" t="s">
        <v>54</v>
      </c>
      <c r="B24" s="2">
        <v>1000</v>
      </c>
      <c r="C24" s="2">
        <v>1000</v>
      </c>
      <c r="D24" s="2">
        <v>1000</v>
      </c>
      <c r="R24" s="84"/>
      <c r="S24" s="85"/>
      <c r="T24" s="86"/>
    </row>
    <row r="25" spans="1:20" x14ac:dyDescent="0.25">
      <c r="A25" s="2" t="s">
        <v>55</v>
      </c>
      <c r="B25" s="2">
        <v>2000</v>
      </c>
      <c r="C25" s="2">
        <v>3000</v>
      </c>
      <c r="D25" s="2">
        <v>4000</v>
      </c>
      <c r="R25" s="84"/>
      <c r="S25" s="85"/>
      <c r="T25" s="86"/>
    </row>
    <row r="26" spans="1:20" x14ac:dyDescent="0.25">
      <c r="A26" s="2" t="s">
        <v>103</v>
      </c>
      <c r="B26" s="71" t="s">
        <v>106</v>
      </c>
      <c r="C26" s="71" t="s">
        <v>98</v>
      </c>
      <c r="D26" s="71" t="s">
        <v>101</v>
      </c>
    </row>
    <row r="27" spans="1:20" x14ac:dyDescent="0.25">
      <c r="A27" s="2" t="s">
        <v>58</v>
      </c>
      <c r="B27" s="57">
        <v>1</v>
      </c>
      <c r="C27" s="57">
        <v>1</v>
      </c>
      <c r="D27" s="57">
        <v>1</v>
      </c>
    </row>
    <row r="28" spans="1:20" x14ac:dyDescent="0.25">
      <c r="A28" s="5" t="s">
        <v>108</v>
      </c>
      <c r="B28" s="56" t="str">
        <f>IF(B27=1,"800","0")</f>
        <v>800</v>
      </c>
      <c r="C28" s="56" t="str">
        <f>IF(C27=1,"800","0")</f>
        <v>800</v>
      </c>
      <c r="D28" s="56" t="str">
        <f>IF(D27=1,"800","0")</f>
        <v>800</v>
      </c>
    </row>
    <row r="29" spans="1:20" x14ac:dyDescent="0.25">
      <c r="A29" s="5" t="s">
        <v>103</v>
      </c>
      <c r="B29" s="71" t="s">
        <v>87</v>
      </c>
      <c r="C29" s="71" t="s">
        <v>100</v>
      </c>
      <c r="D29" s="71" t="s">
        <v>104</v>
      </c>
    </row>
    <row r="30" spans="1:20" x14ac:dyDescent="0.25">
      <c r="A30" s="2" t="s">
        <v>116</v>
      </c>
      <c r="B30" s="58">
        <v>1</v>
      </c>
      <c r="C30" s="2">
        <v>1</v>
      </c>
      <c r="D30" s="2">
        <v>1</v>
      </c>
    </row>
    <row r="32" spans="1:20" ht="15.75" thickBot="1" x14ac:dyDescent="0.3"/>
    <row r="33" spans="1:1" x14ac:dyDescent="0.25">
      <c r="A33" s="63" t="s">
        <v>58</v>
      </c>
    </row>
    <row r="34" spans="1:1" x14ac:dyDescent="0.25">
      <c r="A34" s="64">
        <v>1</v>
      </c>
    </row>
    <row r="35" spans="1:1" ht="15.75" thickBot="1" x14ac:dyDescent="0.3">
      <c r="A35" s="55">
        <v>0</v>
      </c>
    </row>
  </sheetData>
  <mergeCells count="1">
    <mergeCell ref="R6:T25"/>
  </mergeCells>
  <dataValidations count="6">
    <dataValidation type="list" allowBlank="1" showInputMessage="1" showErrorMessage="1" sqref="B2:D2">
      <formula1>$A$3:$A$4</formula1>
    </dataValidation>
    <dataValidation type="list" allowBlank="1" showInputMessage="1" showErrorMessage="1" sqref="B18:D18">
      <formula1>$A$19:$A$20</formula1>
    </dataValidation>
    <dataValidation type="list" allowBlank="1" showInputMessage="1" showErrorMessage="1" sqref="A7:A8 B6:D6">
      <formula1>$A$7:$A$8</formula1>
    </dataValidation>
    <dataValidation type="list" allowBlank="1" showInputMessage="1" showErrorMessage="1" sqref="B10:D10">
      <formula1>$A$11:$A$12</formula1>
    </dataValidation>
    <dataValidation type="list" allowBlank="1" showInputMessage="1" showErrorMessage="1" sqref="B14:D14 A12">
      <formula1>$A$15:$A$16</formula1>
    </dataValidation>
    <dataValidation type="list" allowBlank="1" showInputMessage="1" showErrorMessage="1" sqref="B27:D27">
      <formula1>$A$34:$A$35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Список!$C$27:$C$33</xm:f>
          </x14:formula1>
          <xm:sqref>B29:D29 C26:D26 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A16" workbookViewId="0">
      <selection activeCell="A29" sqref="A29"/>
    </sheetView>
  </sheetViews>
  <sheetFormatPr defaultRowHeight="15" x14ac:dyDescent="0.25"/>
  <sheetData>
    <row r="1" spans="1:36" x14ac:dyDescent="0.25">
      <c r="B1" s="87" t="s">
        <v>118</v>
      </c>
      <c r="C1" s="87"/>
      <c r="D1" s="87"/>
      <c r="E1" s="87"/>
      <c r="F1" s="88" t="s">
        <v>119</v>
      </c>
      <c r="G1" s="88"/>
      <c r="H1" s="88"/>
      <c r="I1" s="89" t="s">
        <v>120</v>
      </c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s="90" customFormat="1" x14ac:dyDescent="0.25">
      <c r="A2" s="90" t="s">
        <v>121</v>
      </c>
    </row>
    <row r="4" spans="1:36" x14ac:dyDescent="0.25">
      <c r="A4" t="s">
        <v>122</v>
      </c>
    </row>
    <row r="5" spans="1:36" x14ac:dyDescent="0.25">
      <c r="A5">
        <v>1</v>
      </c>
      <c r="B5" t="s">
        <v>123</v>
      </c>
    </row>
    <row r="6" spans="1:36" x14ac:dyDescent="0.25">
      <c r="A6">
        <v>2</v>
      </c>
      <c r="B6" t="s">
        <v>124</v>
      </c>
    </row>
    <row r="7" spans="1:36" x14ac:dyDescent="0.25">
      <c r="A7">
        <v>3</v>
      </c>
      <c r="B7" t="s">
        <v>125</v>
      </c>
    </row>
    <row r="8" spans="1:36" x14ac:dyDescent="0.25">
      <c r="A8">
        <v>4</v>
      </c>
      <c r="B8" t="s">
        <v>126</v>
      </c>
    </row>
    <row r="9" spans="1:36" x14ac:dyDescent="0.25">
      <c r="B9" s="62" t="s">
        <v>127</v>
      </c>
    </row>
    <row r="10" spans="1:36" x14ac:dyDescent="0.25">
      <c r="B10" s="62" t="s">
        <v>128</v>
      </c>
    </row>
    <row r="12" spans="1:36" x14ac:dyDescent="0.25">
      <c r="B12" s="12" t="s">
        <v>129</v>
      </c>
    </row>
    <row r="15" spans="1:36" x14ac:dyDescent="0.25">
      <c r="A15" s="77" t="s">
        <v>173</v>
      </c>
      <c r="B15" s="75" t="s">
        <v>174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</row>
    <row r="16" spans="1:36" x14ac:dyDescent="0.25">
      <c r="A16" s="77" t="s">
        <v>175</v>
      </c>
      <c r="B16" s="75" t="s">
        <v>176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</row>
    <row r="17" spans="1:2" x14ac:dyDescent="0.25">
      <c r="A17" s="77" t="s">
        <v>177</v>
      </c>
      <c r="B17" s="75" t="s">
        <v>178</v>
      </c>
    </row>
    <row r="18" spans="1:2" x14ac:dyDescent="0.25">
      <c r="A18" s="75"/>
      <c r="B18" s="75" t="s">
        <v>179</v>
      </c>
    </row>
    <row r="19" spans="1:2" x14ac:dyDescent="0.25">
      <c r="A19" s="75"/>
      <c r="B19" s="75" t="s">
        <v>180</v>
      </c>
    </row>
    <row r="20" spans="1:2" x14ac:dyDescent="0.25">
      <c r="A20" s="75"/>
      <c r="B20" s="76" t="s">
        <v>181</v>
      </c>
    </row>
    <row r="21" spans="1:2" x14ac:dyDescent="0.25">
      <c r="A21" s="75" t="s">
        <v>182</v>
      </c>
      <c r="B21" s="75" t="s">
        <v>183</v>
      </c>
    </row>
    <row r="22" spans="1:2" ht="30" x14ac:dyDescent="0.25">
      <c r="A22" s="78" t="s">
        <v>184</v>
      </c>
      <c r="B22" s="75" t="s">
        <v>185</v>
      </c>
    </row>
    <row r="23" spans="1:2" x14ac:dyDescent="0.25">
      <c r="A23" s="75" t="s">
        <v>186</v>
      </c>
      <c r="B23" s="75" t="s">
        <v>187</v>
      </c>
    </row>
    <row r="24" spans="1:2" x14ac:dyDescent="0.25">
      <c r="A24" s="75" t="s">
        <v>188</v>
      </c>
      <c r="B24" s="75" t="s">
        <v>189</v>
      </c>
    </row>
    <row r="25" spans="1:2" s="80" customFormat="1" ht="15.75" thickBot="1" x14ac:dyDescent="0.3"/>
    <row r="26" spans="1:2" ht="15.75" thickTop="1" x14ac:dyDescent="0.25"/>
    <row r="27" spans="1:2" x14ac:dyDescent="0.25">
      <c r="A27" t="s">
        <v>191</v>
      </c>
    </row>
    <row r="28" spans="1:2" x14ac:dyDescent="0.25">
      <c r="A28" t="s">
        <v>198</v>
      </c>
    </row>
    <row r="29" spans="1:2" x14ac:dyDescent="0.25">
      <c r="A29" t="s">
        <v>199</v>
      </c>
    </row>
    <row r="30" spans="1:2" x14ac:dyDescent="0.25">
      <c r="A30" s="75" t="s">
        <v>192</v>
      </c>
    </row>
    <row r="31" spans="1:2" x14ac:dyDescent="0.25">
      <c r="A31" s="75" t="s">
        <v>193</v>
      </c>
    </row>
    <row r="32" spans="1:2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</sheetData>
  <mergeCells count="4">
    <mergeCell ref="B1:E1"/>
    <mergeCell ref="F1:H1"/>
    <mergeCell ref="I1:AJ1"/>
    <mergeCell ref="A2:XF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Оконно дверная система АлПроф</vt:lpstr>
      <vt:lpstr>Список</vt:lpstr>
      <vt:lpstr>Двери</vt:lpstr>
      <vt:lpstr>Вопросы</vt:lpstr>
    </vt:vector>
  </TitlesOfParts>
  <Company>Firebolt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Конструктор</cp:lastModifiedBy>
  <cp:lastPrinted>2013-01-29T10:17:30Z</cp:lastPrinted>
  <dcterms:created xsi:type="dcterms:W3CDTF">2011-09-30T08:58:39Z</dcterms:created>
  <dcterms:modified xsi:type="dcterms:W3CDTF">2013-01-29T11:56:09Z</dcterms:modified>
</cp:coreProperties>
</file>