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75" windowWidth="9510" windowHeight="12060" tabRatio="622" firstSheet="1" activeTab="2"/>
  </bookViews>
  <sheets>
    <sheet name="Оконно дверная система АлПроф" sheetId="1" state="hidden" r:id="rId1"/>
    <sheet name="Список" sheetId="8" r:id="rId2"/>
    <sheet name="Двери" sheetId="10" r:id="rId3"/>
  </sheets>
  <externalReferences>
    <externalReference r:id="rId4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4525"/>
</workbook>
</file>

<file path=xl/calcChain.xml><?xml version="1.0" encoding="utf-8"?>
<calcChain xmlns="http://schemas.openxmlformats.org/spreadsheetml/2006/main">
  <c r="L27" i="8" l="1"/>
  <c r="M27" i="8"/>
  <c r="M28" i="8"/>
  <c r="M29" i="8"/>
  <c r="M30" i="8"/>
  <c r="M31" i="8"/>
  <c r="M32" i="8"/>
  <c r="L28" i="8"/>
  <c r="L29" i="8"/>
  <c r="L30" i="8"/>
  <c r="L31" i="8"/>
  <c r="L32" i="8"/>
  <c r="N27" i="8" l="1"/>
  <c r="N28" i="8"/>
  <c r="N29" i="8"/>
  <c r="N30" i="8"/>
  <c r="N31" i="8"/>
  <c r="N32" i="8"/>
  <c r="F7" i="10"/>
  <c r="E7" i="10" l="1"/>
  <c r="K4" i="8"/>
  <c r="K3" i="8"/>
  <c r="K2" i="8"/>
  <c r="E27" i="8" l="1"/>
  <c r="E30" i="8"/>
  <c r="I30" i="8" s="1"/>
  <c r="E31" i="8"/>
  <c r="I31" i="8" s="1"/>
  <c r="E28" i="8"/>
  <c r="I28" i="8" s="1"/>
  <c r="E29" i="8"/>
  <c r="I29" i="8" s="1"/>
  <c r="K25" i="8"/>
  <c r="I27" i="8" l="1"/>
  <c r="L24" i="8"/>
  <c r="L23" i="8"/>
  <c r="L3" i="8"/>
  <c r="L2" i="8"/>
  <c r="L4" i="8"/>
  <c r="E2" i="8" l="1"/>
  <c r="I2" i="8" s="1"/>
  <c r="E10" i="8"/>
  <c r="I10" i="8" s="1"/>
  <c r="E38" i="8"/>
  <c r="I38" i="8" s="1"/>
  <c r="E37" i="8"/>
  <c r="I37" i="8" s="1"/>
  <c r="E36" i="8"/>
  <c r="I3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23" i="8" s="1"/>
  <c r="I33" i="8" l="1"/>
  <c r="I44" i="8" s="1"/>
  <c r="R31" i="1" l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  <c r="E35" i="8" l="1"/>
  <c r="I35" i="8" s="1"/>
  <c r="I39" i="8" s="1"/>
  <c r="I42" i="8" l="1"/>
  <c r="I45" i="8"/>
  <c r="I46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<sst xmlns="http://schemas.openxmlformats.org/spreadsheetml/2006/main" count="216" uniqueCount="152">
  <si>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</si>
  <si>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</si>
  <si>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</si>
  <si>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</si>
  <si>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</si>
  <si>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</si>
  <si>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</si>
  <si>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</si>
  <si>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</si>
  <si>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</si>
  <si>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</si>
  <si>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</si>
  <si>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</si>
  <si>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</si>
  <si>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</si>
  <si>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</si>
  <si>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</si>
  <si>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</si>
  <si>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</si>
  <si>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</si>
  <si>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</si>
  <si>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</si>
  <si>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</si>
  <si>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</si>
  <si>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</si>
  <si>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</si>
  <si>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</si>
  <si>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</si>
  <si>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</si>
  <si>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</si>
  <si>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</si>
  <si>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</si>
  <si>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</si>
  <si>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</si>
  <si>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</si>
  <si>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</si>
  <si>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</si>
  <si>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</si>
  <si>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</si>
  <si>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</si>
  <si>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</si>
  <si>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</si>
  <si>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</si>
  <si>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</si>
  <si>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</si>
  <si>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</si>
  <si>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</si>
  <si>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</si>
  <si>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</si>
  <si>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</si>
  <si>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</si>
  <si>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</si>
  <si>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</si>
  <si>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</si>
  <si>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</si>
  <si>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</si>
  <si>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</si>
  <si>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</si>
  <si>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</si>
  <si>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</si>
  <si>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</si>
  <si>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</si>
  <si>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</si>
  <si>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</si>
  <si>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</si>
  <si>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</si>
  <si>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</si>
  <si>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</si>
  <si>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</si>
  <si>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</si>
  <si>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</si>
  <si>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</si>
  <si>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</si>
  <si>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</si>
  <si>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</si>
  <si>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</si>
  <si>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</si>
  <si>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</si>
  <si>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</si>
  <si>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2х кам. с\п закал. прозрачный</t>
  </si>
  <si>
    <t>стекло закаленное тонированное</t>
  </si>
  <si>
    <t>2х кам. с\п закал. тонированный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</si>
  <si>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</si>
  <si>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</si>
  <si>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</si>
  <si>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</si>
  <si>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</si>
  <si>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</si>
  <si>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</si>
  <si>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</si>
  <si>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</si>
  <si>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</si>
  <si>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</si>
  <si>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</si>
  <si>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Открывание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</si>
  <si>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</si>
  <si>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</si>
  <si>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</si>
  <si>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</si>
  <si>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</si>
  <si>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</si>
  <si>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Профиль рамы двери</t>
  </si>
  <si>
    <t>20-101</t>
  </si>
  <si>
    <t>Порог</t>
  </si>
  <si>
    <t>порог</t>
  </si>
  <si>
    <t>внутрь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</si>
  <si>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</si>
  <si>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</si>
  <si>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</si>
  <si>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</si>
  <si>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</si>
  <si>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</si>
  <si>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</si>
  <si>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</si>
  <si>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</si>
  <si>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</si>
  <si>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</si>
  <si>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</si>
  <si>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</si>
  <si>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</si>
  <si>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</si>
  <si>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</si>
  <si>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</si>
  <si>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</si>
  <si>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</si>
  <si>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</si>
  <si>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ячейка с искомым результатом на листе "Список"</t>
  </si>
  <si>
    <t>Кол-во дверей</t>
  </si>
  <si>
    <t xml:space="preserve">Стекло 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</si>
  <si>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</si>
  <si>
    <t>=ЕСЛИ(ЕНД(ПОИСКПОЗ($C27;Двери!E$5:E$8;0))</t>
  </si>
  <si>
    <t>;0;</t>
  </si>
  <si>
    <t>ВЫБОР(ПОИСКПОЗ($C27;Двери!E$5:E$8;0)+Двери!E$6+СЧЁТЕСЛИ(Двери!E$5:E$8;$C27)-;</t>
  </si>
  <si>
    <t>Размеры двери:</t>
  </si>
  <si>
    <t>1000*2000</t>
  </si>
  <si>
    <t>1500*2000</t>
  </si>
  <si>
    <t>Считает</t>
  </si>
  <si>
    <t>Должно быть</t>
  </si>
  <si>
    <t xml:space="preserve">Сумма периметра общего поля без импоста                </t>
  </si>
  <si>
    <t xml:space="preserve">Сумма периметра верхнего поля                          </t>
  </si>
  <si>
    <t>Сумма периметра нижнего поля</t>
  </si>
  <si>
    <t>Сумма периметра двух полей с импостом</t>
  </si>
  <si>
    <t>Сумма периметров верхнего поля и нижнего поля</t>
  </si>
  <si>
    <t>ОБЯЗАТЕЛЬНО должна совпадать, даже если толщина стеклопакета  в одном поле отличается от толщины стеклопакета в другом поле.</t>
  </si>
  <si>
    <t xml:space="preserve">СУММ(Двери!E$3:E$4)*2*Двери!E$9/1000;                                  </t>
  </si>
  <si>
    <t xml:space="preserve">СУММ(Двери!E$3:E$4;-Двери!E$7)*2*Двери!E$9/1000;           </t>
  </si>
  <si>
    <t xml:space="preserve">СУММ(Двери!E$4;2*Двери!E$7)*2*Двери!E$9/1000;;    </t>
  </si>
  <si>
    <t xml:space="preserve"> СУММ(Двери!E$4;Двери!E$7)*2*Двери!E$9/1000))                   </t>
  </si>
  <si>
    <t>Формулу разложил на составляющие для себя,</t>
  </si>
  <si>
    <t>чтобы легче было разобраться в ней,</t>
  </si>
  <si>
    <t>какая строка или функция за что отвечает.</t>
  </si>
  <si>
    <t>Таблица результатов подсчета формул, и необходимых значений исходящих из размеров дверей.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</si>
</sst>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984807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4" xfId="0" applyFont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/>
    <xf numFmtId="3" fontId="8" fillId="0" borderId="2" xfId="0" applyNumberFormat="1" applyFont="1" applyBorder="1"/>
    <xf numFmtId="0" fontId="9" fillId="0" borderId="11" xfId="0" applyFont="1" applyBorder="1"/>
    <xf numFmtId="164" fontId="11" fillId="2" borderId="13" xfId="0" applyNumberFormat="1" applyFont="1" applyFill="1" applyBorder="1"/>
    <xf numFmtId="3" fontId="11" fillId="3" borderId="14" xfId="0" applyNumberFormat="1" applyFont="1" applyFill="1" applyBorder="1"/>
    <xf numFmtId="0" fontId="9" fillId="0" borderId="4" xfId="0" applyFont="1" applyBorder="1" applyAlignment="1">
      <alignment horizontal="center"/>
    </xf>
    <xf numFmtId="164" fontId="11" fillId="2" borderId="4" xfId="0" applyNumberFormat="1" applyFont="1" applyFill="1" applyBorder="1"/>
    <xf numFmtId="3" fontId="11" fillId="3" borderId="10" xfId="0" applyNumberFormat="1" applyFont="1" applyFill="1" applyBorder="1"/>
    <xf numFmtId="3" fontId="11" fillId="3" borderId="6" xfId="0" applyNumberFormat="1" applyFont="1" applyFill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/>
    <xf numFmtId="164" fontId="11" fillId="2" borderId="8" xfId="0" applyNumberFormat="1" applyFont="1" applyFill="1" applyBorder="1"/>
    <xf numFmtId="3" fontId="11" fillId="3" borderId="9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8" xfId="0" applyFont="1" applyBorder="1"/>
    <xf numFmtId="0" fontId="11" fillId="4" borderId="8" xfId="0" applyFont="1" applyFill="1" applyBorder="1"/>
    <xf numFmtId="0" fontId="0" fillId="0" borderId="5" xfId="0" applyNumberFormat="1" applyBorder="1"/>
    <xf numFmtId="0" fontId="0" fillId="0" borderId="15" xfId="0" applyBorder="1"/>
    <xf numFmtId="0" fontId="0" fillId="5" borderId="0" xfId="0" applyFill="1"/>
    <xf numFmtId="3" fontId="11" fillId="3" borderId="1" xfId="0" applyNumberFormat="1" applyFont="1" applyFill="1" applyBorder="1"/>
    <xf numFmtId="0" fontId="0" fillId="0" borderId="16" xfId="0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17" xfId="0" applyBorder="1" applyAlignment="1">
      <alignment horizontal="center"/>
    </xf>
    <xf numFmtId="0" fontId="0" fillId="8" borderId="0" xfId="0" applyFill="1"/>
    <xf numFmtId="0" fontId="0" fillId="0" borderId="18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1" fillId="0" borderId="1" xfId="0" applyNumberFormat="1" applyFont="1" applyBorder="1"/>
    <xf numFmtId="0" fontId="0" fillId="5" borderId="1" xfId="0" applyNumberFormat="1" applyFill="1" applyBorder="1" applyAlignment="1">
      <alignment horizontal="center"/>
    </xf>
    <xf numFmtId="0" fontId="0" fillId="0" borderId="0" xfId="0" applyFill="1"/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justify" vertical="center"/>
    </xf>
    <xf numFmtId="0" fontId="0" fillId="0" borderId="32" xfId="0" applyBorder="1"/>
    <xf numFmtId="0" fontId="0" fillId="0" borderId="1" xfId="0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1" xfId="0" applyBorder="1"/>
    <xf numFmtId="0" fontId="0" fillId="0" borderId="33" xfId="0" applyBorder="1"/>
    <xf numFmtId="0" fontId="0" fillId="0" borderId="34" xfId="0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20</xdr:row>
      <xdr:rowOff>19050</xdr:rowOff>
    </xdr:from>
    <xdr:to>
      <xdr:col>4</xdr:col>
      <xdr:colOff>752475</xdr:colOff>
      <xdr:row>26</xdr:row>
      <xdr:rowOff>9525</xdr:rowOff>
    </xdr:to>
    <xdr:cxnSp macro="">
      <xdr:nvCxnSpPr>
        <xdr:cNvPr id="3" name="Прямая со стрелкой 2"/>
        <xdr:cNvCxnSpPr/>
      </xdr:nvCxnSpPr>
      <xdr:spPr>
        <a:xfrm flipV="1">
          <a:off x="1714500" y="3943350"/>
          <a:ext cx="9525" cy="1143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46"/>
  <sheetViews>
    <sheetView workbookViewId="0">
      <pane xSplit="3" ySplit="1" topLeftCell="K2" activePane="bottomRight" state="frozen"/>
      <selection pane="topRight" activeCell="D1" sqref="D1"/>
      <selection pane="bottomLeft" activeCell="A2" sqref="A2"/>
      <selection pane="bottomRight" activeCell="L12" sqref="L12"/>
    </sheetView>
  </sheetViews>
  <sheetFormatPr defaultRowHeight="15" x14ac:dyDescent="0.25"/>
  <cols>
    <col min="2" max="2" width="21.28515625" bestFit="1" customWidth="1"/>
    <col min="3" max="3" width="31.28515625" customWidth="1"/>
    <col min="4" max="4" width="9" style="35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6" customWidth="1"/>
    <col min="11" max="11" width="16" style="35" bestFit="1" customWidth="1"/>
    <col min="12" max="26" width="9.140625" customWidth="1"/>
  </cols>
  <sheetData>
    <row r="1" spans="2:26" x14ac:dyDescent="0.25">
      <c r="B1" s="54" t="s">
        <v>86</v>
      </c>
      <c r="C1" s="25" t="s">
        <v>47</v>
      </c>
      <c r="D1" s="38"/>
      <c r="E1" s="6"/>
      <c r="F1" s="6"/>
      <c r="G1" s="6"/>
      <c r="H1" s="6"/>
      <c r="I1" s="17"/>
      <c r="L1" t="s">
        <v>120</v>
      </c>
      <c r="M1" t="s">
        <v>121</v>
      </c>
      <c r="N1" t="s">
        <v>122</v>
      </c>
    </row>
    <row r="2" spans="2:26" x14ac:dyDescent="0.25">
      <c r="B2" s="2" t="s">
        <v>102</v>
      </c>
      <c r="C2" s="15" t="s">
        <v>101</v>
      </c>
      <c r="D2" s="36">
        <v>9010</v>
      </c>
      <c r="E2" s="28">
        <f t="shared" ref="E2" si="0">SUM(L2:Z2)</f>
        <v>0</v>
      </c>
      <c r="F2" s="28"/>
      <c r="G2" s="28" t="s">
        <v>49</v>
      </c>
      <c r="H2" s="29">
        <v>2263</v>
      </c>
      <c r="I2" s="61">
        <f t="shared" ref="I2" si="1">H2*E2</f>
        <v>0</v>
      </c>
      <c r="J2" s="34"/>
      <c r="K2" s="35" t="str">
        <f>IF(Двери!B3="проём","1","0")</f>
        <v>0</v>
      </c>
      <c r="L2" s="2">
        <f>K2*(Двери!E3+Двери!E4)*2*Двери!E9/1000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6">
        <v>9010</v>
      </c>
      <c r="E3" s="28">
        <f t="shared" ref="E3" si="2">SUM(L3:Z3)</f>
        <v>0</v>
      </c>
      <c r="F3" s="28"/>
      <c r="G3" s="28" t="s">
        <v>49</v>
      </c>
      <c r="H3" s="29">
        <v>2263</v>
      </c>
      <c r="I3" s="61">
        <f t="shared" ref="I3" si="3">H3*E3</f>
        <v>0</v>
      </c>
      <c r="J3" s="34"/>
      <c r="K3" s="35" t="str">
        <f>IF(Двери!B11="наружу","1","0")</f>
        <v>0</v>
      </c>
      <c r="L3" s="2">
        <f>K3*(Двери!E3+Двери!E4)*2*Двери!E9/1000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6">
        <v>9010</v>
      </c>
      <c r="E4" s="28">
        <f t="shared" ref="E4" si="4">SUM(L4:Z4)</f>
        <v>1</v>
      </c>
      <c r="F4" s="28"/>
      <c r="G4" s="28" t="s">
        <v>49</v>
      </c>
      <c r="H4" s="29">
        <v>1564</v>
      </c>
      <c r="I4" s="61">
        <f t="shared" ref="I4" si="5">H4*E4</f>
        <v>1564</v>
      </c>
      <c r="J4" s="34"/>
      <c r="K4" s="35" t="str">
        <f>IF(Двери!E6=1,"1","0")</f>
        <v>1</v>
      </c>
      <c r="L4" s="2">
        <f>K4*(Двери!E3*Двери!E9)/1000</f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1" t="s">
        <v>60</v>
      </c>
      <c r="C6" s="15" t="s">
        <v>61</v>
      </c>
      <c r="D6" s="36">
        <v>9010</v>
      </c>
      <c r="E6" s="28">
        <f>SUM(L6:Z6)</f>
        <v>0</v>
      </c>
      <c r="F6" s="28"/>
      <c r="G6" s="28" t="s">
        <v>49</v>
      </c>
      <c r="H6" s="29">
        <v>1596</v>
      </c>
      <c r="I6" s="49">
        <f>H6*E6</f>
        <v>0</v>
      </c>
      <c r="J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1" t="s">
        <v>32</v>
      </c>
      <c r="C7" s="15" t="s">
        <v>77</v>
      </c>
      <c r="D7" s="36"/>
      <c r="E7" s="28">
        <f>SUM(L7:Z7)</f>
        <v>0</v>
      </c>
      <c r="F7" s="28"/>
      <c r="G7" s="28" t="s">
        <v>49</v>
      </c>
      <c r="H7" s="29">
        <v>5676</v>
      </c>
      <c r="I7" s="49">
        <f>H7*E7</f>
        <v>0</v>
      </c>
      <c r="J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1" t="s">
        <v>56</v>
      </c>
      <c r="C8" s="15" t="s">
        <v>78</v>
      </c>
      <c r="D8" s="36"/>
      <c r="E8" s="28">
        <f t="shared" ref="E8" si="6">SUM(L8:Z8)</f>
        <v>0</v>
      </c>
      <c r="F8" s="28"/>
      <c r="G8" s="28" t="s">
        <v>49</v>
      </c>
      <c r="H8" s="29">
        <v>1132</v>
      </c>
      <c r="I8" s="49">
        <f t="shared" ref="I8" si="7">H8*E8</f>
        <v>0</v>
      </c>
      <c r="J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55" t="s">
        <v>57</v>
      </c>
      <c r="C10" s="15" t="s">
        <v>48</v>
      </c>
      <c r="D10" s="36"/>
      <c r="E10" s="28">
        <f t="shared" ref="E10" si="8">SUM(L10:Z10)</f>
        <v>0</v>
      </c>
      <c r="F10" s="28"/>
      <c r="G10" s="28" t="s">
        <v>49</v>
      </c>
      <c r="H10" s="29">
        <v>80</v>
      </c>
      <c r="I10" s="49">
        <f t="shared" ref="I10" si="9">H10*E10</f>
        <v>0</v>
      </c>
      <c r="J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1">
        <v>2019</v>
      </c>
      <c r="C11" s="15" t="s">
        <v>76</v>
      </c>
      <c r="D11" s="36">
        <v>9010</v>
      </c>
      <c r="E11" s="28">
        <f>SUM(L11:Z11)</f>
        <v>0</v>
      </c>
      <c r="F11" s="28"/>
      <c r="G11" s="28" t="s">
        <v>49</v>
      </c>
      <c r="H11" s="29">
        <v>800</v>
      </c>
      <c r="I11" s="49">
        <f>H11*E11</f>
        <v>0</v>
      </c>
      <c r="J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1" t="s">
        <v>63</v>
      </c>
      <c r="C12" s="15" t="s">
        <v>85</v>
      </c>
      <c r="D12" s="36"/>
      <c r="E12" s="28">
        <f>SUM(L12:Z12)</f>
        <v>0</v>
      </c>
      <c r="F12" s="28"/>
      <c r="G12" s="28" t="s">
        <v>49</v>
      </c>
      <c r="H12" s="29">
        <v>129</v>
      </c>
      <c r="I12" s="49">
        <f>H12*E12</f>
        <v>0</v>
      </c>
      <c r="J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1" t="s">
        <v>53</v>
      </c>
      <c r="C13" s="15" t="s">
        <v>84</v>
      </c>
      <c r="D13" s="36">
        <v>9010</v>
      </c>
      <c r="E13" s="28">
        <f>SUM(L13:Z13)</f>
        <v>0</v>
      </c>
      <c r="F13" s="28"/>
      <c r="G13" s="28" t="s">
        <v>49</v>
      </c>
      <c r="H13" s="29">
        <v>1138</v>
      </c>
      <c r="I13" s="49">
        <f>H13*E13</f>
        <v>0</v>
      </c>
      <c r="J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1" t="s">
        <v>64</v>
      </c>
      <c r="C14" s="15" t="s">
        <v>65</v>
      </c>
      <c r="D14" s="36"/>
      <c r="E14" s="28">
        <f t="shared" ref="E14" si="10">SUM(L14:Z14)</f>
        <v>0</v>
      </c>
      <c r="F14" s="28"/>
      <c r="G14" s="28" t="s">
        <v>49</v>
      </c>
      <c r="H14" s="29">
        <v>127</v>
      </c>
      <c r="I14" s="49">
        <f t="shared" ref="I14" si="11">H14*E14</f>
        <v>0</v>
      </c>
      <c r="J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1">
        <v>1111</v>
      </c>
      <c r="C15" s="15" t="s">
        <v>66</v>
      </c>
      <c r="D15" s="36">
        <v>9010</v>
      </c>
      <c r="E15" s="28">
        <f>SUM(L15:Z15)</f>
        <v>0</v>
      </c>
      <c r="F15" s="28"/>
      <c r="G15" s="28" t="s">
        <v>49</v>
      </c>
      <c r="H15" s="29">
        <v>1500</v>
      </c>
      <c r="I15" s="49">
        <f>H15*E15</f>
        <v>0</v>
      </c>
      <c r="J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1" t="s">
        <v>68</v>
      </c>
      <c r="C16" s="15" t="s">
        <v>67</v>
      </c>
      <c r="D16" s="36"/>
      <c r="E16" s="28">
        <f>SUM(L16:Z16)</f>
        <v>0</v>
      </c>
      <c r="F16" s="28"/>
      <c r="G16" s="28" t="s">
        <v>49</v>
      </c>
      <c r="H16" s="29">
        <v>200</v>
      </c>
      <c r="I16" s="49">
        <f>H16*E16</f>
        <v>0</v>
      </c>
      <c r="J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1"/>
      <c r="C17" s="15" t="s">
        <v>69</v>
      </c>
      <c r="D17" s="36"/>
      <c r="E17" s="28">
        <f>SUM(L17:Z17)</f>
        <v>0</v>
      </c>
      <c r="F17" s="28"/>
      <c r="G17" s="28" t="s">
        <v>49</v>
      </c>
      <c r="H17" s="29">
        <v>2000</v>
      </c>
      <c r="I17" s="49">
        <f>H17*E17</f>
        <v>0</v>
      </c>
      <c r="J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1"/>
      <c r="C18" s="15" t="s">
        <v>70</v>
      </c>
      <c r="D18" s="36">
        <v>9010</v>
      </c>
      <c r="E18" s="28">
        <f t="shared" ref="E18" si="12">SUM(L18:Z18)</f>
        <v>0</v>
      </c>
      <c r="F18" s="28"/>
      <c r="G18" s="28" t="s">
        <v>49</v>
      </c>
      <c r="H18" s="29">
        <v>2000</v>
      </c>
      <c r="I18" s="49">
        <f t="shared" ref="I18" si="13">H18*E18</f>
        <v>0</v>
      </c>
      <c r="J18" s="3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1"/>
      <c r="C19" s="15" t="s">
        <v>71</v>
      </c>
      <c r="D19" s="36">
        <v>9010</v>
      </c>
      <c r="E19" s="28">
        <f t="shared" ref="E19" si="14">SUM(L19:Z19)</f>
        <v>0</v>
      </c>
      <c r="F19" s="28"/>
      <c r="G19" s="28" t="s">
        <v>49</v>
      </c>
      <c r="H19" s="29">
        <v>6000</v>
      </c>
      <c r="I19" s="49">
        <f t="shared" ref="I19" si="15">H19*E19</f>
        <v>0</v>
      </c>
      <c r="J19" s="3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8">
        <v>5592</v>
      </c>
      <c r="C21" s="15" t="s">
        <v>73</v>
      </c>
      <c r="D21" s="36"/>
      <c r="E21" s="28">
        <f>SUM(L21:Z21)</f>
        <v>0</v>
      </c>
      <c r="F21" s="28"/>
      <c r="G21" s="28" t="s">
        <v>49</v>
      </c>
      <c r="H21" s="29">
        <v>49</v>
      </c>
      <c r="I21" s="49">
        <f>H21*E21</f>
        <v>0</v>
      </c>
      <c r="J21" s="3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1">
        <v>5593</v>
      </c>
      <c r="C22" s="15" t="s">
        <v>74</v>
      </c>
      <c r="D22" s="36"/>
      <c r="E22" s="28">
        <f>SUM(L22:Z22)</f>
        <v>0</v>
      </c>
      <c r="F22" s="28"/>
      <c r="G22" s="28" t="s">
        <v>49</v>
      </c>
      <c r="H22" s="29">
        <v>49</v>
      </c>
      <c r="I22" s="49">
        <f>H22*E22</f>
        <v>0</v>
      </c>
      <c r="J22" s="3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1">
        <v>5585</v>
      </c>
      <c r="C23" s="15" t="s">
        <v>106</v>
      </c>
      <c r="D23" s="36"/>
      <c r="E23" s="28">
        <f>SUM(L23:Z23)</f>
        <v>6</v>
      </c>
      <c r="F23" s="28"/>
      <c r="G23" s="28" t="s">
        <v>49</v>
      </c>
      <c r="H23" s="29">
        <v>50</v>
      </c>
      <c r="I23" s="49">
        <f>H23*E23</f>
        <v>300</v>
      </c>
      <c r="J23" s="34"/>
      <c r="L23" s="2">
        <f>(Двери!E3+Двери!E4)*2*Двери!E9/1000</f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1">
        <v>5609</v>
      </c>
      <c r="C24" s="15" t="s">
        <v>107</v>
      </c>
      <c r="D24" s="36"/>
      <c r="E24" s="28">
        <f>SUM(L24:Z24)</f>
        <v>6</v>
      </c>
      <c r="F24" s="28"/>
      <c r="G24" s="28" t="s">
        <v>49</v>
      </c>
      <c r="H24" s="29">
        <v>50</v>
      </c>
      <c r="I24" s="49">
        <f>H24*E24</f>
        <v>300</v>
      </c>
      <c r="J24" s="34"/>
      <c r="L24" s="2">
        <f>(Двери!E3+Двери!E4)*2*Двери!E9/1000</f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2" t="s">
        <v>72</v>
      </c>
      <c r="C25" s="56" t="s">
        <v>75</v>
      </c>
      <c r="D25" s="50"/>
      <c r="E25" s="51">
        <f>SUM(L25:Z25)</f>
        <v>0</v>
      </c>
      <c r="F25" s="51"/>
      <c r="G25" s="51" t="s">
        <v>49</v>
      </c>
      <c r="H25" s="57">
        <v>100</v>
      </c>
      <c r="I25" s="53">
        <f>H25*E25</f>
        <v>0</v>
      </c>
      <c r="J25" s="34"/>
      <c r="K25" s="35">
        <f>SUM(Двери!$E$4,2*Двери!$E$7)*2*Двери!$E$9/1000</f>
        <v>7.2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1" t="s">
        <v>108</v>
      </c>
      <c r="C27" s="15" t="s">
        <v>109</v>
      </c>
      <c r="D27" s="36">
        <v>9010</v>
      </c>
      <c r="E27" s="76">
        <f>SUM(L27:Z27)</f>
        <v>14.4</v>
      </c>
      <c r="F27" s="28"/>
      <c r="G27" s="28" t="s">
        <v>49</v>
      </c>
      <c r="H27" s="29"/>
      <c r="I27" s="49">
        <f t="shared" ref="I27:I32" si="16">H27*E27</f>
        <v>0</v>
      </c>
      <c r="J27" s="34"/>
      <c r="L27" s="77">
        <f>IF(ISNA(MATCH($C27,Двери!E$5:E$8,0)),0,CHOOSE(MATCH($C27,Двери!E$5:E$8,0)+Двери!E$6+COUNTIF(Двери!E$5:E$8,$C27)-1,SUM(Двери!E$3:E$4)*2*Двери!E$9/1000,SUM(Двери!E$3:E$4,-Двери!E$7)*2*Двери!E$9/1000,SUM(Двери!E$4,2*Двери!E$7)*2*Двери!E$9/1000,,SUM(Двери!E$4,Двери!E$7)*2*Двери!E$9/1000))</f>
        <v>7.2</v>
      </c>
      <c r="M27" s="77">
        <f>IF(ISNA(MATCH($C27,Двери!F$5:F$8,0)),0,CHOOSE(MATCH($C27,Двери!F$5:F$8,0)+Двери!F$6+COUNTIF(Двери!F$5:F$8,$C27)-1,SUM(Двери!F$3:F$4)*2*Двери!F$9/1000,SUM(Двери!F$3:F$4,-Двери!F$7)*2*Двери!F$9/1000,SUM(Двери!F$4,2*Двери!F$7)*2*Двери!F$9/1000,,SUM(Двери!F$4,Двери!F$7)*2*Двери!F$9/1000))</f>
        <v>7.2</v>
      </c>
      <c r="N27" s="2">
        <f>IF(ISNA(MATCH($C27,Двери!G$5:G$8,0)),0,CHOOSE(MATCH($C27,Двери!G$5:G$8,0)+Двери!G$6+COUNTIF(Двери!G$5:G$8,$C27)-1,SUM(Двери!G$3:G$4)*2*Двери!G$9/1000,SUM(Двери!G$3:G$4,-Двери!G$7)*2*Двери!G$9/1000,SUM(Двери!G$4,2*Двери!G$7)*2*Двери!G$9/1000,,SUM(Двери!G$4,Двери!G$7)*2*Двери!G$9/1000))</f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1" t="s">
        <v>110</v>
      </c>
      <c r="C28" s="15" t="s">
        <v>111</v>
      </c>
      <c r="D28" s="36">
        <v>9010</v>
      </c>
      <c r="E28" s="28">
        <f t="shared" ref="E28:E32" si="17">SUM(L28:Z28)</f>
        <v>0</v>
      </c>
      <c r="F28" s="28"/>
      <c r="G28" s="28" t="s">
        <v>49</v>
      </c>
      <c r="H28" s="29"/>
      <c r="I28" s="49">
        <f t="shared" si="16"/>
        <v>0</v>
      </c>
      <c r="J28" s="34"/>
      <c r="L28" s="77">
        <f>IF(ISNA(MATCH($C28,Двери!E$5:E$8,0)),0,CHOOSE(MATCH($C28,Двери!E$5:E$8,0)+Двери!E$6+COUNTIF(Двери!E$5:E$8,$C28)-1,SUM(Двери!E$3:E$4)*2*Двери!E$9/1000,SUM(Двери!E$3:E$4,-Двери!E$7)*2*Двери!E$9/1000,SUM(Двери!E$4,2*Двери!E$7)*2*Двери!E$9/1000,,SUM(Двери!E$4,Двери!E$7)*2*Двери!E$9/1000))</f>
        <v>0</v>
      </c>
      <c r="M28" s="77">
        <f>IF(ISNA(MATCH($C28,Двери!F$5:F$8,0)),0,CHOOSE(MATCH($C28,Двери!F$5:F$8,0)+Двери!F$6+COUNTIF(Двери!F$5:F$8,$C28)-1,SUM(Двери!F$3:F$4)*2*Двери!F$9/1000,SUM(Двери!F$3:F$4,-Двери!F$7)*2*Двери!F$9/1000,SUM(Двери!F$4,2*Двери!F$7)*2*Двери!F$9/1000,,SUM(Двери!F$4,Двери!F$7)*2*Двери!F$9/1000))</f>
        <v>0</v>
      </c>
      <c r="N28" s="2">
        <f>IF(ISNA(MATCH($C28,Двери!G$5:G$8,0)),0,CHOOSE(MATCH($C28,Двери!G$5:G$8,0)+Двери!G$6+COUNTIF(Двери!G$5:G$8,$C28)-1,SUM(Двери!G$3:G$4)*2*Двери!G$9/1000,SUM(Двери!G$3:G$4,-Двери!G$7)*2*Двери!G$9/1000,SUM(Двери!G$4,2*Двери!G$7)*2*Двери!G$9/1000,,SUM(Двери!G$4,Двери!G$7)*2*Двери!G$9/1000))</f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1" t="s">
        <v>113</v>
      </c>
      <c r="C29" s="15" t="s">
        <v>112</v>
      </c>
      <c r="D29" s="36">
        <v>9010</v>
      </c>
      <c r="E29" s="28">
        <f t="shared" si="17"/>
        <v>0</v>
      </c>
      <c r="F29" s="28"/>
      <c r="G29" s="28" t="s">
        <v>49</v>
      </c>
      <c r="H29" s="29"/>
      <c r="I29" s="49">
        <f t="shared" si="16"/>
        <v>0</v>
      </c>
      <c r="J29" s="34"/>
      <c r="L29" s="77">
        <f>IF(ISNA(MATCH($C29,Двери!E$5:E$8,0)),0,CHOOSE(MATCH($C29,Двери!E$5:E$8,0)+Двери!E$6+COUNTIF(Двери!E$5:E$8,$C29)-1,SUM(Двери!E$3:E$4)*2*Двери!E$9/1000,SUM(Двери!E$3:E$4,-Двери!E$7)*2*Двери!E$9/1000,SUM(Двери!E$4,2*Двери!E$7)*2*Двери!E$9/1000,,SUM(Двери!E$4,Двери!E$7)*2*Двери!E$9/1000))</f>
        <v>0</v>
      </c>
      <c r="M29" s="77">
        <f>IF(ISNA(MATCH($C29,Двери!F$5:F$8,0)),0,CHOOSE(MATCH($C29,Двери!F$5:F$8,0)+Двери!F$6+COUNTIF(Двери!F$5:F$8,$C29)-1,SUM(Двери!F$3:F$4)*2*Двери!F$9/1000,SUM(Двери!F$3:F$4,-Двери!F$7)*2*Двери!F$9/1000,SUM(Двери!F$4,2*Двери!F$7)*2*Двери!F$9/1000,,SUM(Двери!F$4,Двери!F$7)*2*Двери!F$9/1000))</f>
        <v>0</v>
      </c>
      <c r="N29" s="2">
        <f>IF(ISNA(MATCH($C29,Двери!G$5:G$8,0)),0,CHOOSE(MATCH($C29,Двери!G$5:G$8,0)+Двери!G$6+COUNTIF(Двери!G$5:G$8,$C29)-1,SUM(Двери!G$3:G$4)*2*Двери!G$9/1000,SUM(Двери!G$3:G$4,-Двери!G$7)*2*Двери!G$9/1000,SUM(Двери!G$4,2*Двери!G$7)*2*Двери!G$9/1000,,SUM(Двери!G$4,Двери!G$7)*2*Двери!G$9/1000))</f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1" t="s">
        <v>116</v>
      </c>
      <c r="C30" s="15" t="s">
        <v>115</v>
      </c>
      <c r="D30" s="36">
        <v>9010</v>
      </c>
      <c r="E30" s="28">
        <f t="shared" si="17"/>
        <v>0</v>
      </c>
      <c r="F30" s="28"/>
      <c r="G30" s="28" t="s">
        <v>49</v>
      </c>
      <c r="H30" s="29">
        <v>220</v>
      </c>
      <c r="I30" s="49">
        <f t="shared" si="16"/>
        <v>0</v>
      </c>
      <c r="J30" s="34"/>
      <c r="L30" s="77">
        <f>IF(ISNA(MATCH($C30,Двери!E$5:E$8,0)),0,CHOOSE(MATCH($C30,Двери!E$5:E$8,0)+Двери!E$6+COUNTIF(Двери!E$5:E$8,$C30)-1,SUM(Двери!E$3:E$4)*2*Двери!E$9/1000,SUM(Двери!E$3:E$4,-Двери!E$7)*2*Двери!E$9/1000,SUM(Двери!E$4,2*Двери!E$7)*2*Двери!E$9/1000,,SUM(Двери!E$4,Двери!E$7)*2*Двери!E$9/1000))</f>
        <v>0</v>
      </c>
      <c r="M30" s="77">
        <f>IF(ISNA(MATCH($C30,Двери!F$5:F$8,0)),0,CHOOSE(MATCH($C30,Двери!F$5:F$8,0)+Двери!F$6+COUNTIF(Двери!F$5:F$8,$C30)-1,SUM(Двери!F$3:F$4)*2*Двери!F$9/1000,SUM(Двери!F$3:F$4,-Двери!F$7)*2*Двери!F$9/1000,SUM(Двери!F$4,2*Двери!F$7)*2*Двери!F$9/1000,,SUM(Двери!F$4,Двери!F$7)*2*Двери!F$9/1000))</f>
        <v>0</v>
      </c>
      <c r="N30" s="2">
        <f>IF(ISNA(MATCH($C30,Двери!G$5:G$8,0)),0,CHOOSE(MATCH($C30,Двери!G$5:G$8,0)+Двери!G$6+COUNTIF(Двери!G$5:G$8,$C30)-1,SUM(Двери!G$3:G$4)*2*Двери!G$9/1000,SUM(Двери!G$3:G$4,-Двери!G$7)*2*Двери!G$9/1000,SUM(Двери!G$4,2*Двери!G$7)*2*Двери!G$9/1000,,SUM(Двери!G$4,Двери!G$7)*2*Двери!G$9/1000))</f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1" t="s">
        <v>118</v>
      </c>
      <c r="C31" s="15" t="s">
        <v>117</v>
      </c>
      <c r="D31" s="36">
        <v>9010</v>
      </c>
      <c r="E31" s="76">
        <f>SUM(L31:Z31)</f>
        <v>0</v>
      </c>
      <c r="F31" s="28"/>
      <c r="G31" s="28" t="s">
        <v>49</v>
      </c>
      <c r="H31" s="29">
        <v>220</v>
      </c>
      <c r="I31" s="49">
        <f t="shared" si="16"/>
        <v>0</v>
      </c>
      <c r="J31" s="34"/>
      <c r="L31" s="77">
        <f>IF(ISNA(MATCH($C31,Двери!E$5:E$8,0)),0,CHOOSE(MATCH($C31,Двери!E$5:E$8,0)+Двери!E$6+COUNTIF(Двери!E$5:E$8,$C31)-1,SUM(Двери!E$3:E$4)*2*Двери!E$9/1000,SUM(Двери!E$3:E$4,-Двери!E$7)*2*Двери!E$9/1000,SUM(Двери!E$4,2*Двери!E$7)*2*Двери!E$9/1000,,SUM(Двери!E$4,Двери!E$7)*2*Двери!E$9/1000))</f>
        <v>0</v>
      </c>
      <c r="M31" s="77">
        <f>IF(ISNA(MATCH($C31,Двери!F$5:F$8,0)),0,CHOOSE(MATCH($C31,Двери!F$5:F$8,0)+Двери!F$6+COUNTIF(Двери!F$5:F$8,$C31)-1,SUM(Двери!F$3:F$4)*2*Двери!F$9/1000,SUM(Двери!F$3:F$4,-Двери!F$7)*2*Двери!F$9/1000,SUM(Двери!F$4,2*Двери!F$7)*2*Двери!F$9/1000,,SUM(Двери!F$4,Двери!F$7)*2*Двери!F$9/1000))</f>
        <v>0</v>
      </c>
      <c r="N31" s="2">
        <f>IF(ISNA(MATCH($C31,Двери!G$5:G$8,0)),0,CHOOSE(MATCH($C31,Двери!G$5:G$8,0)+Двери!G$6+COUNTIF(Двери!G$5:G$8,$C31)-1,SUM(Двери!G$3:G$4)*2*Двери!G$9/1000,SUM(Двери!G$3:G$4,-Двери!G$7)*2*Двери!G$9/1000,SUM(Двери!G$4,2*Двери!G$7)*2*Двери!G$9/1000,,SUM(Двери!G$4,Двери!G$7)*2*Двери!G$9/1000))</f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1" t="s">
        <v>62</v>
      </c>
      <c r="C32" s="15" t="s">
        <v>90</v>
      </c>
      <c r="D32" s="36">
        <v>9010</v>
      </c>
      <c r="E32" s="28">
        <f t="shared" si="17"/>
        <v>0</v>
      </c>
      <c r="F32" s="28"/>
      <c r="G32" s="28" t="s">
        <v>49</v>
      </c>
      <c r="H32" s="29">
        <v>220</v>
      </c>
      <c r="I32" s="49">
        <f t="shared" si="16"/>
        <v>0</v>
      </c>
      <c r="J32" s="34"/>
      <c r="L32" s="77">
        <f>IF(ISNA(MATCH($C32,Двери!E$5:E$8,0)),0,CHOOSE(MATCH($C32,Двери!E$5:E$8,0)+Двери!E$6+COUNTIF(Двери!E$5:E$8,$C32)-1,SUM(Двери!E$3:E$4)*2*Двери!E$9/1000,SUM(Двери!E$3:E$4,-Двери!E$7)*2*Двери!E$9/1000,SUM(Двери!E$4,2*Двери!E$7)*2*Двери!E$9/1000,,SUM(Двери!E$4,Двери!E$7)*2*Двери!E$9/1000))</f>
        <v>0</v>
      </c>
      <c r="M32" s="77">
        <f>IF(ISNA(MATCH($C32,Двери!F$5:F$8,0)),0,CHOOSE(MATCH($C32,Двери!F$5:F$8,0)+Двери!F$6+COUNTIF(Двери!F$5:F$8,$C32)-1,SUM(Двери!F$3:F$4)*2*Двери!F$9/1000,SUM(Двери!F$3:F$4,-Двери!F$7)*2*Двери!F$9/1000,SUM(Двери!F$4,2*Двери!F$7)*2*Двери!F$9/1000,,SUM(Двери!F$4,Двери!F$7)*2*Двери!F$9/1000))</f>
        <v>0</v>
      </c>
      <c r="N32" s="2">
        <f>IF(ISNA(MATCH($C32,Двери!G$5:G$8,0)),0,CHOOSE(MATCH($C32,Двери!G$5:G$8,0)+Двери!G$6+COUNTIF(Двери!G$5:G$8,$C32)-1,SUM(Двери!G$3:G$4)*2*Двери!G$9/1000,SUM(Двери!G$3:G$4,-Двери!G$7)*2*Двери!G$9/1000,SUM(Двери!G$4,2*Двери!G$7)*2*Двери!G$9/1000,,SUM(Двери!G$4,Двери!G$7)*2*Двери!G$9/1000))</f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7"/>
      <c r="E33" s="31"/>
      <c r="F33" s="31"/>
      <c r="G33" s="31"/>
      <c r="H33" s="32"/>
      <c r="I33" s="19">
        <f>SUM(I1:I32)</f>
        <v>2164</v>
      </c>
      <c r="J33" s="2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ht="15.75" thickBot="1" x14ac:dyDescent="0.3">
      <c r="D34" s="38"/>
      <c r="E34" s="31"/>
      <c r="F34" s="31"/>
      <c r="G34" s="31"/>
      <c r="H34" s="18"/>
      <c r="I34" s="31"/>
      <c r="J34" s="32"/>
      <c r="K34" s="38"/>
    </row>
    <row r="35" spans="2:26" x14ac:dyDescent="0.25">
      <c r="B35" s="20"/>
      <c r="C35" s="24" t="s">
        <v>79</v>
      </c>
      <c r="D35" s="46"/>
      <c r="E35" s="33">
        <f t="shared" ref="E35" si="18">SUM(L35:Z35)</f>
        <v>0</v>
      </c>
      <c r="F35" s="47"/>
      <c r="G35" s="33" t="s">
        <v>50</v>
      </c>
      <c r="H35" s="33">
        <v>7500</v>
      </c>
      <c r="I35" s="48">
        <f>H35*E35</f>
        <v>0</v>
      </c>
      <c r="J35" s="34"/>
      <c r="K35" s="3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1"/>
      <c r="C36" s="2" t="s">
        <v>81</v>
      </c>
      <c r="D36" s="36"/>
      <c r="E36" s="28">
        <f t="shared" ref="E36" si="19">SUM(L36:Z36)</f>
        <v>0</v>
      </c>
      <c r="F36" s="30"/>
      <c r="G36" s="28" t="s">
        <v>50</v>
      </c>
      <c r="H36" s="28">
        <v>10000</v>
      </c>
      <c r="I36" s="49">
        <f>H36*E36</f>
        <v>0</v>
      </c>
      <c r="J36" s="34"/>
      <c r="K36" s="3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thickBot="1" x14ac:dyDescent="0.3">
      <c r="B37" s="22"/>
      <c r="C37" s="23" t="s">
        <v>80</v>
      </c>
      <c r="D37" s="50"/>
      <c r="E37" s="51">
        <f t="shared" ref="E37" si="20">SUM(L37:Z37)</f>
        <v>0</v>
      </c>
      <c r="F37" s="52"/>
      <c r="G37" s="51" t="s">
        <v>50</v>
      </c>
      <c r="H37" s="51">
        <v>6550</v>
      </c>
      <c r="I37" s="53">
        <f>H37*E37</f>
        <v>0</v>
      </c>
      <c r="J37" s="34"/>
      <c r="K37" s="3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thickBot="1" x14ac:dyDescent="0.3">
      <c r="B38" s="40"/>
      <c r="C38" s="43"/>
      <c r="D38" s="39"/>
      <c r="E38" s="41">
        <f t="shared" ref="E38" si="21">SUM(L38:Z38)</f>
        <v>0</v>
      </c>
      <c r="F38" s="44"/>
      <c r="G38" s="41" t="s">
        <v>50</v>
      </c>
      <c r="H38" s="41"/>
      <c r="I38" s="45">
        <f>H38*E38</f>
        <v>0</v>
      </c>
      <c r="J38" s="34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thickBot="1" x14ac:dyDescent="0.3">
      <c r="I39" s="19">
        <f>SUM(I35:I38)</f>
        <v>0</v>
      </c>
    </row>
    <row r="41" spans="2:26" ht="15.75" thickBot="1" x14ac:dyDescent="0.3">
      <c r="L41" s="78"/>
    </row>
    <row r="42" spans="2:26" ht="15.75" thickBot="1" x14ac:dyDescent="0.3">
      <c r="E42" t="s">
        <v>82</v>
      </c>
      <c r="I42" s="42">
        <f>I33+I39</f>
        <v>2164</v>
      </c>
      <c r="J42" s="26" t="s">
        <v>83</v>
      </c>
    </row>
    <row r="43" spans="2:26" x14ac:dyDescent="0.25">
      <c r="E43" t="s">
        <v>87</v>
      </c>
    </row>
    <row r="44" spans="2:26" x14ac:dyDescent="0.25">
      <c r="H44" t="s">
        <v>88</v>
      </c>
      <c r="I44" s="10">
        <f>I33*2</f>
        <v>4328</v>
      </c>
    </row>
    <row r="45" spans="2:26" x14ac:dyDescent="0.25">
      <c r="H45" t="s">
        <v>89</v>
      </c>
      <c r="I45" s="10">
        <f>I39*1.5</f>
        <v>0</v>
      </c>
    </row>
    <row r="46" spans="2:26" x14ac:dyDescent="0.25">
      <c r="I46" s="10">
        <f>SUM(I44:I45)</f>
        <v>4328</v>
      </c>
    </row>
  </sheetData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abSelected="1" topLeftCell="D1" workbookViewId="0">
      <selection activeCell="H33" sqref="H33"/>
    </sheetView>
  </sheetViews>
  <sheetFormatPr defaultRowHeight="15" x14ac:dyDescent="0.25"/>
  <cols>
    <col min="1" max="3" width="1.140625" hidden="1" customWidth="1"/>
    <col min="4" max="4" width="14.5703125" bestFit="1" customWidth="1"/>
    <col min="5" max="6" width="21" bestFit="1" customWidth="1"/>
    <col min="8" max="8" width="49" customWidth="1"/>
    <col min="9" max="9" width="9.140625" customWidth="1"/>
    <col min="10" max="10" width="11.28515625" customWidth="1"/>
    <col min="11" max="11" width="11.42578125" customWidth="1"/>
    <col min="12" max="12" width="11.28515625" customWidth="1"/>
    <col min="14" max="14" width="3.42578125" customWidth="1"/>
    <col min="15" max="15" width="15.28515625" customWidth="1"/>
    <col min="16" max="16" width="3.42578125" customWidth="1"/>
  </cols>
  <sheetData>
    <row r="2" spans="1:20" ht="15.75" thickBot="1" x14ac:dyDescent="0.3">
      <c r="E2" s="35" t="s">
        <v>120</v>
      </c>
      <c r="F2" s="35" t="s">
        <v>121</v>
      </c>
      <c r="G2" t="s">
        <v>123</v>
      </c>
      <c r="N2" s="65" t="s">
        <v>125</v>
      </c>
    </row>
    <row r="3" spans="1:20" ht="15.75" thickBot="1" x14ac:dyDescent="0.3">
      <c r="A3" s="59" t="s">
        <v>91</v>
      </c>
      <c r="B3" s="65" t="s">
        <v>93</v>
      </c>
      <c r="D3" s="2" t="s">
        <v>54</v>
      </c>
      <c r="E3" s="2">
        <v>1000</v>
      </c>
      <c r="F3" s="2">
        <v>1500</v>
      </c>
      <c r="G3" s="2"/>
      <c r="N3" s="63" t="s">
        <v>124</v>
      </c>
    </row>
    <row r="4" spans="1:20" x14ac:dyDescent="0.25">
      <c r="A4" s="60" t="s">
        <v>93</v>
      </c>
      <c r="D4" s="2" t="s">
        <v>55</v>
      </c>
      <c r="E4" s="2">
        <v>2000</v>
      </c>
      <c r="F4" s="2">
        <v>2000</v>
      </c>
      <c r="G4" s="2"/>
      <c r="N4" s="67" t="s">
        <v>126</v>
      </c>
    </row>
    <row r="5" spans="1:20" ht="15.75" thickBot="1" x14ac:dyDescent="0.3">
      <c r="A5" s="60" t="s">
        <v>92</v>
      </c>
      <c r="D5" s="2" t="s">
        <v>114</v>
      </c>
      <c r="E5" s="64" t="s">
        <v>109</v>
      </c>
      <c r="F5" s="64" t="s">
        <v>109</v>
      </c>
      <c r="G5" s="64"/>
    </row>
    <row r="6" spans="1:20" ht="15.75" customHeight="1" thickBot="1" x14ac:dyDescent="0.3">
      <c r="D6" s="2" t="s">
        <v>58</v>
      </c>
      <c r="E6" s="70">
        <v>1</v>
      </c>
      <c r="F6" s="70">
        <v>1</v>
      </c>
      <c r="G6" s="70"/>
      <c r="R6" s="101" t="s">
        <v>129</v>
      </c>
      <c r="S6" s="102"/>
      <c r="T6" s="103"/>
    </row>
    <row r="7" spans="1:20" ht="15.75" customHeight="1" thickBot="1" x14ac:dyDescent="0.3">
      <c r="A7" s="59" t="s">
        <v>103</v>
      </c>
      <c r="B7" s="65" t="s">
        <v>9</v>
      </c>
      <c r="D7" s="5" t="s">
        <v>119</v>
      </c>
      <c r="E7" s="69" t="str">
        <f>IF(E6=1,"800","0")</f>
        <v>800</v>
      </c>
      <c r="F7" s="69" t="str">
        <f>IF(F6=1,"800","0")</f>
        <v>800</v>
      </c>
      <c r="G7" s="69"/>
      <c r="R7" s="104"/>
      <c r="S7" s="105"/>
      <c r="T7" s="106"/>
    </row>
    <row r="8" spans="1:20" x14ac:dyDescent="0.25">
      <c r="A8" s="60" t="s">
        <v>9</v>
      </c>
      <c r="D8" s="5" t="s">
        <v>114</v>
      </c>
      <c r="E8" s="64" t="s">
        <v>109</v>
      </c>
      <c r="F8" s="64" t="s">
        <v>109</v>
      </c>
      <c r="G8" s="64"/>
      <c r="R8" s="104"/>
      <c r="S8" s="105"/>
      <c r="T8" s="106"/>
    </row>
    <row r="9" spans="1:20" x14ac:dyDescent="0.25">
      <c r="A9" s="60" t="s">
        <v>104</v>
      </c>
      <c r="D9" s="2" t="s">
        <v>127</v>
      </c>
      <c r="E9" s="71">
        <v>1</v>
      </c>
      <c r="F9" s="2">
        <v>1</v>
      </c>
      <c r="G9" s="2"/>
      <c r="R9" s="104"/>
      <c r="S9" s="105"/>
      <c r="T9" s="106"/>
    </row>
    <row r="10" spans="1:20" ht="15.75" thickBot="1" x14ac:dyDescent="0.3">
      <c r="R10" s="104"/>
      <c r="S10" s="105"/>
      <c r="T10" s="106"/>
    </row>
    <row r="11" spans="1:20" ht="15.75" thickBot="1" x14ac:dyDescent="0.3">
      <c r="A11" s="59" t="s">
        <v>94</v>
      </c>
      <c r="B11" s="65" t="s">
        <v>105</v>
      </c>
      <c r="H11" s="142" t="s">
        <v>151</v>
      </c>
      <c r="I11" s="143"/>
      <c r="J11" s="143"/>
      <c r="K11" s="143"/>
      <c r="L11" s="144"/>
      <c r="O11" s="74"/>
      <c r="R11" s="104"/>
      <c r="S11" s="105"/>
      <c r="T11" s="106"/>
    </row>
    <row r="12" spans="1:20" ht="15.75" thickBot="1" x14ac:dyDescent="0.3">
      <c r="A12" s="60" t="s">
        <v>105</v>
      </c>
      <c r="D12" s="121" t="s">
        <v>130</v>
      </c>
      <c r="E12" s="122"/>
      <c r="F12" s="123"/>
      <c r="H12" s="139"/>
      <c r="I12" s="140"/>
      <c r="J12" s="140"/>
      <c r="K12" s="140"/>
      <c r="L12" s="141"/>
      <c r="R12" s="104"/>
      <c r="S12" s="105"/>
      <c r="T12" s="106"/>
    </row>
    <row r="13" spans="1:20" ht="15" customHeight="1" x14ac:dyDescent="0.25">
      <c r="A13" s="60" t="s">
        <v>95</v>
      </c>
      <c r="D13" s="79" t="s">
        <v>131</v>
      </c>
      <c r="E13" s="80"/>
      <c r="F13" s="81"/>
      <c r="H13" s="84" t="s">
        <v>133</v>
      </c>
      <c r="I13" s="145" t="s">
        <v>134</v>
      </c>
      <c r="J13" s="145"/>
      <c r="K13" s="145" t="s">
        <v>135</v>
      </c>
      <c r="L13" s="145"/>
      <c r="N13" s="113"/>
      <c r="O13" s="72"/>
      <c r="P13" s="116"/>
      <c r="R13" s="104"/>
      <c r="S13" s="105"/>
      <c r="T13" s="106"/>
    </row>
    <row r="14" spans="1:20" ht="15.75" thickBot="1" x14ac:dyDescent="0.3">
      <c r="D14" s="124" t="s">
        <v>132</v>
      </c>
      <c r="E14" s="125"/>
      <c r="F14" s="126"/>
      <c r="H14" s="84"/>
      <c r="I14" s="85" t="s">
        <v>136</v>
      </c>
      <c r="J14" s="85" t="s">
        <v>137</v>
      </c>
      <c r="K14" s="85" t="s">
        <v>136</v>
      </c>
      <c r="L14" s="85" t="s">
        <v>137</v>
      </c>
      <c r="N14" s="114"/>
      <c r="O14" s="110" t="s">
        <v>89</v>
      </c>
      <c r="P14" s="117"/>
      <c r="R14" s="104"/>
      <c r="S14" s="105"/>
      <c r="T14" s="106"/>
    </row>
    <row r="15" spans="1:20" ht="15.75" thickBot="1" x14ac:dyDescent="0.3">
      <c r="A15" s="59" t="s">
        <v>96</v>
      </c>
      <c r="B15" s="65" t="s">
        <v>97</v>
      </c>
      <c r="D15" s="127" t="s">
        <v>144</v>
      </c>
      <c r="E15" s="128"/>
      <c r="F15" s="129"/>
      <c r="H15" s="86" t="s">
        <v>138</v>
      </c>
      <c r="I15" s="97">
        <v>6</v>
      </c>
      <c r="J15" s="97">
        <v>6</v>
      </c>
      <c r="K15" s="97">
        <v>7</v>
      </c>
      <c r="L15" s="97">
        <v>7</v>
      </c>
      <c r="N15" s="114"/>
      <c r="O15" s="111"/>
      <c r="P15" s="117"/>
      <c r="R15" s="104"/>
      <c r="S15" s="105"/>
      <c r="T15" s="106"/>
    </row>
    <row r="16" spans="1:20" x14ac:dyDescent="0.25">
      <c r="A16" s="60" t="s">
        <v>97</v>
      </c>
      <c r="D16" s="130" t="s">
        <v>145</v>
      </c>
      <c r="E16" s="131"/>
      <c r="F16" s="132"/>
      <c r="H16" s="87" t="s">
        <v>139</v>
      </c>
      <c r="I16" s="98">
        <v>4.4000000000000004</v>
      </c>
      <c r="J16" s="98">
        <v>4.4000000000000004</v>
      </c>
      <c r="K16" s="98">
        <v>5.4</v>
      </c>
      <c r="L16" s="98">
        <v>5.4</v>
      </c>
      <c r="N16" s="114"/>
      <c r="O16" s="111"/>
      <c r="P16" s="117"/>
      <c r="R16" s="104"/>
      <c r="S16" s="105"/>
      <c r="T16" s="106"/>
    </row>
    <row r="17" spans="1:20" x14ac:dyDescent="0.25">
      <c r="A17" s="60" t="s">
        <v>98</v>
      </c>
      <c r="D17" s="133" t="s">
        <v>146</v>
      </c>
      <c r="E17" s="134"/>
      <c r="F17" s="135"/>
      <c r="H17" s="88" t="s">
        <v>140</v>
      </c>
      <c r="I17" s="99">
        <v>4</v>
      </c>
      <c r="J17" s="99">
        <v>3.6</v>
      </c>
      <c r="K17" s="99">
        <v>4</v>
      </c>
      <c r="L17" s="99">
        <v>4.5999999999999996</v>
      </c>
      <c r="N17" s="114"/>
      <c r="O17" s="111"/>
      <c r="P17" s="117"/>
      <c r="R17" s="104"/>
      <c r="S17" s="105"/>
      <c r="T17" s="106"/>
    </row>
    <row r="18" spans="1:20" ht="15.75" thickBot="1" x14ac:dyDescent="0.3">
      <c r="D18" s="136" t="s">
        <v>147</v>
      </c>
      <c r="E18" s="137"/>
      <c r="F18" s="138"/>
      <c r="H18" s="89" t="s">
        <v>141</v>
      </c>
      <c r="I18" s="100">
        <v>7.2</v>
      </c>
      <c r="J18" s="100">
        <v>8</v>
      </c>
      <c r="K18" s="100">
        <v>7.2</v>
      </c>
      <c r="L18" s="100">
        <v>10</v>
      </c>
      <c r="N18" s="114"/>
      <c r="O18" s="111"/>
      <c r="P18" s="117"/>
      <c r="R18" s="104"/>
      <c r="S18" s="105"/>
      <c r="T18" s="106"/>
    </row>
    <row r="19" spans="1:20" ht="15.75" thickBot="1" x14ac:dyDescent="0.3">
      <c r="A19" s="59" t="s">
        <v>28</v>
      </c>
      <c r="B19" s="65" t="s">
        <v>99</v>
      </c>
      <c r="D19" s="82"/>
      <c r="E19" s="6"/>
      <c r="F19" s="83"/>
      <c r="H19" s="119" t="s">
        <v>142</v>
      </c>
      <c r="I19" s="119"/>
      <c r="J19" s="119"/>
      <c r="K19" s="119"/>
      <c r="L19" s="119"/>
      <c r="N19" s="114"/>
      <c r="O19" s="111"/>
      <c r="P19" s="117"/>
      <c r="R19" s="104"/>
      <c r="S19" s="105"/>
      <c r="T19" s="106"/>
    </row>
    <row r="20" spans="1:20" x14ac:dyDescent="0.25">
      <c r="A20" s="60" t="s">
        <v>99</v>
      </c>
      <c r="D20" s="139"/>
      <c r="E20" s="140"/>
      <c r="F20" s="141"/>
      <c r="H20" s="120" t="s">
        <v>143</v>
      </c>
      <c r="I20" s="120"/>
      <c r="J20" s="120"/>
      <c r="K20" s="120"/>
      <c r="L20" s="120"/>
      <c r="N20" s="114"/>
      <c r="O20" s="111"/>
      <c r="P20" s="117"/>
      <c r="R20" s="104"/>
      <c r="S20" s="105"/>
      <c r="T20" s="106"/>
    </row>
    <row r="21" spans="1:20" x14ac:dyDescent="0.25">
      <c r="A21" s="60" t="s">
        <v>100</v>
      </c>
      <c r="N21" s="114"/>
      <c r="O21" s="111"/>
      <c r="P21" s="117"/>
      <c r="R21" s="104"/>
      <c r="S21" s="105"/>
      <c r="T21" s="106"/>
    </row>
    <row r="22" spans="1:20" x14ac:dyDescent="0.25">
      <c r="N22" s="114"/>
      <c r="O22" s="111"/>
      <c r="P22" s="117"/>
      <c r="R22" s="104"/>
      <c r="S22" s="105"/>
      <c r="T22" s="106"/>
    </row>
    <row r="23" spans="1:20" x14ac:dyDescent="0.25">
      <c r="N23" s="114"/>
      <c r="O23" s="112"/>
      <c r="P23" s="117"/>
      <c r="R23" s="104"/>
      <c r="S23" s="105"/>
      <c r="T23" s="106"/>
    </row>
    <row r="24" spans="1:20" ht="15.75" customHeight="1" x14ac:dyDescent="0.25">
      <c r="N24" s="114"/>
      <c r="O24" s="75" t="s">
        <v>58</v>
      </c>
      <c r="P24" s="117"/>
      <c r="R24" s="104"/>
      <c r="S24" s="105"/>
      <c r="T24" s="106"/>
    </row>
    <row r="25" spans="1:20" x14ac:dyDescent="0.25">
      <c r="N25" s="114"/>
      <c r="O25" s="110" t="s">
        <v>128</v>
      </c>
      <c r="P25" s="117"/>
      <c r="R25" s="104"/>
      <c r="S25" s="105"/>
      <c r="T25" s="106"/>
    </row>
    <row r="26" spans="1:20" x14ac:dyDescent="0.25">
      <c r="N26" s="114"/>
      <c r="O26" s="111"/>
      <c r="P26" s="117"/>
      <c r="R26" s="104"/>
      <c r="S26" s="105"/>
      <c r="T26" s="106"/>
    </row>
    <row r="27" spans="1:20" x14ac:dyDescent="0.25">
      <c r="D27" s="90" t="s">
        <v>148</v>
      </c>
      <c r="E27" s="91"/>
      <c r="F27" s="92"/>
      <c r="N27" s="114"/>
      <c r="O27" s="111"/>
      <c r="P27" s="117"/>
      <c r="R27" s="104"/>
      <c r="S27" s="105"/>
      <c r="T27" s="106"/>
    </row>
    <row r="28" spans="1:20" x14ac:dyDescent="0.25">
      <c r="D28" s="93" t="s">
        <v>149</v>
      </c>
      <c r="E28" s="6"/>
      <c r="F28" s="83"/>
      <c r="N28" s="114"/>
      <c r="O28" s="111"/>
      <c r="P28" s="117"/>
      <c r="R28" s="104"/>
      <c r="S28" s="105"/>
      <c r="T28" s="106"/>
    </row>
    <row r="29" spans="1:20" ht="15.75" thickBot="1" x14ac:dyDescent="0.3">
      <c r="D29" s="94" t="s">
        <v>150</v>
      </c>
      <c r="E29" s="95"/>
      <c r="F29" s="96"/>
      <c r="N29" s="114"/>
      <c r="O29" s="112"/>
      <c r="P29" s="117"/>
      <c r="R29" s="104"/>
      <c r="S29" s="105"/>
      <c r="T29" s="106"/>
    </row>
    <row r="30" spans="1:20" ht="15.75" thickBot="1" x14ac:dyDescent="0.3">
      <c r="A30" s="62" t="s">
        <v>58</v>
      </c>
      <c r="N30" s="115"/>
      <c r="O30" s="73"/>
      <c r="P30" s="118"/>
      <c r="R30" s="104"/>
      <c r="S30" s="105"/>
      <c r="T30" s="106"/>
    </row>
    <row r="31" spans="1:20" x14ac:dyDescent="0.25">
      <c r="A31" s="66">
        <v>1</v>
      </c>
      <c r="R31" s="104"/>
      <c r="S31" s="105"/>
      <c r="T31" s="106"/>
    </row>
    <row r="32" spans="1:20" ht="15.75" thickBot="1" x14ac:dyDescent="0.3">
      <c r="A32" s="68">
        <v>0</v>
      </c>
      <c r="R32" s="104"/>
      <c r="S32" s="105"/>
      <c r="T32" s="106"/>
    </row>
    <row r="33" spans="18:20" x14ac:dyDescent="0.25">
      <c r="R33" s="104"/>
      <c r="S33" s="105"/>
      <c r="T33" s="106"/>
    </row>
    <row r="34" spans="18:20" x14ac:dyDescent="0.25">
      <c r="R34" s="104"/>
      <c r="S34" s="105"/>
      <c r="T34" s="106"/>
    </row>
    <row r="35" spans="18:20" x14ac:dyDescent="0.25">
      <c r="R35" s="104"/>
      <c r="S35" s="105"/>
      <c r="T35" s="106"/>
    </row>
    <row r="36" spans="18:20" x14ac:dyDescent="0.25">
      <c r="R36" s="104"/>
      <c r="S36" s="105"/>
      <c r="T36" s="106"/>
    </row>
    <row r="37" spans="18:20" x14ac:dyDescent="0.25">
      <c r="R37" s="104"/>
      <c r="S37" s="105"/>
      <c r="T37" s="106"/>
    </row>
    <row r="38" spans="18:20" x14ac:dyDescent="0.25">
      <c r="R38" s="104"/>
      <c r="S38" s="105"/>
      <c r="T38" s="106"/>
    </row>
    <row r="39" spans="18:20" x14ac:dyDescent="0.25">
      <c r="R39" s="104"/>
      <c r="S39" s="105"/>
      <c r="T39" s="106"/>
    </row>
    <row r="40" spans="18:20" x14ac:dyDescent="0.25">
      <c r="R40" s="104"/>
      <c r="S40" s="105"/>
      <c r="T40" s="106"/>
    </row>
    <row r="41" spans="18:20" x14ac:dyDescent="0.25">
      <c r="R41" s="104"/>
      <c r="S41" s="105"/>
      <c r="T41" s="106"/>
    </row>
    <row r="42" spans="18:20" x14ac:dyDescent="0.25">
      <c r="R42" s="104"/>
      <c r="S42" s="105"/>
      <c r="T42" s="106"/>
    </row>
    <row r="43" spans="18:20" x14ac:dyDescent="0.25">
      <c r="R43" s="104"/>
      <c r="S43" s="105"/>
      <c r="T43" s="106"/>
    </row>
    <row r="44" spans="18:20" x14ac:dyDescent="0.25">
      <c r="R44" s="104"/>
      <c r="S44" s="105"/>
      <c r="T44" s="106"/>
    </row>
    <row r="45" spans="18:20" x14ac:dyDescent="0.25">
      <c r="R45" s="104"/>
      <c r="S45" s="105"/>
      <c r="T45" s="106"/>
    </row>
    <row r="46" spans="18:20" x14ac:dyDescent="0.25">
      <c r="R46" s="104"/>
      <c r="S46" s="105"/>
      <c r="T46" s="106"/>
    </row>
    <row r="47" spans="18:20" x14ac:dyDescent="0.25">
      <c r="R47" s="104"/>
      <c r="S47" s="105"/>
      <c r="T47" s="106"/>
    </row>
    <row r="48" spans="18:20" ht="15.75" thickBot="1" x14ac:dyDescent="0.3">
      <c r="R48" s="107"/>
      <c r="S48" s="108"/>
      <c r="T48" s="109"/>
    </row>
  </sheetData>
  <mergeCells count="17">
    <mergeCell ref="H19:L19"/>
    <mergeCell ref="H20:L20"/>
    <mergeCell ref="D12:F12"/>
    <mergeCell ref="D14:F14"/>
    <mergeCell ref="D15:F15"/>
    <mergeCell ref="D16:F16"/>
    <mergeCell ref="D17:F17"/>
    <mergeCell ref="D18:F18"/>
    <mergeCell ref="D20:F20"/>
    <mergeCell ref="H11:L12"/>
    <mergeCell ref="I13:J13"/>
    <mergeCell ref="K13:L13"/>
    <mergeCell ref="R6:T48"/>
    <mergeCell ref="O14:O23"/>
    <mergeCell ref="O25:O29"/>
    <mergeCell ref="N13:N30"/>
    <mergeCell ref="P13:P30"/>
  </mergeCells>
  <dataValidations count="7">
    <dataValidation type="list" allowBlank="1" showInputMessage="1" showErrorMessage="1" sqref="B19 A17">
      <formula1>$A$20:$A$21</formula1>
    </dataValidation>
    <dataValidation type="list" allowBlank="1" showInputMessage="1" showErrorMessage="1" sqref="B11">
      <formula1>$A$12:$A$14</formula1>
    </dataValidation>
    <dataValidation type="list" allowBlank="1" showInputMessage="1" showErrorMessage="1" sqref="B15">
      <formula1>Створок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A12:A13">
      <formula1>$A$12:$A$13</formula1>
    </dataValidation>
    <dataValidation type="list" allowBlank="1" showInputMessage="1" showErrorMessage="1" sqref="B7">
      <formula1>$A$8:$A$9</formula1>
    </dataValidation>
    <dataValidation type="list" allowBlank="1" showInputMessage="1" showErrorMessage="1" sqref="E6:G6">
      <formula1>$A$31:$A$32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E8:G8 E5:G5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Оконно дверная система АлПроф</vt:lpstr>
      <vt:lpstr>Список</vt:lpstr>
      <vt:lpstr>Двери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Конструктор</cp:lastModifiedBy>
  <cp:lastPrinted>2013-01-12T05:13:36Z</cp:lastPrinted>
  <dcterms:created xsi:type="dcterms:W3CDTF">2011-09-30T08:58:39Z</dcterms:created>
  <dcterms:modified xsi:type="dcterms:W3CDTF">2013-01-25T09:51:33Z</dcterms:modified>
</cp:coreProperties>
</file>