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activeTab="1"/>
  </bookViews>
  <sheets>
    <sheet name="base" sheetId="2" r:id="rId1"/>
    <sheet name="final" sheetId="3" r:id="rId2"/>
  </sheets>
  <definedNames>
    <definedName name="_xlnm._FilterDatabase" localSheetId="0" hidden="1">base!$B$1:$K$1</definedName>
  </definedNames>
  <calcPr calcId="152511"/>
</workbook>
</file>

<file path=xl/calcChain.xml><?xml version="1.0" encoding="utf-8"?>
<calcChain xmlns="http://schemas.openxmlformats.org/spreadsheetml/2006/main">
  <c r="A2" i="2" l="1" a="1"/>
  <c r="A2" i="2"/>
  <c r="A3" i="2" s="1" a="1"/>
  <c r="A3" i="2" s="1"/>
  <c r="A4" i="2" s="1" a="1"/>
  <c r="A4" i="2" s="1"/>
  <c r="A7" i="2" l="1" a="1"/>
  <c r="A7" i="2" s="1"/>
  <c r="A5" i="2" a="1"/>
  <c r="A5" i="2" s="1"/>
  <c r="A9" i="2" s="1" a="1"/>
  <c r="A9" i="2" s="1"/>
  <c r="I16" i="3"/>
  <c r="C15" i="3"/>
  <c r="G15" i="3"/>
  <c r="K15" i="3" s="1"/>
  <c r="A15" i="3"/>
  <c r="F15" i="3"/>
  <c r="A6" i="2" l="1" a="1"/>
  <c r="A6" i="2" s="1"/>
  <c r="A8" i="2" s="1" a="1"/>
  <c r="A8" i="2" s="1"/>
  <c r="A16" i="3"/>
  <c r="C16" i="3"/>
  <c r="E16" i="3"/>
  <c r="F16" i="3"/>
  <c r="E15" i="3"/>
  <c r="G16" i="3"/>
  <c r="K16" i="3" s="1"/>
  <c r="I15" i="3"/>
  <c r="A10" i="2" l="1" a="1"/>
  <c r="A10" i="2" s="1"/>
  <c r="A11" i="2" s="1" a="1"/>
  <c r="A11" i="2" s="1"/>
  <c r="A15" i="2" s="1" a="1"/>
  <c r="A15" i="2" s="1"/>
  <c r="E18" i="3"/>
  <c r="A18" i="3"/>
  <c r="A12" i="2" l="1" a="1"/>
  <c r="A12" i="2" s="1"/>
  <c r="A21" i="2" s="1" a="1"/>
  <c r="A21" i="2" s="1"/>
  <c r="A19" i="2" a="1"/>
  <c r="A19" i="2" s="1"/>
  <c r="A13" i="2" a="1"/>
  <c r="A13" i="2" s="1"/>
  <c r="A14" i="2" a="1"/>
  <c r="A14" i="2" s="1"/>
  <c r="A22" i="2" s="1" a="1"/>
  <c r="A22" i="2" s="1"/>
  <c r="C18" i="3"/>
  <c r="F18" i="3"/>
  <c r="G18" i="3"/>
  <c r="K18" i="3" s="1"/>
  <c r="I18" i="3"/>
  <c r="I17" i="3"/>
  <c r="C17" i="3"/>
  <c r="E17" i="3"/>
  <c r="F17" i="3"/>
  <c r="G17" i="3"/>
  <c r="K17" i="3" s="1"/>
  <c r="A17" i="3"/>
  <c r="A16" i="2" l="1" a="1"/>
  <c r="A16" i="2" s="1"/>
  <c r="A17" i="2" s="1" a="1"/>
  <c r="A17" i="2" s="1"/>
  <c r="A20" i="2" s="1" a="1"/>
  <c r="A20" i="2" s="1"/>
  <c r="A19" i="3"/>
  <c r="A18" i="2" l="1" a="1"/>
  <c r="A18" i="2" s="1"/>
  <c r="H16" i="3"/>
  <c r="L16" i="3" s="1"/>
  <c r="B18" i="3"/>
  <c r="H18" i="3"/>
  <c r="L18" i="3" s="1"/>
  <c r="E19" i="3"/>
  <c r="G19" i="3"/>
  <c r="K19" i="3" s="1"/>
  <c r="I19" i="3"/>
  <c r="C19" i="3"/>
  <c r="F19" i="3"/>
  <c r="D18" i="3" l="1"/>
  <c r="B16" i="3"/>
  <c r="D16" i="3"/>
  <c r="E20" i="3"/>
  <c r="G20" i="3"/>
  <c r="K20" i="3" s="1"/>
  <c r="F20" i="3"/>
  <c r="C21" i="3"/>
  <c r="A21" i="3"/>
  <c r="A20" i="3"/>
  <c r="C20" i="3"/>
  <c r="I20" i="3"/>
  <c r="G21" i="3" l="1"/>
  <c r="K21" i="3" s="1"/>
  <c r="F21" i="3"/>
  <c r="I21" i="3"/>
  <c r="E21" i="3"/>
  <c r="E22" i="3" l="1"/>
  <c r="I22" i="3"/>
  <c r="A22" i="3"/>
  <c r="C22" i="3"/>
  <c r="F22" i="3"/>
  <c r="G22" i="3"/>
  <c r="K22" i="3" s="1"/>
  <c r="D15" i="3" l="1"/>
  <c r="F23" i="3"/>
  <c r="I23" i="3"/>
  <c r="G23" i="3"/>
  <c r="K23" i="3" s="1"/>
  <c r="E23" i="3"/>
  <c r="F24" i="3"/>
  <c r="E24" i="3"/>
  <c r="A23" i="3"/>
  <c r="C23" i="3"/>
  <c r="I24" i="3"/>
  <c r="B15" i="3" l="1"/>
  <c r="H15" i="3"/>
  <c r="L15" i="3" s="1"/>
  <c r="A25" i="3"/>
  <c r="A24" i="3"/>
  <c r="G24" i="3"/>
  <c r="K24" i="3" s="1"/>
  <c r="C25" i="3"/>
  <c r="F25" i="3"/>
  <c r="G25" i="3"/>
  <c r="K25" i="3" s="1"/>
  <c r="I25" i="3"/>
  <c r="C24" i="3"/>
  <c r="D20" i="3"/>
  <c r="B20" i="3"/>
  <c r="H20" i="3"/>
  <c r="L20" i="3" s="1"/>
  <c r="H24" i="3" l="1"/>
  <c r="L24" i="3" s="1"/>
  <c r="H23" i="3"/>
  <c r="L23" i="3" s="1"/>
  <c r="D23" i="3"/>
  <c r="H22" i="3"/>
  <c r="L22" i="3" s="1"/>
  <c r="H25" i="3"/>
  <c r="L25" i="3" s="1"/>
  <c r="B21" i="3"/>
  <c r="H26" i="3"/>
  <c r="I26" i="3"/>
  <c r="B24" i="3"/>
  <c r="F26" i="3"/>
  <c r="D26" i="3"/>
  <c r="E25" i="3"/>
  <c r="D21" i="3"/>
  <c r="H17" i="3"/>
  <c r="L17" i="3" s="1"/>
  <c r="H21" i="3" l="1"/>
  <c r="L21" i="3" s="1"/>
  <c r="C26" i="3"/>
  <c r="B23" i="3"/>
  <c r="D25" i="3"/>
  <c r="A26" i="3"/>
  <c r="B26" i="3"/>
  <c r="D17" i="3"/>
  <c r="B19" i="3"/>
  <c r="H19" i="3"/>
  <c r="L19" i="3" s="1"/>
  <c r="B17" i="3"/>
  <c r="E26" i="3"/>
  <c r="D24" i="3"/>
  <c r="D22" i="3"/>
  <c r="G26" i="3"/>
  <c r="B25" i="3"/>
  <c r="B22" i="3"/>
  <c r="D19" i="3"/>
</calcChain>
</file>

<file path=xl/sharedStrings.xml><?xml version="1.0" encoding="utf-8"?>
<sst xmlns="http://schemas.openxmlformats.org/spreadsheetml/2006/main" count="87" uniqueCount="20">
  <si>
    <t>Buy</t>
  </si>
  <si>
    <t>ShortSell</t>
  </si>
  <si>
    <t>ClrFee</t>
  </si>
  <si>
    <t>ActFee</t>
  </si>
  <si>
    <t>RegFee</t>
  </si>
  <si>
    <t>GwFee</t>
  </si>
  <si>
    <t>Дата открытия</t>
  </si>
  <si>
    <t>Дата закрытия</t>
  </si>
  <si>
    <t>Время закрытия</t>
  </si>
  <si>
    <t>Тикер</t>
  </si>
  <si>
    <t>Направление</t>
  </si>
  <si>
    <t>Цена открытия</t>
  </si>
  <si>
    <t>Цена закрытия</t>
  </si>
  <si>
    <t>Объем</t>
  </si>
  <si>
    <t>Время открытия</t>
  </si>
  <si>
    <t>NTNX.NQ</t>
  </si>
  <si>
    <t>ADSK.NQ</t>
  </si>
  <si>
    <t>AOBC.NQ</t>
  </si>
  <si>
    <t>Цена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</si>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</sst>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/>
    <xf numFmtId="14" fontId="0" fillId="33" borderId="0" xfId="0" applyNumberFormat="1" applyFill="1" applyAlignment="1">
      <alignment horizontal="center" vertical="center"/>
    </xf>
    <xf numFmtId="164" fontId="0" fillId="33" borderId="0" xfId="0" applyNumberFormat="1" applyFill="1" applyAlignment="1">
      <alignment horizontal="center" vertical="center"/>
    </xf>
    <xf numFmtId="4" fontId="0" fillId="33" borderId="0" xfId="0" applyNumberFormat="1" applyFill="1" applyAlignment="1">
      <alignment horizontal="center" vertical="center"/>
    </xf>
    <xf numFmtId="0" fontId="0" fillId="34" borderId="0" xfId="0" applyFill="1"/>
    <xf numFmtId="4" fontId="0" fillId="0" borderId="0" xfId="0" applyNumberFormat="1"/>
    <xf numFmtId="4" fontId="0" fillId="35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3"/>
  <sheetViews>
    <sheetView workbookViewId="0">
      <selection activeCell="M2" sqref="M2"/>
    </sheetView>
  </sheetViews>
  <sheetFormatPr defaultRowHeight="15" x14ac:dyDescent="0.25"/>
  <cols>
    <col min="1" max="1" width="6.140625" customWidth="1"/>
    <col min="2" max="2" width="10.7109375" bestFit="1" customWidth="1"/>
    <col min="14" max="15" width="10.7109375" bestFit="1" customWidth="1"/>
  </cols>
  <sheetData>
    <row r="1" spans="1:11" ht="30" x14ac:dyDescent="0.25">
      <c r="B1" s="3" t="s">
        <v>6</v>
      </c>
      <c r="C1" s="3" t="s">
        <v>19</v>
      </c>
      <c r="D1" s="3" t="s">
        <v>10</v>
      </c>
      <c r="E1" s="3" t="s">
        <v>9</v>
      </c>
      <c r="F1" s="3" t="s">
        <v>18</v>
      </c>
      <c r="G1" s="3" t="s">
        <v>13</v>
      </c>
      <c r="H1" s="9" t="s">
        <v>2</v>
      </c>
      <c r="I1" s="9" t="s">
        <v>3</v>
      </c>
      <c r="J1" s="9" t="s">
        <v>4</v>
      </c>
      <c r="K1" s="9" t="s">
        <v>5</v>
      </c>
    </row>
    <row r="2" spans="1:11" x14ac:dyDescent="0.25">
      <c r="A2" s="10">
        <f t="array" ref="A2">IF(D2="Buy",INDEX(A$1:A1,SMALL(IF(D$1:D1="ShortSell",IF(E$1:E1=E2,ROW(E$1:E1))),COUNTIFS(E$1:E2,E2,D$1:D2,D2)))&amp;"",MAX(A$1:A1)+1)</f>
        <v>1</v>
      </c>
      <c r="B2" s="2">
        <v>42797</v>
      </c>
      <c r="C2" s="1">
        <v>0.39928240740740745</v>
      </c>
      <c r="D2" t="s">
        <v>1</v>
      </c>
      <c r="E2" t="s">
        <v>17</v>
      </c>
      <c r="F2">
        <v>17.899999999999999</v>
      </c>
      <c r="G2">
        <v>10</v>
      </c>
      <c r="H2">
        <v>1.58E-3</v>
      </c>
      <c r="I2">
        <v>1.3799999999999999E-3</v>
      </c>
      <c r="J2">
        <v>3.29E-3</v>
      </c>
      <c r="K2">
        <v>-0.02</v>
      </c>
    </row>
    <row r="3" spans="1:11" x14ac:dyDescent="0.25">
      <c r="A3" s="10">
        <f t="array" ref="A3">IF(D3="Buy",INDEX(A$1:A2,SMALL(IF(D$1:D2="ShortSell",IF(E$1:E2=E3,ROW(E$1:E2))),COUNTIFS(E$1:E3,E3,D$1:D3,D3)))&amp;"",MAX(A$1:A2)+1)</f>
        <v>2</v>
      </c>
      <c r="B3" s="2">
        <v>42797</v>
      </c>
      <c r="C3" s="1">
        <v>0.40704861111111112</v>
      </c>
      <c r="D3" t="s">
        <v>1</v>
      </c>
      <c r="E3" t="s">
        <v>15</v>
      </c>
      <c r="F3">
        <v>24.56</v>
      </c>
      <c r="G3">
        <v>10</v>
      </c>
      <c r="H3">
        <v>1.58E-3</v>
      </c>
      <c r="I3">
        <v>1.3799999999999999E-3</v>
      </c>
      <c r="J3">
        <v>4.5199999999999997E-3</v>
      </c>
      <c r="K3">
        <v>0.03</v>
      </c>
    </row>
    <row r="4" spans="1:11" x14ac:dyDescent="0.25">
      <c r="A4" s="10" t="str">
        <f t="array" ref="A4">IF(D4="Buy",INDEX(A$1:A3,SMALL(IF(D$1:D3="ShortSell",IF(E$1:E3=E4,ROW(E$1:E3))),COUNTIFS(E$1:E4,E4,D$1:D4,D4)))&amp;"",MAX(A$1:A3)+1)</f>
        <v>2</v>
      </c>
      <c r="B4" s="2">
        <v>42797</v>
      </c>
      <c r="C4" s="1">
        <v>0.4088310185185185</v>
      </c>
      <c r="D4" t="s">
        <v>0</v>
      </c>
      <c r="E4" t="s">
        <v>15</v>
      </c>
      <c r="F4">
        <v>25.06</v>
      </c>
      <c r="G4">
        <v>10</v>
      </c>
      <c r="H4">
        <v>1.58E-3</v>
      </c>
      <c r="I4">
        <v>0</v>
      </c>
      <c r="J4">
        <v>0</v>
      </c>
      <c r="K4">
        <v>0.03</v>
      </c>
    </row>
    <row r="5" spans="1:11" x14ac:dyDescent="0.25">
      <c r="A5" s="10">
        <f t="array" ref="A5">IF(D5="Buy",INDEX(A$1:A4,SMALL(IF(D$1:D4="ShortSell",IF(E$1:E4=E5,ROW(E$1:E4))),COUNTIFS(E$1:E5,E5,D$1:D5,D5)))&amp;"",MAX(A$1:A4)+1)</f>
        <v>3</v>
      </c>
      <c r="B5" s="2">
        <v>42797</v>
      </c>
      <c r="C5" s="1">
        <v>0.41135416666666669</v>
      </c>
      <c r="D5" t="s">
        <v>1</v>
      </c>
      <c r="E5" t="s">
        <v>15</v>
      </c>
      <c r="F5">
        <v>24.78</v>
      </c>
      <c r="G5">
        <v>10</v>
      </c>
      <c r="H5">
        <v>1.58E-3</v>
      </c>
      <c r="I5">
        <v>1.3799999999999999E-3</v>
      </c>
      <c r="J5">
        <v>4.5599999999999998E-3</v>
      </c>
      <c r="K5">
        <v>0.03</v>
      </c>
    </row>
    <row r="6" spans="1:11" x14ac:dyDescent="0.25">
      <c r="A6" s="10">
        <f t="array" ref="A6">IF(D6="Buy",INDEX(A$1:A5,SMALL(IF(D$1:D5="ShortSell",IF(E$1:E5=E6,ROW(E$1:E5))),COUNTIFS(E$1:E6,E6,D$1:D6,D6)))&amp;"",MAX(A$1:A5)+1)</f>
        <v>4</v>
      </c>
      <c r="B6" s="2">
        <v>42797</v>
      </c>
      <c r="C6" s="1">
        <v>0.41155092592592596</v>
      </c>
      <c r="D6" t="s">
        <v>1</v>
      </c>
      <c r="E6" t="s">
        <v>17</v>
      </c>
      <c r="F6">
        <v>18.170000000000002</v>
      </c>
      <c r="G6">
        <v>10</v>
      </c>
      <c r="H6">
        <v>1.58E-3</v>
      </c>
      <c r="I6">
        <v>1.3799999999999999E-3</v>
      </c>
      <c r="J6">
        <v>3.3400000000000001E-3</v>
      </c>
      <c r="K6">
        <v>-0.02</v>
      </c>
    </row>
    <row r="7" spans="1:11" x14ac:dyDescent="0.25">
      <c r="A7" s="10" t="str">
        <f t="array" ref="A7">IF(D7="Buy",INDEX(A$1:A6,SMALL(IF(D$1:D6="ShortSell",IF(E$1:E6=E7,ROW(E$1:E6))),COUNTIFS(E$1:E7,E7,D$1:D7,D7)))&amp;"",MAX(A$1:A6)+1)</f>
        <v>1</v>
      </c>
      <c r="B7" s="2">
        <v>42797</v>
      </c>
      <c r="C7" s="1">
        <v>0.41222222222222221</v>
      </c>
      <c r="D7" t="s">
        <v>0</v>
      </c>
      <c r="E7" t="s">
        <v>17</v>
      </c>
      <c r="F7">
        <v>18.5</v>
      </c>
      <c r="G7">
        <v>10</v>
      </c>
      <c r="H7">
        <v>1.58E-3</v>
      </c>
      <c r="I7">
        <v>0</v>
      </c>
      <c r="J7">
        <v>0</v>
      </c>
      <c r="K7">
        <v>3.5000000000000003E-2</v>
      </c>
    </row>
    <row r="8" spans="1:11" x14ac:dyDescent="0.25">
      <c r="A8" s="10" t="str">
        <f t="array" ref="A8">IF(D8="Buy",INDEX(A$1:A7,SMALL(IF(D$1:D7="ShortSell",IF(E$1:E7=E8,ROW(E$1:E7))),COUNTIFS(E$1:E8,E8,D$1:D8,D8)))&amp;"",MAX(A$1:A7)+1)</f>
        <v>4</v>
      </c>
      <c r="B8" s="2">
        <v>42797</v>
      </c>
      <c r="C8" s="1">
        <v>0.41222222222222221</v>
      </c>
      <c r="D8" t="s">
        <v>0</v>
      </c>
      <c r="E8" t="s">
        <v>17</v>
      </c>
      <c r="F8">
        <v>18.5</v>
      </c>
      <c r="G8">
        <v>10</v>
      </c>
      <c r="H8">
        <v>1.58E-3</v>
      </c>
      <c r="I8">
        <v>0</v>
      </c>
      <c r="J8">
        <v>0</v>
      </c>
      <c r="K8">
        <v>3.5000000000000003E-2</v>
      </c>
    </row>
    <row r="9" spans="1:11" x14ac:dyDescent="0.25">
      <c r="A9" s="10" t="str">
        <f t="array" ref="A9">IF(D9="Buy",INDEX(A$1:A8,SMALL(IF(D$1:D8="ShortSell",IF(E$1:E8=E9,ROW(E$1:E8))),COUNTIFS(E$1:E9,E9,D$1:D9,D9)))&amp;"",MAX(A$1:A8)+1)</f>
        <v>3</v>
      </c>
      <c r="B9" s="2">
        <v>42797</v>
      </c>
      <c r="C9" s="1">
        <v>0.41234953703703708</v>
      </c>
      <c r="D9" t="s">
        <v>0</v>
      </c>
      <c r="E9" t="s">
        <v>15</v>
      </c>
      <c r="F9">
        <v>24.74</v>
      </c>
      <c r="G9">
        <v>10</v>
      </c>
      <c r="H9">
        <v>1.58E-3</v>
      </c>
      <c r="I9">
        <v>0</v>
      </c>
      <c r="J9">
        <v>0</v>
      </c>
      <c r="K9">
        <v>3.5000000000000003E-2</v>
      </c>
    </row>
    <row r="10" spans="1:11" x14ac:dyDescent="0.25">
      <c r="A10" s="10">
        <f t="array" ref="A10">IF(D10="Buy",INDEX(A$1:A9,SMALL(IF(D$1:D9="ShortSell",IF(E$1:E9=E10,ROW(E$1:E9))),COUNTIFS(E$1:E10,E10,D$1:D10,D10)))&amp;"",MAX(A$1:A9)+1)</f>
        <v>5</v>
      </c>
      <c r="B10" s="2">
        <v>42797</v>
      </c>
      <c r="C10" s="1">
        <v>0.41560185185185183</v>
      </c>
      <c r="D10" t="s">
        <v>1</v>
      </c>
      <c r="E10" t="s">
        <v>17</v>
      </c>
      <c r="F10">
        <v>18.170000000000002</v>
      </c>
      <c r="G10">
        <v>10</v>
      </c>
      <c r="H10">
        <v>1.58E-3</v>
      </c>
      <c r="I10">
        <v>1.3799999999999999E-3</v>
      </c>
      <c r="J10">
        <v>3.3400000000000001E-3</v>
      </c>
      <c r="K10">
        <v>-0.02</v>
      </c>
    </row>
    <row r="11" spans="1:11" x14ac:dyDescent="0.25">
      <c r="A11" s="10">
        <f t="array" ref="A11">IF(D11="Buy",INDEX(A$1:A10,SMALL(IF(D$1:D10="ShortSell",IF(E$1:E10=E11,ROW(E$1:E10))),COUNTIFS(E$1:E11,E11,D$1:D11,D11)))&amp;"",MAX(A$1:A10)+1)</f>
        <v>6</v>
      </c>
      <c r="B11" s="2">
        <v>42797</v>
      </c>
      <c r="C11" s="1">
        <v>0.41570601851851857</v>
      </c>
      <c r="D11" t="s">
        <v>1</v>
      </c>
      <c r="E11" t="s">
        <v>15</v>
      </c>
      <c r="F11">
        <v>24.75</v>
      </c>
      <c r="G11">
        <v>10</v>
      </c>
      <c r="H11">
        <v>1.58E-3</v>
      </c>
      <c r="I11">
        <v>1.3799999999999999E-3</v>
      </c>
      <c r="J11">
        <v>4.5500000000000002E-3</v>
      </c>
      <c r="K11">
        <v>-0.02</v>
      </c>
    </row>
    <row r="12" spans="1:11" x14ac:dyDescent="0.25">
      <c r="A12" s="10">
        <f t="array" ref="A12">IF(D12="Buy",INDEX(A$1:A11,SMALL(IF(D$1:D11="ShortSell",IF(E$1:E11=E12,ROW(E$1:E11))),COUNTIFS(E$1:E12,E12,D$1:D12,D12)))&amp;"",MAX(A$1:A11)+1)</f>
        <v>7</v>
      </c>
      <c r="B12" s="2">
        <v>42797</v>
      </c>
      <c r="C12" s="1">
        <v>0.42133101851851856</v>
      </c>
      <c r="D12" t="s">
        <v>1</v>
      </c>
      <c r="E12" t="s">
        <v>15</v>
      </c>
      <c r="F12">
        <v>24.76</v>
      </c>
      <c r="G12">
        <v>10</v>
      </c>
      <c r="H12">
        <v>1.58E-3</v>
      </c>
      <c r="I12">
        <v>1.3799999999999999E-3</v>
      </c>
      <c r="J12">
        <v>4.5599999999999998E-3</v>
      </c>
      <c r="K12">
        <v>0.03</v>
      </c>
    </row>
    <row r="13" spans="1:11" x14ac:dyDescent="0.25">
      <c r="A13" s="10">
        <f t="array" ref="A13">IF(D13="Buy",INDEX(A$1:A12,SMALL(IF(D$1:D12="ShortSell",IF(E$1:E12=E13,ROW(E$1:E12))),COUNTIFS(E$1:E13,E13,D$1:D13,D13)))&amp;"",MAX(A$1:A12)+1)</f>
        <v>8</v>
      </c>
      <c r="B13" s="2">
        <v>42797</v>
      </c>
      <c r="C13" s="1">
        <v>0.42405092592592591</v>
      </c>
      <c r="D13" t="s">
        <v>1</v>
      </c>
      <c r="E13" t="s">
        <v>15</v>
      </c>
      <c r="F13">
        <v>24.97</v>
      </c>
      <c r="G13">
        <v>10</v>
      </c>
      <c r="H13">
        <v>1.58E-3</v>
      </c>
      <c r="I13">
        <v>1.3799999999999999E-3</v>
      </c>
      <c r="J13">
        <v>4.5900000000000003E-3</v>
      </c>
      <c r="K13">
        <v>-0.02</v>
      </c>
    </row>
    <row r="14" spans="1:11" x14ac:dyDescent="0.25">
      <c r="A14" s="10">
        <f t="array" ref="A14">IF(D14="Buy",INDEX(A$1:A13,SMALL(IF(D$1:D13="ShortSell",IF(E$1:E13=E14,ROW(E$1:E13))),COUNTIFS(E$1:E14,E14,D$1:D14,D14)))&amp;"",MAX(A$1:A13)+1)</f>
        <v>9</v>
      </c>
      <c r="B14" s="2">
        <v>42797</v>
      </c>
      <c r="C14" s="1">
        <v>0.42579861111111111</v>
      </c>
      <c r="D14" t="s">
        <v>1</v>
      </c>
      <c r="E14" t="s">
        <v>16</v>
      </c>
      <c r="F14">
        <v>85.96</v>
      </c>
      <c r="G14">
        <v>20</v>
      </c>
      <c r="H14">
        <v>3.16E-3</v>
      </c>
      <c r="I14">
        <v>2.7599999999999999E-3</v>
      </c>
      <c r="J14">
        <v>3.1629999999999998E-2</v>
      </c>
      <c r="K14">
        <v>-0.04</v>
      </c>
    </row>
    <row r="15" spans="1:11" x14ac:dyDescent="0.25">
      <c r="A15" s="10" t="str">
        <f t="array" ref="A15">IF(D15="Buy",INDEX(A$1:A14,SMALL(IF(D$1:D14="ShortSell",IF(E$1:E14=E15,ROW(E$1:E14))),COUNTIFS(E$1:E15,E15,D$1:D15,D15)))&amp;"",MAX(A$1:A14)+1)</f>
        <v>6</v>
      </c>
      <c r="B15" s="2">
        <v>42797</v>
      </c>
      <c r="C15" s="1">
        <v>0.42579861111111111</v>
      </c>
      <c r="D15" t="s">
        <v>0</v>
      </c>
      <c r="E15" t="s">
        <v>15</v>
      </c>
      <c r="F15">
        <v>25.21</v>
      </c>
      <c r="G15">
        <v>30</v>
      </c>
      <c r="H15">
        <v>4.7400000000000003E-3</v>
      </c>
      <c r="I15">
        <v>0</v>
      </c>
      <c r="J15">
        <v>0</v>
      </c>
      <c r="K15">
        <v>0.09</v>
      </c>
    </row>
    <row r="16" spans="1:11" x14ac:dyDescent="0.25">
      <c r="A16" s="10">
        <f t="array" ref="A16">IF(D16="Buy",INDEX(A$1:A15,SMALL(IF(D$1:D15="ShortSell",IF(E$1:E15=E16,ROW(E$1:E15))),COUNTIFS(E$1:E16,E16,D$1:D16,D16)))&amp;"",MAX(A$1:A15)+1)</f>
        <v>10</v>
      </c>
      <c r="B16" s="2">
        <v>42797</v>
      </c>
      <c r="C16" s="1">
        <v>0.42959490740740741</v>
      </c>
      <c r="D16" t="s">
        <v>1</v>
      </c>
      <c r="E16" t="s">
        <v>15</v>
      </c>
      <c r="F16">
        <v>25.28</v>
      </c>
      <c r="G16">
        <v>20</v>
      </c>
      <c r="H16">
        <v>3.16E-3</v>
      </c>
      <c r="I16">
        <v>2.7599999999999999E-3</v>
      </c>
      <c r="J16">
        <v>9.2999999999999992E-3</v>
      </c>
      <c r="K16">
        <v>-0.04</v>
      </c>
    </row>
    <row r="17" spans="1:11" x14ac:dyDescent="0.25">
      <c r="A17" s="10">
        <f t="array" ref="A17">IF(D17="Buy",INDEX(A$1:A16,SMALL(IF(D$1:D16="ShortSell",IF(E$1:E16=E17,ROW(E$1:E16))),COUNTIFS(E$1:E17,E17,D$1:D17,D17)))&amp;"",MAX(A$1:A16)+1)</f>
        <v>11</v>
      </c>
      <c r="B17" s="2">
        <v>42797</v>
      </c>
      <c r="C17" s="1">
        <v>0.45811342592592591</v>
      </c>
      <c r="D17" t="s">
        <v>1</v>
      </c>
      <c r="E17" t="s">
        <v>17</v>
      </c>
      <c r="F17">
        <v>18.579999999999998</v>
      </c>
      <c r="G17">
        <v>1</v>
      </c>
      <c r="H17">
        <v>1.6000000000000001E-4</v>
      </c>
      <c r="I17">
        <v>1.3999999999999999E-4</v>
      </c>
      <c r="J17">
        <v>3.4000000000000002E-4</v>
      </c>
      <c r="K17">
        <v>-2E-3</v>
      </c>
    </row>
    <row r="18" spans="1:11" x14ac:dyDescent="0.25">
      <c r="A18" s="10">
        <f t="array" ref="A18">IF(D18="Buy",INDEX(A$1:A17,SMALL(IF(D$1:D17="ShortSell",IF(E$1:E17=E18,ROW(E$1:E17))),COUNTIFS(E$1:E18,E18,D$1:D18,D18)))&amp;"",MAX(A$1:A17)+1)</f>
        <v>12</v>
      </c>
      <c r="B18" s="2">
        <v>42797</v>
      </c>
      <c r="C18" s="1">
        <v>0.45824074074074073</v>
      </c>
      <c r="D18" t="s">
        <v>1</v>
      </c>
      <c r="E18" t="s">
        <v>17</v>
      </c>
      <c r="F18">
        <v>18.579999999999998</v>
      </c>
      <c r="G18">
        <v>9</v>
      </c>
      <c r="H18">
        <v>1.42E-3</v>
      </c>
      <c r="I18">
        <v>1.24E-3</v>
      </c>
      <c r="J18">
        <v>3.0799999999999998E-3</v>
      </c>
      <c r="K18">
        <v>-1.7999999999999999E-2</v>
      </c>
    </row>
    <row r="19" spans="1:11" x14ac:dyDescent="0.25">
      <c r="A19" s="10" t="str">
        <f t="array" ref="A19">IF(D19="Buy",INDEX(A$1:A18,SMALL(IF(D$1:D18="ShortSell",IF(E$1:E18=E19,ROW(E$1:E18))),COUNTIFS(E$1:E19,E19,D$1:D19,D19)))&amp;"",MAX(A$1:A18)+1)</f>
        <v>5</v>
      </c>
      <c r="B19" s="2">
        <v>42797</v>
      </c>
      <c r="C19" s="1">
        <v>0.46606481481481482</v>
      </c>
      <c r="D19" t="s">
        <v>0</v>
      </c>
      <c r="E19" t="s">
        <v>17</v>
      </c>
      <c r="F19">
        <v>18.920000000000002</v>
      </c>
      <c r="G19">
        <v>10</v>
      </c>
      <c r="H19">
        <v>1.58E-3</v>
      </c>
      <c r="I19">
        <v>0</v>
      </c>
      <c r="J19">
        <v>0</v>
      </c>
      <c r="K19">
        <v>0.03</v>
      </c>
    </row>
    <row r="20" spans="1:11" x14ac:dyDescent="0.25">
      <c r="A20" s="10" t="str">
        <f t="array" ref="A20">IF(D20="Buy",INDEX(A$1:A19,SMALL(IF(D$1:D19="ShortSell",IF(E$1:E19=E20,ROW(E$1:E19))),COUNTIFS(E$1:E20,E20,D$1:D20,D20)))&amp;"",MAX(A$1:A19)+1)</f>
        <v>11</v>
      </c>
      <c r="B20" s="2">
        <v>42797</v>
      </c>
      <c r="C20" s="1">
        <v>0.46606481481481482</v>
      </c>
      <c r="D20" t="s">
        <v>0</v>
      </c>
      <c r="E20" t="s">
        <v>17</v>
      </c>
      <c r="F20">
        <v>18.920000000000002</v>
      </c>
      <c r="G20">
        <v>10</v>
      </c>
      <c r="H20">
        <v>1.58E-3</v>
      </c>
      <c r="I20">
        <v>0</v>
      </c>
      <c r="J20">
        <v>0</v>
      </c>
      <c r="K20">
        <v>0.03</v>
      </c>
    </row>
    <row r="21" spans="1:11" x14ac:dyDescent="0.25">
      <c r="A21" s="10" t="str">
        <f t="array" ref="A21">IF(D21="Buy",INDEX(A$1:A20,SMALL(IF(D$1:D20="ShortSell",IF(E$1:E20=E21,ROW(E$1:E20))),COUNTIFS(E$1:E21,E21,D$1:D21,D21)))&amp;"",MAX(A$1:A20)+1)</f>
        <v>7</v>
      </c>
      <c r="B21" s="2">
        <v>42797</v>
      </c>
      <c r="C21" s="1">
        <v>0.46831018518518519</v>
      </c>
      <c r="D21" t="s">
        <v>0</v>
      </c>
      <c r="E21" t="s">
        <v>15</v>
      </c>
      <c r="F21">
        <v>25.31</v>
      </c>
      <c r="G21">
        <v>20</v>
      </c>
      <c r="H21">
        <v>3.16E-3</v>
      </c>
      <c r="I21">
        <v>0</v>
      </c>
      <c r="J21">
        <v>0</v>
      </c>
      <c r="K21">
        <v>0.06</v>
      </c>
    </row>
    <row r="22" spans="1:11" x14ac:dyDescent="0.25">
      <c r="A22" s="10" t="str">
        <f t="array" ref="A22">IF(D22="Buy",INDEX(A$1:A21,SMALL(IF(D$1:D21="ShortSell",IF(E$1:E21=E22,ROW(E$1:E21))),COUNTIFS(E$1:E22,E22,D$1:D22,D22)))&amp;"",MAX(A$1:A21)+1)</f>
        <v>9</v>
      </c>
      <c r="B22" s="2">
        <v>42797</v>
      </c>
      <c r="C22" s="1">
        <v>0.46831018518518519</v>
      </c>
      <c r="D22" t="s">
        <v>0</v>
      </c>
      <c r="E22" t="s">
        <v>16</v>
      </c>
      <c r="F22">
        <v>86.43</v>
      </c>
      <c r="G22">
        <v>20</v>
      </c>
      <c r="H22">
        <v>3.16E-3</v>
      </c>
      <c r="I22">
        <v>0</v>
      </c>
      <c r="J22">
        <v>0</v>
      </c>
      <c r="K22">
        <v>0.06</v>
      </c>
    </row>
    <row r="23" spans="1:11" x14ac:dyDescent="0.25">
      <c r="C23" s="1"/>
    </row>
  </sheetData>
  <autoFilter ref="B1:K1">
    <sortState ref="B2:K22">
      <sortCondition ref="C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7"/>
  <sheetViews>
    <sheetView tabSelected="1" workbookViewId="0">
      <selection activeCell="F15" sqref="F15"/>
    </sheetView>
  </sheetViews>
  <sheetFormatPr defaultRowHeight="15" x14ac:dyDescent="0.25"/>
  <cols>
    <col min="1" max="2" width="10.7109375" bestFit="1" customWidth="1"/>
    <col min="3" max="3" width="11.28515625" customWidth="1"/>
    <col min="4" max="4" width="11" customWidth="1"/>
    <col min="5" max="5" width="10.28515625" customWidth="1"/>
    <col min="7" max="7" width="10.85546875" customWidth="1"/>
    <col min="8" max="8" width="11.5703125" customWidth="1"/>
  </cols>
  <sheetData>
    <row r="1" spans="1:13" ht="30" x14ac:dyDescent="0.25">
      <c r="A1" s="3" t="s">
        <v>6</v>
      </c>
      <c r="B1" s="3" t="s">
        <v>7</v>
      </c>
      <c r="C1" s="3" t="s">
        <v>14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9" t="s">
        <v>2</v>
      </c>
      <c r="K1" s="9" t="s">
        <v>3</v>
      </c>
      <c r="L1" s="9" t="s">
        <v>4</v>
      </c>
      <c r="M1" s="9" t="s">
        <v>5</v>
      </c>
    </row>
    <row r="2" spans="1:13" x14ac:dyDescent="0.25">
      <c r="A2" s="4">
        <v>42797</v>
      </c>
      <c r="B2" s="4">
        <v>42797</v>
      </c>
      <c r="C2" s="5">
        <v>0.399282407407407</v>
      </c>
      <c r="D2" s="5">
        <v>0.41222222222222199</v>
      </c>
      <c r="E2" s="6" t="s">
        <v>17</v>
      </c>
      <c r="F2" t="s">
        <v>1</v>
      </c>
      <c r="G2" s="7">
        <v>17.899999999999999</v>
      </c>
      <c r="H2" s="7">
        <v>18.5</v>
      </c>
      <c r="I2" s="8">
        <v>10</v>
      </c>
    </row>
    <row r="3" spans="1:13" x14ac:dyDescent="0.25">
      <c r="A3" s="4">
        <v>42797</v>
      </c>
      <c r="B3" s="4">
        <v>42797</v>
      </c>
      <c r="C3" s="5">
        <v>0.40704861111111101</v>
      </c>
      <c r="D3" s="5">
        <v>0.408831018518518</v>
      </c>
      <c r="E3" s="6" t="s">
        <v>15</v>
      </c>
      <c r="F3" t="s">
        <v>1</v>
      </c>
      <c r="G3" s="7">
        <v>24.56</v>
      </c>
      <c r="H3" s="7">
        <v>25.06</v>
      </c>
      <c r="I3" s="8">
        <v>10</v>
      </c>
    </row>
    <row r="4" spans="1:13" x14ac:dyDescent="0.25">
      <c r="A4" s="4">
        <v>42797</v>
      </c>
      <c r="B4" s="4">
        <v>42797</v>
      </c>
      <c r="C4" s="5">
        <v>0.41135416666666702</v>
      </c>
      <c r="D4" s="5">
        <v>0.41234953703703703</v>
      </c>
      <c r="E4" s="6" t="s">
        <v>15</v>
      </c>
      <c r="F4" t="s">
        <v>1</v>
      </c>
      <c r="G4" s="7">
        <v>24.78</v>
      </c>
      <c r="H4" s="7">
        <v>24.74</v>
      </c>
      <c r="I4" s="8">
        <v>10</v>
      </c>
    </row>
    <row r="5" spans="1:13" x14ac:dyDescent="0.25">
      <c r="A5" s="4">
        <v>42797</v>
      </c>
      <c r="B5" s="4">
        <v>42797</v>
      </c>
      <c r="C5" s="5">
        <v>0.41155092592592607</v>
      </c>
      <c r="D5" s="5">
        <v>0.41222222222222199</v>
      </c>
      <c r="E5" s="6" t="s">
        <v>17</v>
      </c>
      <c r="F5" t="s">
        <v>1</v>
      </c>
      <c r="G5" s="7">
        <v>18.170000000000002</v>
      </c>
      <c r="H5" s="7">
        <v>18.5</v>
      </c>
      <c r="I5" s="8">
        <v>10</v>
      </c>
    </row>
    <row r="6" spans="1:13" x14ac:dyDescent="0.25">
      <c r="A6" s="4">
        <v>42797</v>
      </c>
      <c r="B6" s="4">
        <v>42797</v>
      </c>
      <c r="C6" s="5">
        <v>0.415601851851852</v>
      </c>
      <c r="D6" s="5">
        <v>0.46606481481481499</v>
      </c>
      <c r="E6" s="6" t="s">
        <v>17</v>
      </c>
      <c r="F6" t="s">
        <v>1</v>
      </c>
      <c r="G6" s="7">
        <v>18.170000000000002</v>
      </c>
      <c r="H6" s="7">
        <v>18.920000000000002</v>
      </c>
      <c r="I6" s="8">
        <v>10</v>
      </c>
    </row>
    <row r="7" spans="1:13" x14ac:dyDescent="0.25">
      <c r="A7" s="4">
        <v>42797</v>
      </c>
      <c r="B7" s="4">
        <v>42797</v>
      </c>
      <c r="C7" s="5">
        <v>0.41570601851851902</v>
      </c>
      <c r="D7" s="5">
        <v>0.425798611111111</v>
      </c>
      <c r="E7" s="6" t="s">
        <v>15</v>
      </c>
      <c r="F7" t="s">
        <v>1</v>
      </c>
      <c r="G7" s="7">
        <v>24.75</v>
      </c>
      <c r="H7" s="7">
        <v>25.21</v>
      </c>
      <c r="I7" s="8">
        <v>10</v>
      </c>
    </row>
    <row r="8" spans="1:13" x14ac:dyDescent="0.25">
      <c r="A8" s="4">
        <v>42797</v>
      </c>
      <c r="B8" s="4">
        <v>42797</v>
      </c>
      <c r="C8" s="5">
        <v>0.42133101851851801</v>
      </c>
      <c r="D8" s="5">
        <v>0.425798611111111</v>
      </c>
      <c r="E8" s="6" t="s">
        <v>15</v>
      </c>
      <c r="F8" t="s">
        <v>1</v>
      </c>
      <c r="G8" s="7">
        <v>24.76</v>
      </c>
      <c r="H8" s="7">
        <v>25.21</v>
      </c>
      <c r="I8" s="8">
        <v>10</v>
      </c>
    </row>
    <row r="9" spans="1:13" x14ac:dyDescent="0.25">
      <c r="A9" s="4">
        <v>42797</v>
      </c>
      <c r="B9" s="4">
        <v>42797</v>
      </c>
      <c r="C9" s="5">
        <v>0.42405092592592608</v>
      </c>
      <c r="D9" s="5">
        <v>0.425798611111111</v>
      </c>
      <c r="E9" s="6" t="s">
        <v>15</v>
      </c>
      <c r="F9" t="s">
        <v>1</v>
      </c>
      <c r="G9" s="7">
        <v>24.97</v>
      </c>
      <c r="H9" s="7">
        <v>25.21</v>
      </c>
      <c r="I9" s="8">
        <v>10</v>
      </c>
    </row>
    <row r="10" spans="1:13" x14ac:dyDescent="0.25">
      <c r="A10" s="4">
        <v>42797</v>
      </c>
      <c r="B10" s="4">
        <v>42797</v>
      </c>
      <c r="C10" s="5">
        <v>0.42579861111111106</v>
      </c>
      <c r="D10" s="5">
        <v>0.46831018518518502</v>
      </c>
      <c r="E10" s="6" t="s">
        <v>16</v>
      </c>
      <c r="F10" t="s">
        <v>1</v>
      </c>
      <c r="G10" s="7">
        <v>85.96</v>
      </c>
      <c r="H10" s="7">
        <v>86.43</v>
      </c>
      <c r="I10" s="8">
        <v>20</v>
      </c>
    </row>
    <row r="11" spans="1:13" x14ac:dyDescent="0.25">
      <c r="A11" s="4">
        <v>42797</v>
      </c>
      <c r="B11" s="4">
        <v>42797</v>
      </c>
      <c r="C11" s="5">
        <v>0.42959490740740697</v>
      </c>
      <c r="D11" s="5">
        <v>0.46831018518518519</v>
      </c>
      <c r="E11" s="6" t="s">
        <v>15</v>
      </c>
      <c r="F11" t="s">
        <v>1</v>
      </c>
      <c r="G11" s="7">
        <v>25.28</v>
      </c>
      <c r="H11" s="7">
        <v>25.31</v>
      </c>
      <c r="I11" s="8">
        <v>20</v>
      </c>
    </row>
    <row r="12" spans="1:13" x14ac:dyDescent="0.25">
      <c r="A12" s="4">
        <v>42797</v>
      </c>
      <c r="B12" s="4">
        <v>42797</v>
      </c>
      <c r="C12" s="5">
        <v>0.45822800925925949</v>
      </c>
      <c r="D12" s="5">
        <v>0.46606481481481499</v>
      </c>
      <c r="E12" s="6" t="s">
        <v>17</v>
      </c>
      <c r="F12" t="s">
        <v>1</v>
      </c>
      <c r="G12" s="7">
        <v>18.579999999999998</v>
      </c>
      <c r="H12" s="7">
        <v>18.920000000000002</v>
      </c>
      <c r="I12" s="8">
        <v>10</v>
      </c>
    </row>
    <row r="15" spans="1:13" x14ac:dyDescent="0.25">
      <c r="A15" s="4">
        <f>VLOOKUP(ROW(A1),base!A:B,2,)</f>
        <v>42797</v>
      </c>
      <c r="B15" s="4">
        <f>VLOOKUP(ROW(A1)&amp;"",base!A:B,2,)</f>
        <v>42797</v>
      </c>
      <c r="C15" s="5">
        <f>VLOOKUP(ROW(A1),base!A:C,3,)</f>
        <v>0.39928240740740745</v>
      </c>
      <c r="D15" s="5">
        <f>VLOOKUP(ROW(A1)&amp;"",base!A:C,3,)</f>
        <v>0.41222222222222221</v>
      </c>
      <c r="E15" t="str">
        <f>VLOOKUP(ROW(A1),base!A:E,5,)</f>
        <v>AOBC.NQ</v>
      </c>
      <c r="F15" s="14" t="str">
        <f>VLOOKUP(ROW(A1),base!A:D,4,)</f>
        <v>ShortSell</v>
      </c>
      <c r="G15" s="7">
        <f>VLOOKUP(ROW(A1),base!A:F,6,)</f>
        <v>17.899999999999999</v>
      </c>
      <c r="H15" s="7">
        <f>VLOOKUP(ROW(A1)&amp;"",base!A:F,6,)</f>
        <v>18.5</v>
      </c>
      <c r="I15" s="8">
        <f>VLOOKUP(ROW(A1),base!A:G,7,)</f>
        <v>10</v>
      </c>
      <c r="K15" t="b">
        <f>G2=G15</f>
        <v>1</v>
      </c>
      <c r="L15" s="15" t="b">
        <f>H2=H15</f>
        <v>1</v>
      </c>
    </row>
    <row r="16" spans="1:13" x14ac:dyDescent="0.25">
      <c r="A16" s="4">
        <f>VLOOKUP(ROW(A2),base!A:B,2,)</f>
        <v>42797</v>
      </c>
      <c r="B16" s="4">
        <f>VLOOKUP(ROW(A2)&amp;"",base!A:B,2,)</f>
        <v>42797</v>
      </c>
      <c r="C16" s="5">
        <f>VLOOKUP(ROW(A2),base!A:C,3,)</f>
        <v>0.40704861111111112</v>
      </c>
      <c r="D16" s="5">
        <f>VLOOKUP(ROW(A2)&amp;"",base!A:C,3,)</f>
        <v>0.4088310185185185</v>
      </c>
      <c r="E16" t="str">
        <f>VLOOKUP(ROW(A2),base!A:E,5,)</f>
        <v>NTNX.NQ</v>
      </c>
      <c r="F16" s="14" t="str">
        <f>VLOOKUP(ROW(A2),base!A:D,4,)</f>
        <v>ShortSell</v>
      </c>
      <c r="G16" s="7">
        <f>VLOOKUP(ROW(A2),base!A:F,6,)</f>
        <v>24.56</v>
      </c>
      <c r="H16" s="7">
        <f>VLOOKUP(ROW(A2)&amp;"",base!A:F,6,)</f>
        <v>25.06</v>
      </c>
      <c r="I16" s="8">
        <f>VLOOKUP(ROW(A2),base!A:G,7,)</f>
        <v>10</v>
      </c>
      <c r="K16" t="b">
        <f t="shared" ref="K16:K26" si="0">G3=G16</f>
        <v>1</v>
      </c>
      <c r="L16" s="15" t="b">
        <f t="shared" ref="L16:L26" si="1">H3=H16</f>
        <v>1</v>
      </c>
    </row>
    <row r="17" spans="1:12" x14ac:dyDescent="0.25">
      <c r="A17" s="4">
        <f>VLOOKUP(ROW(A3),base!A:B,2,)</f>
        <v>42797</v>
      </c>
      <c r="B17" s="4">
        <f>VLOOKUP(ROW(A3)&amp;"",base!A:B,2,)</f>
        <v>42797</v>
      </c>
      <c r="C17" s="5">
        <f>VLOOKUP(ROW(A3),base!A:C,3,)</f>
        <v>0.41135416666666669</v>
      </c>
      <c r="D17" s="5">
        <f>VLOOKUP(ROW(A3)&amp;"",base!A:C,3,)</f>
        <v>0.41234953703703708</v>
      </c>
      <c r="E17" t="str">
        <f>VLOOKUP(ROW(A3),base!A:E,5,)</f>
        <v>NTNX.NQ</v>
      </c>
      <c r="F17" s="14" t="str">
        <f>VLOOKUP(ROW(A3),base!A:D,4,)</f>
        <v>ShortSell</v>
      </c>
      <c r="G17" s="7">
        <f>VLOOKUP(ROW(A3),base!A:F,6,)</f>
        <v>24.78</v>
      </c>
      <c r="H17" s="7">
        <f>VLOOKUP(ROW(A3)&amp;"",base!A:F,6,)</f>
        <v>24.74</v>
      </c>
      <c r="I17" s="8">
        <f>VLOOKUP(ROW(A3),base!A:G,7,)</f>
        <v>10</v>
      </c>
      <c r="K17" t="b">
        <f t="shared" si="0"/>
        <v>1</v>
      </c>
      <c r="L17" s="15" t="b">
        <f t="shared" si="1"/>
        <v>1</v>
      </c>
    </row>
    <row r="18" spans="1:12" x14ac:dyDescent="0.25">
      <c r="A18" s="4">
        <f>VLOOKUP(ROW(A4),base!A:B,2,)</f>
        <v>42797</v>
      </c>
      <c r="B18" s="4">
        <f>VLOOKUP(ROW(A4)&amp;"",base!A:B,2,)</f>
        <v>42797</v>
      </c>
      <c r="C18" s="5">
        <f>VLOOKUP(ROW(A4),base!A:C,3,)</f>
        <v>0.41155092592592596</v>
      </c>
      <c r="D18" s="5">
        <f>VLOOKUP(ROW(A4)&amp;"",base!A:C,3,)</f>
        <v>0.41222222222222221</v>
      </c>
      <c r="E18" t="str">
        <f>VLOOKUP(ROW(A4),base!A:E,5,)</f>
        <v>AOBC.NQ</v>
      </c>
      <c r="F18" s="14" t="str">
        <f>VLOOKUP(ROW(A4),base!A:D,4,)</f>
        <v>ShortSell</v>
      </c>
      <c r="G18" s="7">
        <f>VLOOKUP(ROW(A4),base!A:F,6,)</f>
        <v>18.170000000000002</v>
      </c>
      <c r="H18" s="7">
        <f>VLOOKUP(ROW(A4)&amp;"",base!A:F,6,)</f>
        <v>18.5</v>
      </c>
      <c r="I18" s="8">
        <f>VLOOKUP(ROW(A4),base!A:G,7,)</f>
        <v>10</v>
      </c>
      <c r="K18" t="b">
        <f t="shared" si="0"/>
        <v>1</v>
      </c>
      <c r="L18" s="15" t="b">
        <f t="shared" si="1"/>
        <v>1</v>
      </c>
    </row>
    <row r="19" spans="1:12" x14ac:dyDescent="0.25">
      <c r="A19" s="4">
        <f>VLOOKUP(ROW(A5),base!A:B,2,)</f>
        <v>42797</v>
      </c>
      <c r="B19" s="4">
        <f>VLOOKUP(ROW(A5)&amp;"",base!A:B,2,)</f>
        <v>42797</v>
      </c>
      <c r="C19" s="5">
        <f>VLOOKUP(ROW(A5),base!A:C,3,)</f>
        <v>0.41560185185185183</v>
      </c>
      <c r="D19" s="5">
        <f>VLOOKUP(ROW(A5)&amp;"",base!A:C,3,)</f>
        <v>0.46606481481481482</v>
      </c>
      <c r="E19" t="str">
        <f>VLOOKUP(ROW(A5),base!A:E,5,)</f>
        <v>AOBC.NQ</v>
      </c>
      <c r="F19" s="14" t="str">
        <f>VLOOKUP(ROW(A5),base!A:D,4,)</f>
        <v>ShortSell</v>
      </c>
      <c r="G19" s="7">
        <f>VLOOKUP(ROW(A5),base!A:F,6,)</f>
        <v>18.170000000000002</v>
      </c>
      <c r="H19" s="7">
        <f>VLOOKUP(ROW(A5)&amp;"",base!A:F,6,)</f>
        <v>18.920000000000002</v>
      </c>
      <c r="I19" s="8">
        <f>VLOOKUP(ROW(A5),base!A:G,7,)</f>
        <v>10</v>
      </c>
      <c r="K19" t="b">
        <f t="shared" si="0"/>
        <v>1</v>
      </c>
      <c r="L19" s="15" t="b">
        <f t="shared" si="1"/>
        <v>1</v>
      </c>
    </row>
    <row r="20" spans="1:12" x14ac:dyDescent="0.25">
      <c r="A20" s="4">
        <f>VLOOKUP(ROW(A6),base!A:B,2,)</f>
        <v>42797</v>
      </c>
      <c r="B20" s="4">
        <f>VLOOKUP(ROW(A6)&amp;"",base!A:B,2,)</f>
        <v>42797</v>
      </c>
      <c r="C20" s="5">
        <f>VLOOKUP(ROW(A6),base!A:C,3,)</f>
        <v>0.41570601851851857</v>
      </c>
      <c r="D20" s="5">
        <f>VLOOKUP(ROW(A6)&amp;"",base!A:C,3,)</f>
        <v>0.42579861111111111</v>
      </c>
      <c r="E20" t="str">
        <f>VLOOKUP(ROW(A6),base!A:E,5,)</f>
        <v>NTNX.NQ</v>
      </c>
      <c r="F20" s="14" t="str">
        <f>VLOOKUP(ROW(A6),base!A:D,4,)</f>
        <v>ShortSell</v>
      </c>
      <c r="G20" s="7">
        <f>VLOOKUP(ROW(A6),base!A:F,6,)</f>
        <v>24.75</v>
      </c>
      <c r="H20" s="7">
        <f>VLOOKUP(ROW(A6)&amp;"",base!A:F,6,)</f>
        <v>25.21</v>
      </c>
      <c r="I20" s="8">
        <f>VLOOKUP(ROW(A6),base!A:G,7,)</f>
        <v>10</v>
      </c>
      <c r="K20" t="b">
        <f t="shared" si="0"/>
        <v>1</v>
      </c>
      <c r="L20" s="15" t="b">
        <f t="shared" si="1"/>
        <v>1</v>
      </c>
    </row>
    <row r="21" spans="1:12" x14ac:dyDescent="0.25">
      <c r="A21" s="4">
        <f>VLOOKUP(ROW(A7),base!A:B,2,)</f>
        <v>42797</v>
      </c>
      <c r="B21" s="4">
        <f>VLOOKUP(ROW(A7)&amp;"",base!A:B,2,)</f>
        <v>42797</v>
      </c>
      <c r="C21" s="5">
        <f>VLOOKUP(ROW(A7),base!A:C,3,)</f>
        <v>0.42133101851851856</v>
      </c>
      <c r="D21" s="5">
        <f>VLOOKUP(ROW(A7)&amp;"",base!A:C,3,)</f>
        <v>0.46831018518518519</v>
      </c>
      <c r="E21" t="str">
        <f>VLOOKUP(ROW(A7),base!A:E,5,)</f>
        <v>NTNX.NQ</v>
      </c>
      <c r="F21" s="14" t="str">
        <f>VLOOKUP(ROW(A7),base!A:D,4,)</f>
        <v>ShortSell</v>
      </c>
      <c r="G21" s="7">
        <f>VLOOKUP(ROW(A7),base!A:F,6,)</f>
        <v>24.76</v>
      </c>
      <c r="H21" s="7">
        <f>VLOOKUP(ROW(A7)&amp;"",base!A:F,6,)</f>
        <v>25.31</v>
      </c>
      <c r="I21" s="8">
        <f>VLOOKUP(ROW(A7),base!A:G,7,)</f>
        <v>10</v>
      </c>
      <c r="K21" t="b">
        <f t="shared" si="0"/>
        <v>1</v>
      </c>
      <c r="L21" s="16" t="b">
        <f>H8=H21</f>
        <v>0</v>
      </c>
    </row>
    <row r="22" spans="1:12" x14ac:dyDescent="0.25">
      <c r="A22" s="4">
        <f>VLOOKUP(ROW(A8),base!A:B,2,)</f>
        <v>42797</v>
      </c>
      <c r="B22" s="11" t="e">
        <f>VLOOKUP(ROW(A8)&amp;"",base!A:B,2,)</f>
        <v>#N/A</v>
      </c>
      <c r="C22" s="5">
        <f>VLOOKUP(ROW(A8),base!A:C,3,)</f>
        <v>0.42405092592592591</v>
      </c>
      <c r="D22" s="12" t="e">
        <f>VLOOKUP(ROW(A8)&amp;"",base!A:C,3,)</f>
        <v>#N/A</v>
      </c>
      <c r="E22" t="str">
        <f>VLOOKUP(ROW(A8),base!A:E,5,)</f>
        <v>NTNX.NQ</v>
      </c>
      <c r="F22" s="14" t="str">
        <f>VLOOKUP(ROW(A8),base!A:D,4,)</f>
        <v>ShortSell</v>
      </c>
      <c r="G22" s="7">
        <f>VLOOKUP(ROW(A8),base!A:F,6,)</f>
        <v>24.97</v>
      </c>
      <c r="H22" s="13" t="e">
        <f>VLOOKUP(ROW(A8)&amp;"",base!A:F,6,)</f>
        <v>#N/A</v>
      </c>
      <c r="I22" s="8">
        <f>VLOOKUP(ROW(A8),base!A:G,7,)</f>
        <v>10</v>
      </c>
      <c r="K22" t="b">
        <f t="shared" si="0"/>
        <v>1</v>
      </c>
      <c r="L22" s="15" t="e">
        <f t="shared" si="1"/>
        <v>#N/A</v>
      </c>
    </row>
    <row r="23" spans="1:12" x14ac:dyDescent="0.25">
      <c r="A23" s="4">
        <f>VLOOKUP(ROW(A9),base!A:B,2,)</f>
        <v>42797</v>
      </c>
      <c r="B23" s="4">
        <f>VLOOKUP(ROW(A9)&amp;"",base!A:B,2,)</f>
        <v>42797</v>
      </c>
      <c r="C23" s="5">
        <f>VLOOKUP(ROW(A9),base!A:C,3,)</f>
        <v>0.42579861111111111</v>
      </c>
      <c r="D23" s="5">
        <f>VLOOKUP(ROW(A9)&amp;"",base!A:C,3,)</f>
        <v>0.46831018518518519</v>
      </c>
      <c r="E23" t="str">
        <f>VLOOKUP(ROW(A9),base!A:E,5,)</f>
        <v>ADSK.NQ</v>
      </c>
      <c r="F23" s="14" t="str">
        <f>VLOOKUP(ROW(A9),base!A:D,4,)</f>
        <v>ShortSell</v>
      </c>
      <c r="G23" s="7">
        <f>VLOOKUP(ROW(A9),base!A:F,6,)</f>
        <v>85.96</v>
      </c>
      <c r="H23" s="7">
        <f>VLOOKUP(ROW(A9)&amp;"",base!A:F,6,)</f>
        <v>86.43</v>
      </c>
      <c r="I23" s="8">
        <f>VLOOKUP(ROW(A9),base!A:G,7,)</f>
        <v>20</v>
      </c>
      <c r="K23" t="b">
        <f t="shared" si="0"/>
        <v>1</v>
      </c>
      <c r="L23" s="15" t="b">
        <f t="shared" si="1"/>
        <v>1</v>
      </c>
    </row>
    <row r="24" spans="1:12" x14ac:dyDescent="0.25">
      <c r="A24" s="4">
        <f>VLOOKUP(ROW(A10),base!A:B,2,)</f>
        <v>42797</v>
      </c>
      <c r="B24" s="11" t="e">
        <f>VLOOKUP(ROW(A10)&amp;"",base!A:B,2,)</f>
        <v>#N/A</v>
      </c>
      <c r="C24" s="5">
        <f>VLOOKUP(ROW(A10),base!A:C,3,)</f>
        <v>0.42959490740740741</v>
      </c>
      <c r="D24" s="12" t="e">
        <f>VLOOKUP(ROW(A10)&amp;"",base!A:C,3,)</f>
        <v>#N/A</v>
      </c>
      <c r="E24" t="str">
        <f>VLOOKUP(ROW(A10),base!A:E,5,)</f>
        <v>NTNX.NQ</v>
      </c>
      <c r="F24" s="14" t="str">
        <f>VLOOKUP(ROW(A10),base!A:D,4,)</f>
        <v>ShortSell</v>
      </c>
      <c r="G24" s="7">
        <f>VLOOKUP(ROW(A10),base!A:F,6,)</f>
        <v>25.28</v>
      </c>
      <c r="H24" s="13" t="e">
        <f>VLOOKUP(ROW(A10)&amp;"",base!A:F,6,)</f>
        <v>#N/A</v>
      </c>
      <c r="I24" s="8">
        <f>VLOOKUP(ROW(A10),base!A:G,7,)</f>
        <v>20</v>
      </c>
      <c r="K24" t="b">
        <f t="shared" si="0"/>
        <v>1</v>
      </c>
      <c r="L24" s="15" t="e">
        <f t="shared" si="1"/>
        <v>#N/A</v>
      </c>
    </row>
    <row r="25" spans="1:12" x14ac:dyDescent="0.25">
      <c r="A25" s="4">
        <f>VLOOKUP(ROW(A11),base!A:B,2,)</f>
        <v>42797</v>
      </c>
      <c r="B25" s="4">
        <f>VLOOKUP(ROW(A11)&amp;"",base!A:B,2,)</f>
        <v>42797</v>
      </c>
      <c r="C25" s="5">
        <f>VLOOKUP(ROW(A11),base!A:C,3,)</f>
        <v>0.45811342592592591</v>
      </c>
      <c r="D25" s="5">
        <f>VLOOKUP(ROW(A11)&amp;"",base!A:C,3,)</f>
        <v>0.46606481481481482</v>
      </c>
      <c r="E25" t="str">
        <f>VLOOKUP(ROW(A11),base!A:E,5,)</f>
        <v>AOBC.NQ</v>
      </c>
      <c r="F25" s="14" t="str">
        <f>VLOOKUP(ROW(A11),base!A:D,4,)</f>
        <v>ShortSell</v>
      </c>
      <c r="G25" s="7">
        <f>VLOOKUP(ROW(A11),base!A:F,6,)</f>
        <v>18.579999999999998</v>
      </c>
      <c r="H25" s="7">
        <f>VLOOKUP(ROW(A11)&amp;"",base!A:F,6,)</f>
        <v>18.920000000000002</v>
      </c>
      <c r="I25" s="8">
        <f>VLOOKUP(ROW(A11),base!A:G,7,)</f>
        <v>1</v>
      </c>
      <c r="K25" t="b">
        <f t="shared" si="0"/>
        <v>1</v>
      </c>
      <c r="L25" s="15" t="b">
        <f t="shared" si="1"/>
        <v>1</v>
      </c>
    </row>
    <row r="26" spans="1:12" x14ac:dyDescent="0.25">
      <c r="A26" s="4">
        <f>VLOOKUP(ROW(A12),base!A:B,2,)</f>
        <v>42797</v>
      </c>
      <c r="B26" s="11" t="e">
        <f>VLOOKUP(ROW(A12)&amp;"",base!A:B,2,)</f>
        <v>#N/A</v>
      </c>
      <c r="C26" s="5">
        <f>VLOOKUP(ROW(A12),base!A:C,3,)</f>
        <v>0.45824074074074073</v>
      </c>
      <c r="D26" s="12" t="e">
        <f>VLOOKUP(ROW(A12)&amp;"",base!A:C,3,)</f>
        <v>#N/A</v>
      </c>
      <c r="E26" t="str">
        <f>VLOOKUP(ROW(A12),base!A:E,5,)</f>
        <v>AOBC.NQ</v>
      </c>
      <c r="F26" s="14" t="str">
        <f>VLOOKUP(ROW(A12),base!A:D,4,)</f>
        <v>ShortSell</v>
      </c>
      <c r="G26" s="7">
        <f>VLOOKUP(ROW(A12),base!A:F,6,)</f>
        <v>18.579999999999998</v>
      </c>
      <c r="H26" s="13" t="e">
        <f>VLOOKUP(ROW(A12)&amp;"",base!A:F,6,)</f>
        <v>#N/A</v>
      </c>
      <c r="I26" s="8">
        <f>VLOOKUP(ROW(A12),base!A:G,7,)</f>
        <v>9</v>
      </c>
      <c r="L26" s="15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2" x14ac:dyDescent="0.25">
      <c r="A29" s="2"/>
      <c r="B29" s="1"/>
      <c r="G29" s="7"/>
    </row>
    <row r="30" spans="1:12" x14ac:dyDescent="0.25">
      <c r="A30" s="2"/>
      <c r="B30" s="1"/>
    </row>
    <row r="31" spans="1:12" x14ac:dyDescent="0.25">
      <c r="A31" s="2"/>
      <c r="B31" s="1"/>
    </row>
    <row r="32" spans="1:12" x14ac:dyDescent="0.25">
      <c r="A32" s="2"/>
      <c r="B32" s="1"/>
    </row>
    <row r="33" spans="1:2" x14ac:dyDescent="0.25">
      <c r="A33" s="2"/>
      <c r="B33" s="1"/>
    </row>
    <row r="34" spans="1:2" x14ac:dyDescent="0.25">
      <c r="A34" s="2"/>
      <c r="B34" s="1"/>
    </row>
    <row r="35" spans="1:2" x14ac:dyDescent="0.25">
      <c r="A35" s="2"/>
      <c r="B35" s="1"/>
    </row>
    <row r="36" spans="1:2" x14ac:dyDescent="0.25">
      <c r="A36" s="2"/>
      <c r="B36" s="1"/>
    </row>
    <row r="37" spans="1:2" x14ac:dyDescent="0.25">
      <c r="A37" s="2"/>
      <c r="B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base</vt:lpstr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user</cp:lastModifiedBy>
  <dcterms:created xsi:type="dcterms:W3CDTF">2017-03-03T23:24:54Z</dcterms:created>
  <dcterms:modified xsi:type="dcterms:W3CDTF">2017-03-04T19:49:12Z</dcterms:modified>
</cp:coreProperties>
</file>