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120" windowHeight="13170" activeTab="0"/>
  </bookViews>
  <sheets>
    <sheet name="свод" sheetId="1" r:id="rId1"/>
    <sheet name="список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<sst xmlns="http://schemas.openxmlformats.org/spreadsheetml/2006/main" count="43" uniqueCount="25">
  <si>
    <t>Дата</t>
  </si>
  <si>
    <t>Температура</t>
  </si>
  <si>
    <t>Средняя за месяц</t>
  </si>
  <si>
    <t>Средняя за год</t>
  </si>
  <si>
    <t>Средняя за декаду</t>
  </si>
  <si>
    <t>Года</t>
  </si>
  <si>
    <t>Месяц/Год</t>
  </si>
  <si>
    <t>Квартал/Год</t>
  </si>
  <si>
    <t>01.01.1973-31.03.1973</t>
  </si>
  <si>
    <t>месяц</t>
  </si>
  <si>
    <t>год</t>
  </si>
  <si>
    <t>квартал</t>
  </si>
  <si>
    <t>Итог</t>
  </si>
  <si>
    <t>Среднее по полю Температура</t>
  </si>
  <si>
    <t>(пусто)</t>
  </si>
  <si>
    <t>Общий итог</t>
  </si>
  <si>
    <t>1973 Итог</t>
  </si>
  <si>
    <t>1974 Итог</t>
  </si>
  <si>
    <t>1975 Итог</t>
  </si>
  <si>
    <t>1976 Итог</t>
  </si>
  <si>
    <t>1977 Итог</t>
  </si>
  <si>
    <t>(пусто) Итог</t>
  </si>
  <si>
    <t>2 Итог</t>
  </si>
  <si>
    <t>1 Итог</t>
  </si>
  <si>
    <t>3 Итог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</si>
</sst>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/>
    </dxf>
    <dxf>
      <font>
        <b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65536" sheet="список"/>
  </cacheSource>
  <cacheFields count="5">
    <cacheField name="квартал">
      <sharedItems containsString="0" containsBlank="1" containsMixedTypes="0" containsNumber="1" containsInteger="1" count="4">
        <n v="2"/>
        <n v="1"/>
        <n v="3"/>
        <m/>
      </sharedItems>
    </cacheField>
    <cacheField name="год">
      <sharedItems containsString="0" containsBlank="1" containsMixedTypes="0" containsNumber="1" containsInteger="1" count="6">
        <n v="1973"/>
        <n v="1974"/>
        <n v="1975"/>
        <n v="1976"/>
        <n v="1977"/>
        <m/>
      </sharedItems>
    </cacheField>
    <cacheField name="месяц">
      <sharedItems containsString="0" containsBlank="1" containsMixedTypes="0" containsNumber="1" containsInteger="1" count="6">
        <n v="4"/>
        <n v="5"/>
        <n v="6"/>
        <n v="2"/>
        <n v="8"/>
        <m/>
      </sharedItems>
    </cacheField>
    <cacheField name="Дата">
      <sharedItems containsDate="1" containsMixedTypes="1"/>
    </cacheField>
    <cacheField name="Температура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subtotalHiddenItems="1" itemPrintTitles="1" compactData="0" mergeItem="1" updatedVersion="2" indent="0" showMemberPropertyTips="1">
  <location ref="D29:E35" firstHeaderRow="2" firstDataRow="2" firstDataCol="1"/>
  <pivotFields count="5">
    <pivotField axis="axisRow" compact="0" outline="0" subtotalTop="0" showAll="0">
      <items count="5">
        <item x="1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реднее по полю Температура" fld="4" subtotal="average" baseField="0" baseItem="29879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subtotalHiddenItems="1" itemPrintTitles="1" compactData="0" mergeItem="1" updatedVersion="2" indent="0" showMemberPropertyTips="1">
  <location ref="A29:B37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7">
        <item x="3"/>
        <item x="0"/>
        <item x="1"/>
        <item x="2"/>
        <item x="4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Среднее по полю Температура" fld="4" subtotal="average" baseField="0" baseItem="29879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subtotalHiddenItems="1" itemPrintTitles="1" compactData="0" mergeItem="1" updatedVersion="2" indent="0" showMemberPropertyTips="1">
  <location ref="A3:D26" firstHeaderRow="2" firstDataRow="2" firstDataCol="3"/>
  <pivotFields count="5">
    <pivotField axis="axisRow" compact="0" outline="0" subtotalTop="0" showAll="0">
      <items count="5">
        <item x="1"/>
        <item x="0"/>
        <item x="2"/>
        <item x="3"/>
        <item t="default"/>
      </items>
    </pivotField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7">
        <item x="3"/>
        <item x="0"/>
        <item x="1"/>
        <item x="2"/>
        <item x="4"/>
        <item x="5"/>
        <item t="default"/>
      </items>
    </pivotField>
    <pivotField compact="0" outline="0" subtotalTop="0" showAll="0"/>
    <pivotField dataField="1" compact="0" outline="0" subtotalTop="0" showAll="0"/>
  </pivotFields>
  <rowFields count="3">
    <field x="1"/>
    <field x="0"/>
    <field x="2"/>
  </rowFields>
  <rowItems count="22">
    <i>
      <x/>
      <x v="1"/>
      <x v="1"/>
    </i>
    <i r="2">
      <x v="2"/>
    </i>
    <i r="2">
      <x v="3"/>
    </i>
    <i t="default" r="1">
      <x v="1"/>
    </i>
    <i t="default">
      <x/>
    </i>
    <i>
      <x v="1"/>
      <x v="1"/>
      <x v="3"/>
    </i>
    <i t="default" r="1">
      <x v="1"/>
    </i>
    <i t="default">
      <x v="1"/>
    </i>
    <i>
      <x v="2"/>
      <x v="1"/>
      <x v="2"/>
    </i>
    <i r="2">
      <x v="3"/>
    </i>
    <i t="default" r="1">
      <x v="1"/>
    </i>
    <i t="default">
      <x v="2"/>
    </i>
    <i>
      <x v="3"/>
      <x/>
      <x/>
    </i>
    <i t="default" r="1">
      <x/>
    </i>
    <i t="default">
      <x v="3"/>
    </i>
    <i>
      <x v="4"/>
      <x v="2"/>
      <x v="4"/>
    </i>
    <i t="default" r="1">
      <x v="2"/>
    </i>
    <i t="default">
      <x v="4"/>
    </i>
    <i>
      <x v="5"/>
      <x v="3"/>
      <x v="5"/>
    </i>
    <i t="default" r="1">
      <x v="3"/>
    </i>
    <i t="default">
      <x v="5"/>
    </i>
    <i t="grand">
      <x/>
    </i>
  </rowItems>
  <colItems count="1">
    <i/>
  </colItems>
  <dataFields count="1">
    <dataField name="Среднее по полю Температура" fld="4" subtotal="average" baseField="0" baseItem="29879"/>
  </dataFields>
  <formats count="5">
    <format dxfId="0">
      <pivotArea outline="0" fieldPosition="0" dataOnly="0" type="all"/>
    </format>
    <format dxfId="2">
      <pivotArea outline="0" fieldPosition="0" dataOnly="0">
        <references count="1">
          <reference field="0" defaultSubtotal="1" count="0"/>
        </references>
      </pivotArea>
    </format>
    <format dxfId="2">
      <pivotArea outline="0" fieldPosition="0" dataOnly="0">
        <references count="1">
          <reference field="1" defaultSubtotal="1" count="0"/>
        </references>
      </pivotArea>
    </format>
    <format dxfId="3">
      <pivotArea outline="0" fieldPosition="0" dataOnly="0">
        <references count="1">
          <reference field="1" defaultSubtotal="1" count="0"/>
        </references>
      </pivotArea>
    </format>
    <format dxfId="4">
      <pivotArea outline="0" fieldPosition="0" dataOnly="0">
        <references count="1">
          <reference field="0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7"/>
  <sheetViews>
    <sheetView tabSelected="1" zoomScalePageLayoutView="0" workbookViewId="0" topLeftCell="A1">
      <selection activeCell="C34" sqref="C34"/>
    </sheetView>
  </sheetViews>
  <sheetFormatPr defaultColWidth="9.00390625" defaultRowHeight="12.75"/>
  <cols>
    <col min="1" max="1" width="13.125" style="0" customWidth="1"/>
    <col min="2" max="2" width="12.00390625" style="0" customWidth="1"/>
    <col min="3" max="3" width="12.00390625" style="0" bestFit="1" customWidth="1"/>
    <col min="4" max="4" width="28.125" style="0" bestFit="1" customWidth="1"/>
    <col min="5" max="6" width="12.00390625" style="0" bestFit="1" customWidth="1"/>
  </cols>
  <sheetData>
    <row r="3" spans="1:4" ht="12.75">
      <c r="A3" s="1" t="s">
        <v>13</v>
      </c>
      <c r="B3" s="2"/>
      <c r="C3" s="2"/>
      <c r="D3" s="2"/>
    </row>
    <row r="4" spans="1:4" ht="12.75">
      <c r="A4" s="1" t="s">
        <v>10</v>
      </c>
      <c r="B4" s="1" t="s">
        <v>11</v>
      </c>
      <c r="C4" s="1" t="s">
        <v>9</v>
      </c>
      <c r="D4" s="2" t="s">
        <v>12</v>
      </c>
    </row>
    <row r="5" spans="1:4" ht="12.75">
      <c r="A5" s="14">
        <v>1973</v>
      </c>
      <c r="B5" s="14">
        <v>2</v>
      </c>
      <c r="C5" s="3">
        <v>4</v>
      </c>
      <c r="D5" s="4">
        <v>10</v>
      </c>
    </row>
    <row r="6" spans="1:4" ht="12.75">
      <c r="A6" s="15"/>
      <c r="B6" s="15"/>
      <c r="C6" s="3">
        <v>5</v>
      </c>
      <c r="D6" s="4">
        <v>20.428571428571427</v>
      </c>
    </row>
    <row r="7" spans="1:4" ht="12.75">
      <c r="A7" s="15"/>
      <c r="B7" s="15"/>
      <c r="C7" s="3">
        <v>6</v>
      </c>
      <c r="D7" s="4">
        <v>21</v>
      </c>
    </row>
    <row r="8" spans="1:4" ht="12.75">
      <c r="A8" s="15"/>
      <c r="B8" s="16" t="s">
        <v>22</v>
      </c>
      <c r="C8" s="17"/>
      <c r="D8" s="6">
        <v>19.636363636363637</v>
      </c>
    </row>
    <row r="9" spans="1:4" ht="12.75">
      <c r="A9" s="18" t="s">
        <v>16</v>
      </c>
      <c r="B9" s="19"/>
      <c r="C9" s="19"/>
      <c r="D9" s="5">
        <v>19.636363636363637</v>
      </c>
    </row>
    <row r="10" spans="1:4" ht="12.75">
      <c r="A10" s="14">
        <v>1974</v>
      </c>
      <c r="B10" s="3">
        <v>2</v>
      </c>
      <c r="C10" s="3">
        <v>6</v>
      </c>
      <c r="D10" s="4">
        <v>27.6</v>
      </c>
    </row>
    <row r="11" spans="1:4" ht="12.75">
      <c r="A11" s="15"/>
      <c r="B11" s="16" t="s">
        <v>22</v>
      </c>
      <c r="C11" s="17"/>
      <c r="D11" s="6">
        <v>27.6</v>
      </c>
    </row>
    <row r="12" spans="1:4" ht="12.75">
      <c r="A12" s="18" t="s">
        <v>17</v>
      </c>
      <c r="B12" s="19"/>
      <c r="C12" s="19"/>
      <c r="D12" s="5">
        <v>27.6</v>
      </c>
    </row>
    <row r="13" spans="1:4" ht="12.75">
      <c r="A13" s="14">
        <v>1975</v>
      </c>
      <c r="B13" s="14">
        <v>2</v>
      </c>
      <c r="C13" s="3">
        <v>5</v>
      </c>
      <c r="D13" s="4">
        <v>23</v>
      </c>
    </row>
    <row r="14" spans="1:4" ht="12.75">
      <c r="A14" s="15"/>
      <c r="B14" s="15"/>
      <c r="C14" s="3">
        <v>6</v>
      </c>
      <c r="D14" s="4">
        <v>29.75</v>
      </c>
    </row>
    <row r="15" spans="1:4" ht="12.75">
      <c r="A15" s="15"/>
      <c r="B15" s="16" t="s">
        <v>22</v>
      </c>
      <c r="C15" s="17"/>
      <c r="D15" s="6">
        <v>27.5</v>
      </c>
    </row>
    <row r="16" spans="1:4" ht="12.75">
      <c r="A16" s="18" t="s">
        <v>18</v>
      </c>
      <c r="B16" s="19"/>
      <c r="C16" s="19"/>
      <c r="D16" s="5">
        <v>27.5</v>
      </c>
    </row>
    <row r="17" spans="1:4" ht="12.75">
      <c r="A17" s="14">
        <v>1976</v>
      </c>
      <c r="B17" s="3">
        <v>1</v>
      </c>
      <c r="C17" s="3">
        <v>2</v>
      </c>
      <c r="D17" s="4">
        <v>3.375</v>
      </c>
    </row>
    <row r="18" spans="1:4" ht="12.75">
      <c r="A18" s="15"/>
      <c r="B18" s="16" t="s">
        <v>23</v>
      </c>
      <c r="C18" s="17"/>
      <c r="D18" s="6">
        <v>3.375</v>
      </c>
    </row>
    <row r="19" spans="1:4" ht="12.75">
      <c r="A19" s="18" t="s">
        <v>19</v>
      </c>
      <c r="B19" s="19"/>
      <c r="C19" s="19"/>
      <c r="D19" s="5">
        <v>3.375</v>
      </c>
    </row>
    <row r="20" spans="1:4" ht="12.75">
      <c r="A20" s="14">
        <v>1977</v>
      </c>
      <c r="B20" s="3">
        <v>3</v>
      </c>
      <c r="C20" s="3">
        <v>8</v>
      </c>
      <c r="D20" s="4">
        <v>27</v>
      </c>
    </row>
    <row r="21" spans="1:4" ht="12.75">
      <c r="A21" s="15"/>
      <c r="B21" s="16" t="s">
        <v>24</v>
      </c>
      <c r="C21" s="17"/>
      <c r="D21" s="6">
        <v>27</v>
      </c>
    </row>
    <row r="22" spans="1:4" ht="12.75">
      <c r="A22" s="18" t="s">
        <v>20</v>
      </c>
      <c r="B22" s="19"/>
      <c r="C22" s="19"/>
      <c r="D22" s="5">
        <v>27</v>
      </c>
    </row>
    <row r="23" spans="1:4" ht="12.75">
      <c r="A23" s="14" t="s">
        <v>14</v>
      </c>
      <c r="B23" s="3" t="s">
        <v>14</v>
      </c>
      <c r="C23" s="3" t="s">
        <v>14</v>
      </c>
      <c r="D23" s="4"/>
    </row>
    <row r="24" spans="1:4" ht="12.75">
      <c r="A24" s="15"/>
      <c r="B24" s="16" t="s">
        <v>21</v>
      </c>
      <c r="C24" s="17"/>
      <c r="D24" s="6"/>
    </row>
    <row r="25" spans="1:4" ht="12.75">
      <c r="A25" s="18" t="s">
        <v>21</v>
      </c>
      <c r="B25" s="19"/>
      <c r="C25" s="19"/>
      <c r="D25" s="5"/>
    </row>
    <row r="26" spans="1:4" ht="12.75">
      <c r="A26" s="14" t="s">
        <v>15</v>
      </c>
      <c r="B26" s="15"/>
      <c r="C26" s="15"/>
      <c r="D26" s="4">
        <v>19.666666666666668</v>
      </c>
    </row>
    <row r="29" spans="1:5" ht="12.75">
      <c r="A29" s="1" t="s">
        <v>13</v>
      </c>
      <c r="B29" s="2"/>
      <c r="D29" s="1" t="s">
        <v>13</v>
      </c>
      <c r="E29" s="2"/>
    </row>
    <row r="30" spans="1:5" ht="12.75">
      <c r="A30" s="1" t="s">
        <v>9</v>
      </c>
      <c r="B30" s="2" t="s">
        <v>12</v>
      </c>
      <c r="D30" s="1" t="s">
        <v>11</v>
      </c>
      <c r="E30" s="2" t="s">
        <v>12</v>
      </c>
    </row>
    <row r="31" spans="1:5" ht="12.75">
      <c r="A31" s="3">
        <v>2</v>
      </c>
      <c r="B31" s="4">
        <v>3.375</v>
      </c>
      <c r="D31" s="3">
        <v>1</v>
      </c>
      <c r="E31" s="4">
        <v>3.375</v>
      </c>
    </row>
    <row r="32" spans="1:5" ht="12.75">
      <c r="A32" s="3">
        <v>4</v>
      </c>
      <c r="B32" s="4">
        <v>10</v>
      </c>
      <c r="D32" s="3">
        <v>2</v>
      </c>
      <c r="E32" s="4">
        <v>23.59090909090909</v>
      </c>
    </row>
    <row r="33" spans="1:5" ht="12.75">
      <c r="A33" s="3">
        <v>5</v>
      </c>
      <c r="B33" s="4">
        <v>21</v>
      </c>
      <c r="D33" s="3">
        <v>3</v>
      </c>
      <c r="E33" s="4">
        <v>27</v>
      </c>
    </row>
    <row r="34" spans="1:5" ht="12.75">
      <c r="A34" s="3">
        <v>6</v>
      </c>
      <c r="B34" s="4">
        <v>26.666666666666668</v>
      </c>
      <c r="D34" s="3" t="s">
        <v>14</v>
      </c>
      <c r="E34" s="4"/>
    </row>
    <row r="35" spans="1:5" ht="12.75">
      <c r="A35" s="3">
        <v>8</v>
      </c>
      <c r="B35" s="4">
        <v>27</v>
      </c>
      <c r="D35" s="3" t="s">
        <v>15</v>
      </c>
      <c r="E35" s="4">
        <v>19.666666666666668</v>
      </c>
    </row>
    <row r="36" spans="1:2" ht="12.75">
      <c r="A36" s="3" t="s">
        <v>14</v>
      </c>
      <c r="B36" s="4"/>
    </row>
    <row r="37" spans="1:2" ht="12.75">
      <c r="A37" s="3" t="s">
        <v>15</v>
      </c>
      <c r="B37" s="4">
        <v>19.666666666666668</v>
      </c>
    </row>
  </sheetData>
  <sheetProtection/>
  <mergeCells count="21">
    <mergeCell ref="A16:C16"/>
    <mergeCell ref="A19:C19"/>
    <mergeCell ref="A20:A21"/>
    <mergeCell ref="A22:C22"/>
    <mergeCell ref="A23:A24"/>
    <mergeCell ref="A25:C25"/>
    <mergeCell ref="A5:A8"/>
    <mergeCell ref="A9:C9"/>
    <mergeCell ref="A10:A11"/>
    <mergeCell ref="A12:C12"/>
    <mergeCell ref="A13:A15"/>
    <mergeCell ref="A26:C26"/>
    <mergeCell ref="B5:B7"/>
    <mergeCell ref="B8:C8"/>
    <mergeCell ref="B11:C11"/>
    <mergeCell ref="B13:B14"/>
    <mergeCell ref="B15:C15"/>
    <mergeCell ref="B18:C18"/>
    <mergeCell ref="B21:C21"/>
    <mergeCell ref="B24:C24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1"/>
  <sheetViews>
    <sheetView zoomScalePageLayoutView="0" workbookViewId="0" topLeftCell="A1">
      <selection activeCell="A54" sqref="A54"/>
    </sheetView>
  </sheetViews>
  <sheetFormatPr defaultColWidth="9.00390625" defaultRowHeight="12.75"/>
  <cols>
    <col min="1" max="1" width="10.125" style="7" bestFit="1" customWidth="1"/>
    <col min="2" max="3" width="9.125" style="7" customWidth="1"/>
    <col min="4" max="5" width="10.125" style="7" bestFit="1" customWidth="1"/>
    <col min="6" max="6" width="12.375" style="7" customWidth="1"/>
    <col min="7" max="8" width="9.125" style="7" customWidth="1"/>
    <col min="9" max="9" width="16.625" style="7" customWidth="1"/>
    <col min="10" max="10" width="12.75390625" style="7" customWidth="1"/>
    <col min="11" max="11" width="17.25390625" style="7" customWidth="1"/>
    <col min="12" max="12" width="20.00390625" style="7" customWidth="1"/>
    <col min="13" max="13" width="17.875" style="7" customWidth="1"/>
    <col min="14" max="16384" width="9.125" style="7" customWidth="1"/>
  </cols>
  <sheetData>
    <row r="1" spans="2:13" ht="12.75">
      <c r="B1" s="8" t="s">
        <v>11</v>
      </c>
      <c r="C1" s="8" t="s">
        <v>10</v>
      </c>
      <c r="D1" s="8" t="s">
        <v>9</v>
      </c>
      <c r="E1" s="8" t="s">
        <v>0</v>
      </c>
      <c r="F1" s="8" t="s">
        <v>1</v>
      </c>
      <c r="H1" s="7" t="s">
        <v>5</v>
      </c>
      <c r="I1" s="7" t="s">
        <v>3</v>
      </c>
      <c r="J1" s="7" t="s">
        <v>6</v>
      </c>
      <c r="K1" s="7" t="s">
        <v>2</v>
      </c>
      <c r="L1" s="7" t="s">
        <v>7</v>
      </c>
      <c r="M1" s="7" t="s">
        <v>4</v>
      </c>
    </row>
    <row r="2" spans="2:13" ht="12.75">
      <c r="B2" s="7">
        <f>IF(AND(D2&gt;0,D2&lt;4),1,IF(AND(D2&gt;3,D2&lt;7),2,IF(AND(D2&gt;6,D2&lt;10),3,4)))</f>
        <v>2</v>
      </c>
      <c r="C2" s="7">
        <f>YEAR(E2)</f>
        <v>1973</v>
      </c>
      <c r="D2" s="7">
        <f>MONTH(E2)</f>
        <v>4</v>
      </c>
      <c r="E2" s="9">
        <v>26774</v>
      </c>
      <c r="F2" s="7">
        <v>10</v>
      </c>
      <c r="H2" s="7">
        <v>1973</v>
      </c>
      <c r="I2" s="10">
        <f>(SUMIF(E:E,"&gt;01.01.1973",F:F)-SUMIF(E:E,"&gt;31.12.1973",F:F))/(COUNTIF(E:E,"&gt;01.01.1973")-COUNTIF(E:E,"&gt;31.12.1973"))</f>
        <v>19.636363636363637</v>
      </c>
      <c r="J2" s="11">
        <v>26665</v>
      </c>
      <c r="K2" s="12" t="e">
        <f>(SUMIF(E:E,"&gt;01.01.1973",F:F)-SUMIF(E:E,"&gt;31.01.1973",F:F))/(COUNTIF(E:E,"&gt;01.01.1973")-COUNTIF(E:E,"&gt;31.01.1973"))</f>
        <v>#DIV/0!</v>
      </c>
      <c r="L2" s="9" t="s">
        <v>8</v>
      </c>
      <c r="M2" s="12" t="e">
        <f>(SUMIF(E:E,"&gt;01.01.1973",F:F)-SUMIF(E:E,"&gt;31.03.1973",F:F))/(COUNTIF(E:E,"&gt;01.01.1973")-COUNTIF(E:E,"&gt;31.03.1973"))</f>
        <v>#DIV/0!</v>
      </c>
    </row>
    <row r="3" spans="2:13" ht="12.75">
      <c r="B3" s="7">
        <f aca="true" t="shared" si="0" ref="B3:B37">IF(AND(D3&gt;0,D3&lt;4),1,IF(AND(D3&gt;3,D3&lt;7),2,IF(AND(D3&gt;6,D3&lt;10),3,4)))</f>
        <v>2</v>
      </c>
      <c r="C3" s="7">
        <f aca="true" t="shared" si="1" ref="C3:C37">YEAR(E3)</f>
        <v>1973</v>
      </c>
      <c r="D3" s="7">
        <f aca="true" t="shared" si="2" ref="D3:D37">MONTH(E3)</f>
        <v>5</v>
      </c>
      <c r="E3" s="9">
        <v>26785</v>
      </c>
      <c r="F3" s="7">
        <v>15</v>
      </c>
      <c r="H3" s="7">
        <v>1974</v>
      </c>
      <c r="I3" s="10">
        <f>(SUMIF(E:E,"&gt;01.01.1974",F:F)-SUMIF(E:E,"&gt;31.12.1974",F:F))/(COUNTIF(E:E,"&gt;01.01.1974")-COUNTIF(E:E,"&gt;31.12.1974"))</f>
        <v>27.6</v>
      </c>
      <c r="J3" s="11">
        <v>26696</v>
      </c>
      <c r="K3" s="12">
        <f>(SUMIF(E:E,"&gt;01.02.1973",F:F)-SUMIF(E:E,"&gt;31.02.1973",F:F))/(COUNTIF(E:E,"&gt;01.02.1973")-COUNTIF(E:E,"&gt;31.02.1973"))</f>
        <v>20.228571428571428</v>
      </c>
      <c r="L3" s="9"/>
      <c r="M3" s="12">
        <f>(SUMIF(E:E,"&gt;01.04.1973",F:F)-SUMIF(E:E,"&gt;31.06.1973",F:F))/(COUNTIF(E:E,"&gt;01.04.1973")-COUNTIF(E:E,"&gt;31.06.1973"))</f>
        <v>20.228571428571428</v>
      </c>
    </row>
    <row r="4" spans="2:13" ht="12.75">
      <c r="B4" s="7">
        <f t="shared" si="0"/>
        <v>2</v>
      </c>
      <c r="C4" s="7">
        <f t="shared" si="1"/>
        <v>1973</v>
      </c>
      <c r="D4" s="7">
        <f t="shared" si="2"/>
        <v>5</v>
      </c>
      <c r="E4" s="9">
        <v>26786</v>
      </c>
      <c r="F4" s="7">
        <v>13</v>
      </c>
      <c r="G4" s="12"/>
      <c r="H4" s="7">
        <v>1975</v>
      </c>
      <c r="I4" s="10">
        <f>(SUMIF(E:E,"&gt;01.01.1975",F:F)-SUMIF(E:E,"&gt;31.12.1975",F:F))/(COUNTIF(E:E,"&gt;01.01.1975")-COUNTIF(E:E,"&gt;31.12.1975"))</f>
        <v>27.5</v>
      </c>
      <c r="J4" s="11">
        <v>26724</v>
      </c>
      <c r="K4" s="12" t="e">
        <f>(SUMIF(E:E,"&gt;01.03.1973",F:F)-SUMIF(E:E,"&gt;31.03.1973",F:F))/(COUNTIF(E:E,"&gt;01.03.1973")-COUNTIF(E:E,"&gt;31.03.1973"))</f>
        <v>#DIV/0!</v>
      </c>
      <c r="L4" s="9"/>
      <c r="M4" s="12">
        <f>(SUMIF(E:E,"&gt;01.07.1973",F:F)-SUMIF(E:E,"&gt;31.09.1973",F:F))/(COUNTIF(E:E,"&gt;01.07.1973")-COUNTIF(E:E,"&gt;31.09.1973"))</f>
        <v>20.5</v>
      </c>
    </row>
    <row r="5" spans="2:13" ht="12.75">
      <c r="B5" s="7">
        <f t="shared" si="0"/>
        <v>2</v>
      </c>
      <c r="C5" s="7">
        <f t="shared" si="1"/>
        <v>1973</v>
      </c>
      <c r="D5" s="7">
        <f t="shared" si="2"/>
        <v>5</v>
      </c>
      <c r="E5" s="9">
        <v>26787</v>
      </c>
      <c r="F5" s="7">
        <v>24</v>
      </c>
      <c r="H5" s="7">
        <v>1976</v>
      </c>
      <c r="I5" s="10">
        <f>(SUMIF(E:E,"&gt;01.01.1976",F:F)-SUMIF(E:E,"&gt;31.12.1976",F:F))/(COUNTIF(E:E,"&gt;01.01.1976")-COUNTIF(E:E,"&gt;31.12.1976"))</f>
        <v>3.375</v>
      </c>
      <c r="J5" s="11">
        <v>26755</v>
      </c>
      <c r="K5" s="12">
        <f>(SUMIF(E:E,"&gt;01.04.1973",F:F)-SUMIF(E:E,"&gt;31.04.1973",F:F))/(COUNTIF(E:E,"&gt;01.04.1973")-COUNTIF(E:E,"&gt;31.04.1973"))</f>
        <v>20.228571428571428</v>
      </c>
      <c r="L5" s="9"/>
      <c r="M5" s="12" t="e">
        <f>(SUMIF(E:E,"&gt;01.010.1973",F:F)-SUMIF(E:E,"&gt;31.12.1973",F:F))/(COUNTIF(E:E,"&gt;01.10.1973")-COUNTIF(E:E,"&gt;31.12.1973"))</f>
        <v>#DIV/0!</v>
      </c>
    </row>
    <row r="6" spans="2:12" ht="12.75">
      <c r="B6" s="7">
        <f t="shared" si="0"/>
        <v>2</v>
      </c>
      <c r="C6" s="7">
        <f t="shared" si="1"/>
        <v>1973</v>
      </c>
      <c r="D6" s="7">
        <f t="shared" si="2"/>
        <v>5</v>
      </c>
      <c r="E6" s="9">
        <v>26788</v>
      </c>
      <c r="F6" s="7">
        <v>16</v>
      </c>
      <c r="H6" s="7">
        <v>1977</v>
      </c>
      <c r="I6" s="10">
        <f>(SUMIF(E:E,"&gt;01.01.1977",F:F)-SUMIF(E:E,"&gt;31.12.1977",F:F))/(COUNTIF(E:E,"&gt;01.01.1977")-COUNTIF(E:E,"&gt;31.12.1977"))</f>
        <v>27</v>
      </c>
      <c r="J6" s="11">
        <v>26785</v>
      </c>
      <c r="K6" s="12">
        <f>(SUMIF(E:E,"&gt;01.05.1973",F:F)-SUMIF(E:E,"&gt;31.05.1973",F:F))/(COUNTIF(E:E,"&gt;01.05.1973")-COUNTIF(E:E,"&gt;31.05.1973"))</f>
        <v>21.333333333333332</v>
      </c>
      <c r="L6" s="9"/>
    </row>
    <row r="7" spans="2:12" ht="12.75">
      <c r="B7" s="7">
        <f t="shared" si="0"/>
        <v>2</v>
      </c>
      <c r="C7" s="7">
        <f t="shared" si="1"/>
        <v>1973</v>
      </c>
      <c r="D7" s="7">
        <f t="shared" si="2"/>
        <v>5</v>
      </c>
      <c r="E7" s="9">
        <v>26799</v>
      </c>
      <c r="F7" s="7">
        <v>23</v>
      </c>
      <c r="H7" s="7">
        <v>1978</v>
      </c>
      <c r="I7" s="9" t="e">
        <f>(SUMIF(E:E,"&gt;01.01.1978",F:F)-SUMIF(E:E,"&gt;31.12.1978",F:F))/(COUNTIF(E:E,"&gt;01.01.1978")-COUNTIF(E:E,"&gt;31.12.1978"))</f>
        <v>#DIV/0!</v>
      </c>
      <c r="J7" s="11">
        <v>26816</v>
      </c>
      <c r="K7" s="12"/>
      <c r="L7" s="9"/>
    </row>
    <row r="8" spans="2:11" ht="12.75">
      <c r="B8" s="7">
        <f t="shared" si="0"/>
        <v>2</v>
      </c>
      <c r="C8" s="7">
        <f t="shared" si="1"/>
        <v>1973</v>
      </c>
      <c r="D8" s="7">
        <f t="shared" si="2"/>
        <v>5</v>
      </c>
      <c r="E8" s="9">
        <v>26800</v>
      </c>
      <c r="F8" s="7">
        <v>27</v>
      </c>
      <c r="H8" s="7">
        <v>1979</v>
      </c>
      <c r="I8" s="9" t="e">
        <f>(SUMIF(E:E,"&gt;01.01.1979",F:F)-SUMIF(E:E,"&gt;31.12.1979",F:F))/(COUNTIF(E:E,"&gt;01.01.1979")-COUNTIF(E:E,"&gt;31.12.1979"))</f>
        <v>#DIV/0!</v>
      </c>
      <c r="J8" s="11">
        <v>26846</v>
      </c>
      <c r="K8" s="12"/>
    </row>
    <row r="9" spans="2:11" ht="12.75">
      <c r="B9" s="7">
        <f t="shared" si="0"/>
        <v>2</v>
      </c>
      <c r="C9" s="7">
        <f t="shared" si="1"/>
        <v>1973</v>
      </c>
      <c r="D9" s="7">
        <f t="shared" si="2"/>
        <v>5</v>
      </c>
      <c r="E9" s="9">
        <v>26801</v>
      </c>
      <c r="F9" s="7">
        <v>25</v>
      </c>
      <c r="H9" s="7">
        <v>1980</v>
      </c>
      <c r="I9" s="9" t="e">
        <f>(SUMIF(E:E,"&gt;01.01.1980",F:F)-SUMIF(E:E,"&gt;31.12.1980",F:F))/(COUNTIF(E:E,"&gt;01.01.1980")-COUNTIF(E:E,"&gt;31.12.1980"))</f>
        <v>#DIV/0!</v>
      </c>
      <c r="J9" s="11">
        <v>26877</v>
      </c>
      <c r="K9" s="12"/>
    </row>
    <row r="10" spans="2:11" ht="12.75">
      <c r="B10" s="7">
        <f t="shared" si="0"/>
        <v>2</v>
      </c>
      <c r="C10" s="7">
        <f t="shared" si="1"/>
        <v>1973</v>
      </c>
      <c r="D10" s="7">
        <f t="shared" si="2"/>
        <v>6</v>
      </c>
      <c r="E10" s="9">
        <v>26816</v>
      </c>
      <c r="F10" s="7">
        <v>14</v>
      </c>
      <c r="H10" s="7">
        <v>1981</v>
      </c>
      <c r="I10" s="9" t="e">
        <f>(SUMIF(E:E,"&gt;01.01.1981",F:F)-SUMIF(E:E,"&gt;31.12.1981",F:F))/(COUNTIF(E:E,"&gt;01.01.1981")-COUNTIF(E:E,"&gt;31.12.1981"))</f>
        <v>#DIV/0!</v>
      </c>
      <c r="J10" s="11">
        <v>26908</v>
      </c>
      <c r="K10" s="12"/>
    </row>
    <row r="11" spans="2:11" ht="12.75">
      <c r="B11" s="7">
        <f t="shared" si="0"/>
        <v>2</v>
      </c>
      <c r="C11" s="7">
        <f t="shared" si="1"/>
        <v>1973</v>
      </c>
      <c r="D11" s="7">
        <f t="shared" si="2"/>
        <v>6</v>
      </c>
      <c r="E11" s="9">
        <v>26817</v>
      </c>
      <c r="F11" s="7">
        <v>18</v>
      </c>
      <c r="H11" s="7">
        <v>1982</v>
      </c>
      <c r="I11" s="9" t="e">
        <f>(SUMIF(E:E,"&gt;01.01.1982",F:F)-SUMIF(E:E,"&gt;31.12.1982",F:F))/(COUNTIF(E:E,"&gt;01.01.1982")-COUNTIF(E:E,"&gt;31.12.1982"))</f>
        <v>#DIV/0!</v>
      </c>
      <c r="J11" s="11">
        <v>26938</v>
      </c>
      <c r="K11" s="12"/>
    </row>
    <row r="12" spans="2:11" ht="12.75">
      <c r="B12" s="7">
        <f t="shared" si="0"/>
        <v>2</v>
      </c>
      <c r="C12" s="7">
        <f t="shared" si="1"/>
        <v>1973</v>
      </c>
      <c r="D12" s="7">
        <f t="shared" si="2"/>
        <v>6</v>
      </c>
      <c r="E12" s="9">
        <v>26818</v>
      </c>
      <c r="F12" s="7">
        <v>31</v>
      </c>
      <c r="H12" s="7">
        <v>1983</v>
      </c>
      <c r="I12" s="9" t="e">
        <f>(SUMIF(E:E,"&gt;01.01.1983",F:F)-SUMIF(E:E,"&gt;31.12.1983",F:F))/(COUNTIF(E:E,"&gt;01.01.1983")-COUNTIF(E:E,"&gt;31.12.1983"))</f>
        <v>#DIV/0!</v>
      </c>
      <c r="J12" s="11">
        <v>26969</v>
      </c>
      <c r="K12" s="12"/>
    </row>
    <row r="13" spans="2:11" ht="12.75">
      <c r="B13" s="7">
        <f t="shared" si="0"/>
        <v>2</v>
      </c>
      <c r="C13" s="7">
        <f t="shared" si="1"/>
        <v>1974</v>
      </c>
      <c r="D13" s="7">
        <f t="shared" si="2"/>
        <v>6</v>
      </c>
      <c r="E13" s="9">
        <v>27200</v>
      </c>
      <c r="F13" s="7">
        <v>28</v>
      </c>
      <c r="H13" s="7">
        <v>1984</v>
      </c>
      <c r="I13" s="9" t="e">
        <f>(SUMIF(E:E,"&gt;01.01.1984",F:F)-SUMIF(E:E,"&gt;31.12.1984",F:F))/(COUNTIF(E:E,"&gt;01.01.1984")-COUNTIF(E:E,"&gt;31.12.1984"))</f>
        <v>#DIV/0!</v>
      </c>
      <c r="J13" s="11">
        <v>26999</v>
      </c>
      <c r="K13" s="12"/>
    </row>
    <row r="14" spans="2:10" ht="12.75">
      <c r="B14" s="7">
        <f t="shared" si="0"/>
        <v>2</v>
      </c>
      <c r="C14" s="7">
        <f t="shared" si="1"/>
        <v>1974</v>
      </c>
      <c r="D14" s="7">
        <f t="shared" si="2"/>
        <v>6</v>
      </c>
      <c r="E14" s="9">
        <v>27201</v>
      </c>
      <c r="F14" s="7">
        <v>26</v>
      </c>
      <c r="H14" s="7">
        <v>1985</v>
      </c>
      <c r="I14" s="9" t="e">
        <f>(SUMIF(E:E,"&gt;01.01.1985",F:F)-SUMIF(E:E,"&gt;31.12.1985",F:F))/(COUNTIF(E:E,"&gt;01.01.1985")-COUNTIF(E:E,"&gt;31.12.1985"))</f>
        <v>#DIV/0!</v>
      </c>
      <c r="J14" s="11">
        <v>27030</v>
      </c>
    </row>
    <row r="15" spans="2:10" ht="12.75">
      <c r="B15" s="7">
        <f t="shared" si="0"/>
        <v>2</v>
      </c>
      <c r="C15" s="7">
        <f t="shared" si="1"/>
        <v>1974</v>
      </c>
      <c r="D15" s="7">
        <f t="shared" si="2"/>
        <v>6</v>
      </c>
      <c r="E15" s="9">
        <v>27202</v>
      </c>
      <c r="F15" s="7">
        <v>27</v>
      </c>
      <c r="H15" s="7">
        <v>1986</v>
      </c>
      <c r="I15" s="9" t="e">
        <f>(SUMIF(E:E,"&gt;01.01.1986",F:F)-SUMIF(E:E,"&gt;31.12.1986",F:F))/(COUNTIF(E:E,"&gt;01.01.1986")-COUNTIF(E:E,"&gt;31.12.1986"))</f>
        <v>#DIV/0!</v>
      </c>
      <c r="J15" s="11">
        <v>27061</v>
      </c>
    </row>
    <row r="16" spans="2:12" ht="12.75">
      <c r="B16" s="7">
        <f t="shared" si="0"/>
        <v>2</v>
      </c>
      <c r="C16" s="7">
        <f t="shared" si="1"/>
        <v>1974</v>
      </c>
      <c r="D16" s="7">
        <f t="shared" si="2"/>
        <v>6</v>
      </c>
      <c r="E16" s="9">
        <v>27203</v>
      </c>
      <c r="F16" s="7">
        <v>28</v>
      </c>
      <c r="H16" s="7">
        <v>1987</v>
      </c>
      <c r="I16" s="9" t="e">
        <f>(SUMIF(E:E,"&gt;01.01.1987",F:F)-SUMIF(E:E,"&gt;31.12.1987",F:F))/(COUNTIF(E:E,"&gt;01.01.1987")-COUNTIF(E:E,"&gt;31.12.1987"))</f>
        <v>#DIV/0!</v>
      </c>
      <c r="J16" s="11">
        <v>27089</v>
      </c>
      <c r="L16" s="13"/>
    </row>
    <row r="17" spans="2:12" ht="12.75">
      <c r="B17" s="7">
        <f t="shared" si="0"/>
        <v>2</v>
      </c>
      <c r="C17" s="7">
        <f t="shared" si="1"/>
        <v>1974</v>
      </c>
      <c r="D17" s="7">
        <f t="shared" si="2"/>
        <v>6</v>
      </c>
      <c r="E17" s="9">
        <v>27204</v>
      </c>
      <c r="F17" s="7">
        <v>29</v>
      </c>
      <c r="H17" s="7">
        <v>1988</v>
      </c>
      <c r="I17" s="9" t="e">
        <f>(SUMIF(E:E,"&gt;01.01.1988",F:F)-SUMIF(E:E,"&gt;31.12.1988",F:F))/(COUNTIF(E:E,"&gt;01.01.1988")-COUNTIF(E:E,"&gt;31.12.1988"))</f>
        <v>#DIV/0!</v>
      </c>
      <c r="J17" s="11">
        <v>27120</v>
      </c>
      <c r="L17" s="13"/>
    </row>
    <row r="18" spans="2:12" ht="12.75">
      <c r="B18" s="7">
        <f t="shared" si="0"/>
        <v>2</v>
      </c>
      <c r="C18" s="7">
        <f t="shared" si="1"/>
        <v>1975</v>
      </c>
      <c r="D18" s="7">
        <f t="shared" si="2"/>
        <v>5</v>
      </c>
      <c r="E18" s="9">
        <v>27544</v>
      </c>
      <c r="F18" s="7">
        <v>21</v>
      </c>
      <c r="H18" s="7">
        <v>1989</v>
      </c>
      <c r="I18" s="9" t="e">
        <f>(SUMIF(E:E,"&gt;01.01.1989",F:F)-SUMIF(E:E,"&gt;31.12.1989",F:F))/(COUNTIF(E:E,"&gt;01.01.1989")-COUNTIF(E:E,"&gt;31.12.1989"))</f>
        <v>#DIV/0!</v>
      </c>
      <c r="J18" s="11">
        <v>27150</v>
      </c>
      <c r="L18" s="13"/>
    </row>
    <row r="19" spans="2:12" ht="12.75">
      <c r="B19" s="7">
        <f t="shared" si="0"/>
        <v>2</v>
      </c>
      <c r="C19" s="7">
        <f t="shared" si="1"/>
        <v>1975</v>
      </c>
      <c r="D19" s="7">
        <f t="shared" si="2"/>
        <v>5</v>
      </c>
      <c r="E19" s="9">
        <v>27545</v>
      </c>
      <c r="F19" s="7">
        <v>25</v>
      </c>
      <c r="H19" s="7">
        <v>1990</v>
      </c>
      <c r="I19" s="9" t="e">
        <f>(SUMIF(E:E,"&gt;01.01.1990",F:F)-SUMIF(E:E,"&gt;31.12.1990",F:F))/(COUNTIF(E:E,"&gt;01.01.1990")-COUNTIF(E:E,"&gt;31.12.1990"))</f>
        <v>#DIV/0!</v>
      </c>
      <c r="J19" s="11">
        <v>27181</v>
      </c>
      <c r="L19" s="13"/>
    </row>
    <row r="20" spans="2:12" ht="12.75">
      <c r="B20" s="7">
        <f t="shared" si="0"/>
        <v>2</v>
      </c>
      <c r="C20" s="7">
        <f t="shared" si="1"/>
        <v>1975</v>
      </c>
      <c r="D20" s="7">
        <f t="shared" si="2"/>
        <v>6</v>
      </c>
      <c r="E20" s="9">
        <v>27546</v>
      </c>
      <c r="F20" s="7">
        <v>32</v>
      </c>
      <c r="H20" s="7">
        <v>1991</v>
      </c>
      <c r="I20" s="9" t="e">
        <f>(SUMIF(E:E,"&gt;01.01.1991",F:F)-SUMIF(E:E,"&gt;31.12.1991",F:F))/(COUNTIF(E:E,"&gt;01.01.1991")-COUNTIF(E:E,"&gt;31.12.1991"))</f>
        <v>#DIV/0!</v>
      </c>
      <c r="J20" s="11">
        <v>27211</v>
      </c>
      <c r="L20" s="13"/>
    </row>
    <row r="21" spans="2:12" ht="12.75">
      <c r="B21" s="7">
        <f t="shared" si="0"/>
        <v>2</v>
      </c>
      <c r="C21" s="7">
        <f t="shared" si="1"/>
        <v>1975</v>
      </c>
      <c r="D21" s="7">
        <f t="shared" si="2"/>
        <v>6</v>
      </c>
      <c r="E21" s="9">
        <v>27547</v>
      </c>
      <c r="F21" s="7">
        <v>33</v>
      </c>
      <c r="H21" s="7">
        <v>1992</v>
      </c>
      <c r="I21" s="9" t="e">
        <f>(SUMIF(E:E,"&gt;01.01.1992",F:F)-SUMIF(E:E,"&gt;31.12.1992",F:F))/(COUNTIF(E:E,"&gt;01.01.1992")-COUNTIF(E:E,"&gt;31.12.1992"))</f>
        <v>#DIV/0!</v>
      </c>
      <c r="L21" s="13"/>
    </row>
    <row r="22" spans="2:12" ht="12.75">
      <c r="B22" s="7">
        <f t="shared" si="0"/>
        <v>2</v>
      </c>
      <c r="C22" s="7">
        <f t="shared" si="1"/>
        <v>1975</v>
      </c>
      <c r="D22" s="7">
        <f t="shared" si="2"/>
        <v>6</v>
      </c>
      <c r="E22" s="9">
        <v>27548</v>
      </c>
      <c r="F22" s="7">
        <v>28</v>
      </c>
      <c r="H22" s="7">
        <v>1993</v>
      </c>
      <c r="I22" s="9" t="e">
        <f>(SUMIF(E:E,"&gt;01.01.1993",F:F)-SUMIF(E:E,"&gt;31.12.1993",F:F))/(COUNTIF(E:E,"&gt;01.01.1993")-COUNTIF(E:E,"&gt;31.12.1993"))</f>
        <v>#DIV/0!</v>
      </c>
      <c r="L22" s="13"/>
    </row>
    <row r="23" spans="2:12" ht="12.75">
      <c r="B23" s="7">
        <f t="shared" si="0"/>
        <v>2</v>
      </c>
      <c r="C23" s="7">
        <f t="shared" si="1"/>
        <v>1975</v>
      </c>
      <c r="D23" s="7">
        <f t="shared" si="2"/>
        <v>6</v>
      </c>
      <c r="E23" s="9">
        <v>27549</v>
      </c>
      <c r="F23" s="7">
        <v>26</v>
      </c>
      <c r="H23" s="7">
        <v>1994</v>
      </c>
      <c r="I23" s="9" t="e">
        <f>(SUMIF(E:E,"&gt;01.01.1994",F:F)-SUMIF(E:E,"&gt;31.12.1994",F:F))/(COUNTIF(E:E,"&gt;01.01.1994")-COUNTIF(E:E,"&gt;31.12.1994"))</f>
        <v>#DIV/0!</v>
      </c>
      <c r="L23" s="13"/>
    </row>
    <row r="24" spans="2:12" ht="12.75">
      <c r="B24" s="7">
        <f t="shared" si="0"/>
        <v>1</v>
      </c>
      <c r="C24" s="7">
        <f t="shared" si="1"/>
        <v>1976</v>
      </c>
      <c r="D24" s="7">
        <f t="shared" si="2"/>
        <v>2</v>
      </c>
      <c r="E24" s="9">
        <v>27798</v>
      </c>
      <c r="F24" s="7">
        <v>5</v>
      </c>
      <c r="H24" s="7">
        <v>1995</v>
      </c>
      <c r="I24" s="9" t="e">
        <f>(SUMIF(E:E,"&gt;01.01.1995",F:F)-SUMIF(E:E,"&gt;31.12.1995",F:F))/(COUNTIF(E:E,"&gt;01.01.1995")-COUNTIF(E:E,"&gt;31.12.1995"))</f>
        <v>#DIV/0!</v>
      </c>
      <c r="L24" s="13"/>
    </row>
    <row r="25" spans="2:12" ht="12.75">
      <c r="B25" s="7">
        <f t="shared" si="0"/>
        <v>1</v>
      </c>
      <c r="C25" s="7">
        <f t="shared" si="1"/>
        <v>1976</v>
      </c>
      <c r="D25" s="7">
        <f t="shared" si="2"/>
        <v>2</v>
      </c>
      <c r="E25" s="9">
        <v>27799</v>
      </c>
      <c r="F25" s="7">
        <v>6</v>
      </c>
      <c r="H25" s="7">
        <v>1996</v>
      </c>
      <c r="I25" s="9" t="e">
        <f>(SUMIF(E:E,"&gt;01.01.1996",F:F)-SUMIF(E:E,"&gt;31.12.1996",F:F))/(COUNTIF(E:E,"&gt;01.01.1996")-COUNTIF(E:E,"&gt;31.12.1996"))</f>
        <v>#DIV/0!</v>
      </c>
      <c r="L25" s="13"/>
    </row>
    <row r="26" spans="2:12" ht="12.75">
      <c r="B26" s="7">
        <f t="shared" si="0"/>
        <v>1</v>
      </c>
      <c r="C26" s="7">
        <f t="shared" si="1"/>
        <v>1976</v>
      </c>
      <c r="D26" s="7">
        <f t="shared" si="2"/>
        <v>2</v>
      </c>
      <c r="E26" s="9">
        <v>27800</v>
      </c>
      <c r="F26" s="7">
        <v>4</v>
      </c>
      <c r="H26" s="7">
        <v>1997</v>
      </c>
      <c r="I26" s="9" t="e">
        <f>(SUMIF(E:E,"&gt;01.01.1997",F:F)-SUMIF(E:E,"&gt;31.12.1997",F:F))/(COUNTIF(E:E,"&gt;01.01.1997")-COUNTIF(E:E,"&gt;31.12.1997"))</f>
        <v>#DIV/0!</v>
      </c>
      <c r="L26" s="13"/>
    </row>
    <row r="27" spans="2:12" ht="12.75">
      <c r="B27" s="7">
        <f t="shared" si="0"/>
        <v>1</v>
      </c>
      <c r="C27" s="7">
        <f t="shared" si="1"/>
        <v>1976</v>
      </c>
      <c r="D27" s="7">
        <f t="shared" si="2"/>
        <v>2</v>
      </c>
      <c r="E27" s="9">
        <v>27801</v>
      </c>
      <c r="F27" s="7">
        <v>2</v>
      </c>
      <c r="H27" s="7">
        <v>1998</v>
      </c>
      <c r="I27" s="9" t="e">
        <f>(SUMIF(E:E,"&gt;01.01.1998",F:F)-SUMIF(E:E,"&gt;31.12.1998",F:F))/(COUNTIF(E:E,"&gt;01.01.1998")-COUNTIF(E:E,"&gt;31.12.1998"))</f>
        <v>#DIV/0!</v>
      </c>
      <c r="L27" s="13"/>
    </row>
    <row r="28" spans="2:12" ht="12.75">
      <c r="B28" s="7">
        <f t="shared" si="0"/>
        <v>1</v>
      </c>
      <c r="C28" s="7">
        <f t="shared" si="1"/>
        <v>1976</v>
      </c>
      <c r="D28" s="7">
        <f t="shared" si="2"/>
        <v>2</v>
      </c>
      <c r="E28" s="9">
        <v>27802</v>
      </c>
      <c r="F28" s="7">
        <v>3</v>
      </c>
      <c r="H28" s="7">
        <v>1999</v>
      </c>
      <c r="I28" s="9" t="e">
        <f>(SUMIF(E:E,"&gt;01.01.1999",F:F)-SUMIF(E:E,"&gt;31.12.1999",F:F))/(COUNTIF(E:E,"&gt;01.01.1999")-COUNTIF(E:E,"&gt;31.12.1999"))</f>
        <v>#DIV/0!</v>
      </c>
      <c r="L28" s="13"/>
    </row>
    <row r="29" spans="2:12" ht="12.75">
      <c r="B29" s="7">
        <f t="shared" si="0"/>
        <v>1</v>
      </c>
      <c r="C29" s="7">
        <f t="shared" si="1"/>
        <v>1976</v>
      </c>
      <c r="D29" s="7">
        <f t="shared" si="2"/>
        <v>2</v>
      </c>
      <c r="E29" s="9">
        <v>27803</v>
      </c>
      <c r="F29" s="7">
        <v>4</v>
      </c>
      <c r="H29" s="7">
        <v>2000</v>
      </c>
      <c r="I29" s="9" t="e">
        <f>(SUMIF(E:E,"&gt;01.01.2000",F:F)-SUMIF(E:E,"&gt;31.12.2000",F:F))/(COUNTIF(E:E,"&gt;01.01.2000")-COUNTIF(E:E,"&gt;31.12.2000"))</f>
        <v>#DIV/0!</v>
      </c>
      <c r="L29" s="13"/>
    </row>
    <row r="30" spans="2:12" ht="12.75">
      <c r="B30" s="7">
        <f t="shared" si="0"/>
        <v>1</v>
      </c>
      <c r="C30" s="7">
        <f t="shared" si="1"/>
        <v>1976</v>
      </c>
      <c r="D30" s="7">
        <f t="shared" si="2"/>
        <v>2</v>
      </c>
      <c r="E30" s="9">
        <v>27804</v>
      </c>
      <c r="F30" s="7">
        <v>1</v>
      </c>
      <c r="H30" s="7">
        <v>2001</v>
      </c>
      <c r="I30" s="9" t="e">
        <f>(SUMIF(E:E,"&gt;01.01.2001",F:F)-SUMIF(E:E,"&gt;31.12.2001",F:F))/(COUNTIF(E:E,"&gt;01.01.2001")-COUNTIF(E:E,"&gt;31.12.2001"))</f>
        <v>#DIV/0!</v>
      </c>
      <c r="L30" s="13"/>
    </row>
    <row r="31" spans="2:12" ht="12.75">
      <c r="B31" s="7">
        <f t="shared" si="0"/>
        <v>1</v>
      </c>
      <c r="C31" s="7">
        <f t="shared" si="1"/>
        <v>1976</v>
      </c>
      <c r="D31" s="7">
        <f t="shared" si="2"/>
        <v>2</v>
      </c>
      <c r="E31" s="9">
        <v>27805</v>
      </c>
      <c r="F31" s="7">
        <v>2</v>
      </c>
      <c r="H31" s="7">
        <v>2002</v>
      </c>
      <c r="I31" s="9" t="e">
        <f>(SUMIF(E:E,"&gt;01.01.2002",F:F)-SUMIF(E:E,"&gt;31.12.2002",F:F))/(COUNTIF(E:E,"&gt;01.01.2002")-COUNTIF(E:E,"&gt;31.12.2002"))</f>
        <v>#DIV/0!</v>
      </c>
      <c r="L31" s="13"/>
    </row>
    <row r="32" spans="2:12" ht="12.75">
      <c r="B32" s="7">
        <f t="shared" si="0"/>
        <v>3</v>
      </c>
      <c r="C32" s="7">
        <f t="shared" si="1"/>
        <v>1977</v>
      </c>
      <c r="D32" s="7">
        <f t="shared" si="2"/>
        <v>8</v>
      </c>
      <c r="E32" s="9">
        <v>28338</v>
      </c>
      <c r="F32" s="7">
        <v>25</v>
      </c>
      <c r="H32" s="7">
        <v>2003</v>
      </c>
      <c r="I32" s="9" t="e">
        <f>(SUMIF(E:E,"&gt;01.01.2003",F:F)-SUMIF(E:E,"&gt;31.12.2003",F:F))/(COUNTIF(E:E,"&gt;01.01.2003")-COUNTIF(E:E,"&gt;31.12.2003"))</f>
        <v>#DIV/0!</v>
      </c>
      <c r="L32" s="13"/>
    </row>
    <row r="33" spans="2:12" ht="12.75">
      <c r="B33" s="7">
        <f t="shared" si="0"/>
        <v>3</v>
      </c>
      <c r="C33" s="7">
        <f t="shared" si="1"/>
        <v>1977</v>
      </c>
      <c r="D33" s="7">
        <f t="shared" si="2"/>
        <v>8</v>
      </c>
      <c r="E33" s="9">
        <v>28339</v>
      </c>
      <c r="F33" s="7">
        <v>24</v>
      </c>
      <c r="H33" s="7">
        <v>2004</v>
      </c>
      <c r="I33" s="9" t="e">
        <f>(SUMIF(E:E,"&gt;01.01.2004",F:F)-SUMIF(E:E,"&gt;31.12.2004",F:F))/(COUNTIF(E:E,"&gt;01.01.2004")-COUNTIF(E:E,"&gt;31.12.2004"))</f>
        <v>#DIV/0!</v>
      </c>
      <c r="L33" s="13"/>
    </row>
    <row r="34" spans="2:12" ht="12.75">
      <c r="B34" s="7">
        <f t="shared" si="0"/>
        <v>3</v>
      </c>
      <c r="C34" s="7">
        <f t="shared" si="1"/>
        <v>1977</v>
      </c>
      <c r="D34" s="7">
        <f t="shared" si="2"/>
        <v>8</v>
      </c>
      <c r="E34" s="9">
        <v>28340</v>
      </c>
      <c r="F34" s="7">
        <v>28</v>
      </c>
      <c r="H34" s="7">
        <v>2005</v>
      </c>
      <c r="I34" s="9" t="e">
        <f>(SUMIF(E:E,"&gt;01.01.2005",F:F)-SUMIF(E:E,"&gt;31.12.2005",F:F))/(COUNTIF(E:E,"&gt;01.01.2005")-COUNTIF(E:E,"&gt;31.12.2005"))</f>
        <v>#DIV/0!</v>
      </c>
      <c r="L34" s="13"/>
    </row>
    <row r="35" spans="2:12" ht="12.75">
      <c r="B35" s="7">
        <f t="shared" si="0"/>
        <v>3</v>
      </c>
      <c r="C35" s="7">
        <f t="shared" si="1"/>
        <v>1977</v>
      </c>
      <c r="D35" s="7">
        <f t="shared" si="2"/>
        <v>8</v>
      </c>
      <c r="E35" s="9">
        <v>28341</v>
      </c>
      <c r="F35" s="7">
        <v>29</v>
      </c>
      <c r="H35" s="7">
        <v>2006</v>
      </c>
      <c r="I35" s="9" t="e">
        <f>(SUMIF(E:E,"&gt;01.01.2006",F:F)-SUMIF(E:E,"&gt;31.12.2006",F:F))/(COUNTIF(E:E,"&gt;01.01.2006")-COUNTIF(E:E,"&gt;31.12.2006"))</f>
        <v>#DIV/0!</v>
      </c>
      <c r="L35" s="13"/>
    </row>
    <row r="36" spans="2:12" ht="12.75">
      <c r="B36" s="7">
        <f t="shared" si="0"/>
        <v>3</v>
      </c>
      <c r="C36" s="7">
        <f t="shared" si="1"/>
        <v>1977</v>
      </c>
      <c r="D36" s="7">
        <f t="shared" si="2"/>
        <v>8</v>
      </c>
      <c r="E36" s="9">
        <v>28342</v>
      </c>
      <c r="F36" s="7">
        <v>31</v>
      </c>
      <c r="H36" s="7">
        <v>2007</v>
      </c>
      <c r="I36" s="9" t="e">
        <f>(SUMIF(E:E,"&gt;01.01.2007",F:F)-SUMIF(E:E,"&gt;31.12.2007",F:F))/(COUNTIF(E:E,"&gt;01.01.2007")-COUNTIF(E:E,"&gt;31.12.2007"))</f>
        <v>#DIV/0!</v>
      </c>
      <c r="L36" s="13"/>
    </row>
    <row r="37" spans="2:12" ht="12.75">
      <c r="B37" s="7">
        <f t="shared" si="0"/>
        <v>3</v>
      </c>
      <c r="C37" s="7">
        <f t="shared" si="1"/>
        <v>1977</v>
      </c>
      <c r="D37" s="7">
        <f t="shared" si="2"/>
        <v>8</v>
      </c>
      <c r="E37" s="9">
        <v>28343</v>
      </c>
      <c r="F37" s="7">
        <v>25</v>
      </c>
      <c r="H37" s="7">
        <v>2008</v>
      </c>
      <c r="I37" s="9" t="e">
        <f>(SUMIF(E:E,"&gt;01.01.2008",F:F)-SUMIF(E:E,"&gt;31.12.2008",F:F))/(COUNTIF(E:E,"&gt;01.01.2008")-COUNTIF(E:E,"&gt;31.12.2008"))</f>
        <v>#DIV/0!</v>
      </c>
      <c r="L37" s="13"/>
    </row>
    <row r="38" spans="5:12" ht="12.75">
      <c r="E38" s="9"/>
      <c r="H38" s="7">
        <v>2009</v>
      </c>
      <c r="I38" s="9" t="e">
        <f>(SUMIF(E:E,"&gt;01.01.2009",F:F)-SUMIF(E:E,"&gt;31.12.2009",F:F))/(COUNTIF(E:E,"&gt;01.01.2009")-COUNTIF(E:E,"&gt;31.12.2009"))</f>
        <v>#DIV/0!</v>
      </c>
      <c r="L38" s="13"/>
    </row>
    <row r="39" spans="5:9" ht="12.75">
      <c r="E39" s="9"/>
      <c r="H39" s="7">
        <v>2010</v>
      </c>
      <c r="I39" s="9" t="e">
        <f>(SUMIF(E:E,"&gt;01.01.2010",F:F)-SUMIF(E:E,"&gt;31.12.2010",F:F))/(COUNTIF(E:E,"&gt;01.01.2010")-COUNTIF(E:E,"&gt;31.12.2010"))</f>
        <v>#DIV/0!</v>
      </c>
    </row>
    <row r="40" ht="12.75">
      <c r="E40" s="9"/>
    </row>
    <row r="41" ht="12.75">
      <c r="E41" s="9"/>
    </row>
    <row r="42" spans="4:5" ht="12.75">
      <c r="D42" s="10"/>
      <c r="E42" s="9"/>
    </row>
    <row r="43" spans="4:5" ht="12.75">
      <c r="D43" s="10"/>
      <c r="E43" s="9"/>
    </row>
    <row r="44" spans="4:5" ht="12.75">
      <c r="D44" s="10"/>
      <c r="E44" s="9"/>
    </row>
    <row r="45" spans="4:5" ht="12.75">
      <c r="D45" s="10"/>
      <c r="E45" s="9"/>
    </row>
    <row r="46" spans="4:5" ht="12.75">
      <c r="D46" s="10"/>
      <c r="E46" s="9"/>
    </row>
    <row r="47" spans="4:5" ht="12.75">
      <c r="D47" s="10"/>
      <c r="E47" s="9"/>
    </row>
    <row r="48" spans="4:5" ht="12.75">
      <c r="D48" s="10"/>
      <c r="E48" s="9"/>
    </row>
    <row r="49" spans="4:5" ht="12.75">
      <c r="D49" s="10"/>
      <c r="E49" s="9"/>
    </row>
    <row r="50" spans="4:5" ht="12.75">
      <c r="D50" s="10"/>
      <c r="E50" s="9"/>
    </row>
    <row r="51" spans="4:5" ht="12.75">
      <c r="D51" s="10"/>
      <c r="E51" s="9"/>
    </row>
    <row r="52" spans="4:5" ht="12.75">
      <c r="D52" s="10"/>
      <c r="E52" s="9"/>
    </row>
    <row r="53" spans="4:5" ht="12.75">
      <c r="D53" s="10"/>
      <c r="E53" s="9"/>
    </row>
    <row r="54" spans="4:5" ht="12.75">
      <c r="D54" s="10"/>
      <c r="E54" s="9"/>
    </row>
    <row r="55" spans="4:5" ht="12.75">
      <c r="D55" s="10"/>
      <c r="E55" s="9"/>
    </row>
    <row r="56" spans="4:5" ht="12.75">
      <c r="D56" s="10"/>
      <c r="E56" s="9"/>
    </row>
    <row r="57" spans="4:5" ht="12.75">
      <c r="D57" s="10"/>
      <c r="E57" s="9"/>
    </row>
    <row r="58" spans="4:5" ht="12.75">
      <c r="D58" s="10"/>
      <c r="E58" s="9"/>
    </row>
    <row r="59" spans="4:5" ht="12.75">
      <c r="D59" s="10"/>
      <c r="E59" s="9"/>
    </row>
    <row r="60" spans="4:5" ht="12.75">
      <c r="D60" s="10"/>
      <c r="E60" s="9"/>
    </row>
    <row r="61" spans="4:5" ht="12.75">
      <c r="D61" s="10"/>
      <c r="E61" s="9"/>
    </row>
    <row r="62" spans="4:5" ht="12.75">
      <c r="D62" s="10"/>
      <c r="E62" s="9"/>
    </row>
    <row r="63" spans="4:5" ht="12.75">
      <c r="D63" s="10"/>
      <c r="E63" s="9"/>
    </row>
    <row r="64" spans="4:5" ht="12.75">
      <c r="D64" s="10"/>
      <c r="E64" s="9"/>
    </row>
    <row r="65" spans="4:5" ht="12.75">
      <c r="D65" s="10"/>
      <c r="E65" s="9"/>
    </row>
    <row r="66" spans="4:5" ht="12.75">
      <c r="D66" s="10"/>
      <c r="E66" s="9"/>
    </row>
    <row r="67" spans="4:5" ht="12.75">
      <c r="D67" s="10"/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Andrew</cp:lastModifiedBy>
  <dcterms:created xsi:type="dcterms:W3CDTF">2013-01-12T20:38:27Z</dcterms:created>
  <dcterms:modified xsi:type="dcterms:W3CDTF">2013-01-17T06:07:40Z</dcterms:modified>
  <cp:category/>
  <cp:version/>
  <cp:contentType/>
  <cp:contentStatus/>
</cp:coreProperties>
</file>