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360" yWindow="360" windowWidth="28455" windowHeight="11985"/>
  </bookViews>
  <sheets>
    <sheet name="Акт КС-2" sheetId="1" r:id="rId1"/>
    <sheet name="Смета №1" sheetId="2" r:id="rId2"/>
    <sheet name="Смета №2" sheetId="3" r:id="rId3"/>
    <sheet name="Смета №3" sheetId="4" r:id="rId4"/>
  </sheets>
  <externalReferences>
    <externalReference r:id="rId5"/>
  </externalReferences>
  <definedNames>
    <definedName name="см1раб">'[1]Смета №1'!$A$14:$A$35</definedName>
    <definedName name="Сметы">'Акт КС-2'!$AJ$32:$AJ$34</definedName>
  </definedNames>
  <calcPr calcId="125725"/>
</workbook>
</file>

<file path=xl/calcChain.xml><?xml version="1.0" encoding="utf-8"?>
<calcChain xmlns="http://schemas.openxmlformats.org/spreadsheetml/2006/main">
  <c r="Q34" i="1"/>
  <c r="O34"/>
  <c r="Y34"/>
  <c r="AD34" s="1"/>
  <c r="F34"/>
  <c r="E35"/>
  <c r="E36"/>
  <c r="AD50"/>
  <c r="G36"/>
  <c r="A42" l="1"/>
  <c r="Y42"/>
  <c r="AD42" s="1"/>
  <c r="AD48" s="1"/>
  <c r="AD51" s="1"/>
  <c r="Q42"/>
  <c r="O42"/>
  <c r="F42"/>
  <c r="Y33"/>
  <c r="Q33"/>
  <c r="AD33"/>
  <c r="AD36" s="1"/>
  <c r="O33"/>
  <c r="F33"/>
  <c r="AS106"/>
  <c r="AS105"/>
  <c r="AS104"/>
  <c r="AS103"/>
  <c r="AS102"/>
  <c r="AS101"/>
  <c r="AS100"/>
  <c r="AS99"/>
  <c r="AS98"/>
  <c r="AS97"/>
  <c r="AS96"/>
  <c r="AS95"/>
  <c r="AS94"/>
  <c r="AS93"/>
  <c r="AS92"/>
  <c r="AS91"/>
  <c r="AS90"/>
  <c r="AS89"/>
  <c r="AS88"/>
  <c r="AS87"/>
  <c r="AS86"/>
  <c r="AS85"/>
  <c r="AS84"/>
  <c r="AS83"/>
  <c r="AS82"/>
  <c r="AS81"/>
  <c r="AS80"/>
  <c r="AS79"/>
  <c r="AS78"/>
  <c r="AS77"/>
  <c r="AS76"/>
  <c r="AS75"/>
  <c r="AS74"/>
  <c r="AS73"/>
  <c r="AS72"/>
  <c r="AS71"/>
  <c r="AS107" s="1"/>
  <c r="AS59"/>
  <c r="AS60" s="1"/>
  <c r="AS58"/>
  <c r="AS57"/>
  <c r="AS56"/>
  <c r="AS55"/>
  <c r="AS54"/>
  <c r="AS53"/>
  <c r="AS50"/>
  <c r="AS51" s="1"/>
  <c r="AS49"/>
  <c r="AL49"/>
  <c r="AL53" s="1"/>
  <c r="AL54" s="1"/>
  <c r="AL55" s="1"/>
  <c r="AL56" s="1"/>
  <c r="AL57" s="1"/>
  <c r="AL58" s="1"/>
  <c r="AS45"/>
  <c r="AS44"/>
  <c r="AS43"/>
  <c r="AS42"/>
  <c r="AS41"/>
  <c r="AS40"/>
  <c r="AS39"/>
  <c r="AS38"/>
  <c r="AS37"/>
  <c r="AS46" s="1"/>
  <c r="AS47" s="1"/>
  <c r="AS61" l="1"/>
  <c r="AS62" s="1"/>
  <c r="AS63" s="1"/>
  <c r="AS108"/>
  <c r="AS116"/>
  <c r="I76" i="4"/>
  <c r="I75"/>
  <c r="I74"/>
  <c r="I73"/>
  <c r="I72"/>
  <c r="I71"/>
  <c r="I70"/>
  <c r="I69"/>
  <c r="I68"/>
  <c r="I67"/>
  <c r="I66"/>
  <c r="I65"/>
  <c r="I64"/>
  <c r="I63"/>
  <c r="I62"/>
  <c r="I61"/>
  <c r="I60"/>
  <c r="I59"/>
  <c r="I58"/>
  <c r="I57"/>
  <c r="I56"/>
  <c r="I55"/>
  <c r="I54"/>
  <c r="I53"/>
  <c r="I52"/>
  <c r="I51"/>
  <c r="I50"/>
  <c r="I49"/>
  <c r="I48"/>
  <c r="I47"/>
  <c r="I46"/>
  <c r="I45"/>
  <c r="I44"/>
  <c r="I43"/>
  <c r="I42"/>
  <c r="I41"/>
  <c r="I77" s="1"/>
  <c r="I28"/>
  <c r="I27"/>
  <c r="I26"/>
  <c r="I25"/>
  <c r="I24"/>
  <c r="I23"/>
  <c r="I29" s="1"/>
  <c r="I30" s="1"/>
  <c r="I20"/>
  <c r="I21" s="1"/>
  <c r="I19"/>
  <c r="B19"/>
  <c r="B23" s="1"/>
  <c r="B24" s="1"/>
  <c r="B25" s="1"/>
  <c r="B26" s="1"/>
  <c r="B27" s="1"/>
  <c r="B28" s="1"/>
  <c r="I15"/>
  <c r="I14"/>
  <c r="I13"/>
  <c r="I12"/>
  <c r="I11"/>
  <c r="I10"/>
  <c r="I9"/>
  <c r="I8"/>
  <c r="I16" s="1"/>
  <c r="I17" s="1"/>
  <c r="I7"/>
  <c r="I76" i="3"/>
  <c r="I75"/>
  <c r="I74"/>
  <c r="I73"/>
  <c r="I72"/>
  <c r="I71"/>
  <c r="I70"/>
  <c r="I69"/>
  <c r="I68"/>
  <c r="I67"/>
  <c r="I66"/>
  <c r="I65"/>
  <c r="I64"/>
  <c r="I63"/>
  <c r="I62"/>
  <c r="I61"/>
  <c r="I60"/>
  <c r="I59"/>
  <c r="I58"/>
  <c r="I57"/>
  <c r="I56"/>
  <c r="I55"/>
  <c r="I54"/>
  <c r="I53"/>
  <c r="I52"/>
  <c r="I51"/>
  <c r="I50"/>
  <c r="I49"/>
  <c r="I48"/>
  <c r="I47"/>
  <c r="I46"/>
  <c r="I45"/>
  <c r="I44"/>
  <c r="I43"/>
  <c r="I42"/>
  <c r="I41"/>
  <c r="I77" s="1"/>
  <c r="I28"/>
  <c r="I27"/>
  <c r="I26"/>
  <c r="I25"/>
  <c r="I24"/>
  <c r="I23"/>
  <c r="I29" s="1"/>
  <c r="I30" s="1"/>
  <c r="I20"/>
  <c r="I21" s="1"/>
  <c r="I19"/>
  <c r="B19"/>
  <c r="B23" s="1"/>
  <c r="B24" s="1"/>
  <c r="B25" s="1"/>
  <c r="B26" s="1"/>
  <c r="B27" s="1"/>
  <c r="B28" s="1"/>
  <c r="I15"/>
  <c r="I14"/>
  <c r="I13"/>
  <c r="I12"/>
  <c r="I11"/>
  <c r="I10"/>
  <c r="I9"/>
  <c r="I8"/>
  <c r="I16" s="1"/>
  <c r="I17" s="1"/>
  <c r="I7"/>
  <c r="I76" i="2"/>
  <c r="I75"/>
  <c r="I74"/>
  <c r="I73"/>
  <c r="I72"/>
  <c r="I71"/>
  <c r="I70"/>
  <c r="I69"/>
  <c r="I68"/>
  <c r="I67"/>
  <c r="I66"/>
  <c r="I65"/>
  <c r="I64"/>
  <c r="I63"/>
  <c r="I62"/>
  <c r="I61"/>
  <c r="I60"/>
  <c r="I59"/>
  <c r="I58"/>
  <c r="I57"/>
  <c r="I56"/>
  <c r="I55"/>
  <c r="I54"/>
  <c r="I53"/>
  <c r="I52"/>
  <c r="I51"/>
  <c r="I50"/>
  <c r="I49"/>
  <c r="I48"/>
  <c r="I47"/>
  <c r="I46"/>
  <c r="I45"/>
  <c r="I44"/>
  <c r="I43"/>
  <c r="I42"/>
  <c r="I41"/>
  <c r="I28"/>
  <c r="I27"/>
  <c r="I26"/>
  <c r="I25"/>
  <c r="I24"/>
  <c r="I23"/>
  <c r="I19"/>
  <c r="I20" s="1"/>
  <c r="I21" s="1"/>
  <c r="B19"/>
  <c r="B23" s="1"/>
  <c r="B24" s="1"/>
  <c r="B25" s="1"/>
  <c r="B26" s="1"/>
  <c r="B27" s="1"/>
  <c r="B28" s="1"/>
  <c r="I15"/>
  <c r="I14"/>
  <c r="I13"/>
  <c r="I12"/>
  <c r="I11"/>
  <c r="I10"/>
  <c r="I9"/>
  <c r="I8"/>
  <c r="I7"/>
  <c r="I16" s="1"/>
  <c r="I17" s="1"/>
  <c r="A34" i="1"/>
  <c r="AS114" l="1"/>
  <c r="AS109"/>
  <c r="I31" i="3"/>
  <c r="I32" s="1"/>
  <c r="I33" s="1"/>
  <c r="I31" i="4"/>
  <c r="I32" s="1"/>
  <c r="I33" s="1"/>
  <c r="I88"/>
  <c r="I90" s="1"/>
  <c r="I84"/>
  <c r="I79"/>
  <c r="I78"/>
  <c r="I86"/>
  <c r="I88" i="3"/>
  <c r="I90" s="1"/>
  <c r="I84"/>
  <c r="I79"/>
  <c r="I78"/>
  <c r="I86"/>
  <c r="I29" i="2"/>
  <c r="I30" s="1"/>
  <c r="I31" s="1"/>
  <c r="I32" s="1"/>
  <c r="I33" s="1"/>
  <c r="I77"/>
  <c r="I86" s="1"/>
  <c r="I78"/>
  <c r="AS110" i="1" l="1"/>
  <c r="AS111" s="1"/>
  <c r="I80" i="4"/>
  <c r="I81" s="1"/>
  <c r="I80" i="3"/>
  <c r="I81" s="1"/>
  <c r="I88" i="2"/>
  <c r="I90" s="1"/>
  <c r="I84"/>
  <c r="I79"/>
  <c r="I80" s="1"/>
  <c r="I81" s="1"/>
</calcChain>
</file>

<file path=xl/comments1.xml><?xml version="1.0" encoding="utf-8"?>
<comments xmlns="http://schemas.openxmlformats.org/spreadsheetml/2006/main">
  <authors>
    <author>gyrylov</author>
  </authors>
  <commentList>
    <comment ref="B19" authorId="0">
      <text>
        <r>
          <rPr>
            <sz val="9"/>
            <color indexed="81"/>
            <rFont val="Tahoma"/>
            <family val="2"/>
            <charset val="204"/>
          </rPr>
          <t>Дано: 
1)Акт;
2)Сметы на разных листах.
3)Пример: привязки позиций сметы, причем смета и акт на одном листе (Нужно исправить)
Требуется:
 1) Чтобы выбор "Сметы" в ячейке C33 производился из списка листов книги (Смета №1, Смета №2, Смета №3);
2) От выбора листа из списка листов ("Сметы" в ячейке C33) должен зависеть список значений соответствующего листа ("позиций сметы") в ячейке E33;
 3) Данные в ячейках F, O, Q, Y должны быть в привязке с выбранной строкой в ячейке E33 соответствующего листа С33, то бишь "номер позиции по смете" в акте должен соответствовать значением выбранной сметы.
4)Также требуется, чтобы новые строки акта (с формулами) добавлялись с кнопки (нужён макрос)</t>
        </r>
      </text>
    </comment>
  </commentList>
</comments>
</file>

<file path=xl/sharedStrings.xml><?xml version="1.0" encoding="utf-8"?>
<sst xmlns="http://schemas.openxmlformats.org/spreadsheetml/2006/main" count="1188" uniqueCount="197">
  <si>
    <t>Код</t>
  </si>
  <si>
    <t xml:space="preserve">Форма по ОКУД </t>
  </si>
  <si>
    <t>Инвестор</t>
  </si>
  <si>
    <t xml:space="preserve">по ОКПО </t>
  </si>
  <si>
    <t>(организация, адрес, телефон, факс)</t>
  </si>
  <si>
    <t>Заказчик (Генподрядчик)</t>
  </si>
  <si>
    <t>Подрядчик (Субподрядчик)</t>
  </si>
  <si>
    <t>Стройка</t>
  </si>
  <si>
    <t>(наименование, адрес)</t>
  </si>
  <si>
    <t>Объект</t>
  </si>
  <si>
    <t>(наименование)</t>
  </si>
  <si>
    <t xml:space="preserve">Вид деятельности по ОКДП </t>
  </si>
  <si>
    <t>Договор подряда (контракт)</t>
  </si>
  <si>
    <t xml:space="preserve">номер </t>
  </si>
  <si>
    <t xml:space="preserve">дата </t>
  </si>
  <si>
    <t>Вид операции</t>
  </si>
  <si>
    <t>Номер документа</t>
  </si>
  <si>
    <t>Дата составления</t>
  </si>
  <si>
    <t>Отчетный период</t>
  </si>
  <si>
    <t>с</t>
  </si>
  <si>
    <t>по</t>
  </si>
  <si>
    <t>Смета №1</t>
  </si>
  <si>
    <t>АКТ</t>
  </si>
  <si>
    <t>Смета №2</t>
  </si>
  <si>
    <t>О ПРИЕМКЕ РАБОТ, ВЫПОЛНЕННЫХ ХОЗЯЙСТВЕННЫМ СПОСОБОМ*</t>
  </si>
  <si>
    <t>Смета №3</t>
  </si>
  <si>
    <t>Сметная стоимость</t>
  </si>
  <si>
    <t>руб.</t>
  </si>
  <si>
    <t>Трудовые затраты</t>
  </si>
  <si>
    <t>Номер</t>
  </si>
  <si>
    <t>Наименование работ</t>
  </si>
  <si>
    <t>Номер единичной расценки</t>
  </si>
  <si>
    <t>Единица измерения</t>
  </si>
  <si>
    <t>объем выполненных работ</t>
  </si>
  <si>
    <t>трудоемкость на ед., чел./час</t>
  </si>
  <si>
    <t>трудоемкость всего, чел./час</t>
  </si>
  <si>
    <t>позиции по смете</t>
  </si>
  <si>
    <t>Итого</t>
  </si>
  <si>
    <t>Х</t>
  </si>
  <si>
    <t>Материальные затраты</t>
  </si>
  <si>
    <t>Наименование материалов</t>
  </si>
  <si>
    <t>количество</t>
  </si>
  <si>
    <t>цена за единицу, руб.</t>
  </si>
  <si>
    <t>стоимость, руб.</t>
  </si>
  <si>
    <t>Материалы:</t>
  </si>
  <si>
    <t>Запасные части:</t>
  </si>
  <si>
    <t>Всего материалы и запасные части:</t>
  </si>
  <si>
    <t>Возвратные отходы:</t>
  </si>
  <si>
    <t>Итого материалы и запасные части:</t>
  </si>
  <si>
    <t>Сдал</t>
  </si>
  <si>
    <t>(должность)</t>
  </si>
  <si>
    <t>(подпись)</t>
  </si>
  <si>
    <t>(расшифровка подписи)</t>
  </si>
  <si>
    <t>М.П.</t>
  </si>
  <si>
    <t>Принял</t>
  </si>
  <si>
    <t xml:space="preserve">
</t>
  </si>
  <si>
    <t>по
порядку</t>
  </si>
  <si>
    <t>1</t>
  </si>
  <si>
    <t>планируемых работ по техническому обслуживанию ТВО в  2013 г.</t>
  </si>
  <si>
    <t>№ п/п</t>
  </si>
  <si>
    <t>Шифр затрат</t>
  </si>
  <si>
    <t>Обоснование цены</t>
  </si>
  <si>
    <t>Ед-ца
измер.</t>
  </si>
  <si>
    <t>Кол-во</t>
  </si>
  <si>
    <t>Ст-ть ед., руб.</t>
  </si>
  <si>
    <t>Стоимость всего, руб.</t>
  </si>
  <si>
    <t>2</t>
  </si>
  <si>
    <t>Раздел 1.    ТО маслосистем турбоагрегатов</t>
  </si>
  <si>
    <t>Ремонт фильтров ГМБ</t>
  </si>
  <si>
    <t>БЦ2-011307-0102</t>
  </si>
  <si>
    <t>компл</t>
  </si>
  <si>
    <t>Замена сетки фильтра ГМБ с ее изготовлением</t>
  </si>
  <si>
    <t>БЦ2-011308-0102</t>
  </si>
  <si>
    <t>шт</t>
  </si>
  <si>
    <t>Снятие (установка) крышек маслоочистительной установки, осмотр, очистка узлов ПСМ1-3000</t>
  </si>
  <si>
    <t>БЦ2-011310-0101</t>
  </si>
  <si>
    <t>установка</t>
  </si>
  <si>
    <t>Ремонт фильтр-пресса</t>
  </si>
  <si>
    <t>БЦ2-011311-0101</t>
  </si>
  <si>
    <t>Ремонт фильтров МНУГ</t>
  </si>
  <si>
    <t>БЦ2-011307-0101</t>
  </si>
  <si>
    <t>Продувка сеток ГМБ</t>
  </si>
  <si>
    <r>
      <t xml:space="preserve">БЦ14-010303-0101     </t>
    </r>
    <r>
      <rPr>
        <b/>
        <i/>
        <sz val="9"/>
        <rFont val="Times New Roman"/>
        <family val="1"/>
        <charset val="204"/>
      </rPr>
      <t xml:space="preserve"> Доп. 1</t>
    </r>
  </si>
  <si>
    <t>сетка</t>
  </si>
  <si>
    <t>Ремонт поплавка ГМБ</t>
  </si>
  <si>
    <t>БЦ2-011305-0101</t>
  </si>
  <si>
    <t>Ремонт маслоуказателя ГМБ</t>
  </si>
  <si>
    <t>БЦ2-011306-0101</t>
  </si>
  <si>
    <t>Ремонт эксгаустера с проверкой состояния подшипников и зазоров между крыльчаткой и кожухом</t>
  </si>
  <si>
    <t>БЦ2-011304-0101</t>
  </si>
  <si>
    <t>Итого по маслосистемам :</t>
  </si>
  <si>
    <t>Поправочный коэффициент с учетом вредности :</t>
  </si>
  <si>
    <t>Раздел 2.    ТО вакуумных систем турбоагрегатов</t>
  </si>
  <si>
    <t>Устранение присосов в вакуумную систему методом наложения шва электросваркой</t>
  </si>
  <si>
    <t>БЦ1-070101-0201</t>
  </si>
  <si>
    <t>пм шва</t>
  </si>
  <si>
    <t>Итого по вакуумным системам :</t>
  </si>
  <si>
    <t>Раздел 3.    ТО арматуры вакуумных систем турбоагрегатов</t>
  </si>
  <si>
    <t>Замена набивки сальниковых уплотнений арматуры вакуумной системы : ДУ  20мм</t>
  </si>
  <si>
    <t>БЦ3-030601-0101</t>
  </si>
  <si>
    <t>Замена набивки сальниковых уплотнений арматуры вакуумной системы: ДУ  50мм</t>
  </si>
  <si>
    <t>БЦ3-030601-0201</t>
  </si>
  <si>
    <t>Замена набивки сальниковых уплотнений арматуры вакуумной системы: ДУ  100мм</t>
  </si>
  <si>
    <t>БЦ3-030601-0301</t>
  </si>
  <si>
    <t>Замена набивки сальниковых уплотнений арматуры вакуумной системы: ДУ 150мм</t>
  </si>
  <si>
    <t>БЦ3-030601-0401</t>
  </si>
  <si>
    <t>Замена набивки сальниковых уплотнений арматуры вакуумной системы: ДУ свыше 250мм</t>
  </si>
  <si>
    <t>БЦ3-030601-0501</t>
  </si>
  <si>
    <t>Замена стекол водоуказательных приборов ПВД, ПНД, ПС-50, ПН-100, конденсаторов турбины, БНТ, гидрозатворов, в вакуумном бачке на месте установки: 2 шт.</t>
  </si>
  <si>
    <t>БЦ3-020202-0102</t>
  </si>
  <si>
    <t>Итого по арматуре :</t>
  </si>
  <si>
    <t>Итого по разделам 1-3 :</t>
  </si>
  <si>
    <t>33639.4*6*12*0,67</t>
  </si>
  <si>
    <t>Итого по смете:</t>
  </si>
  <si>
    <t>Материалы на ремонт для освоения хозяйственным способом:</t>
  </si>
  <si>
    <t>Болт</t>
  </si>
  <si>
    <t>М8х40</t>
  </si>
  <si>
    <t>кг</t>
  </si>
  <si>
    <t>М10х60</t>
  </si>
  <si>
    <t>М12х60</t>
  </si>
  <si>
    <t>Гайка</t>
  </si>
  <si>
    <t>М8</t>
  </si>
  <si>
    <t>М10</t>
  </si>
  <si>
    <t>М12</t>
  </si>
  <si>
    <t>Герметик</t>
  </si>
  <si>
    <t>силиконовый</t>
  </si>
  <si>
    <t>Графит</t>
  </si>
  <si>
    <t>чешуйчатый</t>
  </si>
  <si>
    <t>Жидкость промывоч.</t>
  </si>
  <si>
    <t>керосин</t>
  </si>
  <si>
    <t>Круг отрезной</t>
  </si>
  <si>
    <t>180х3х32</t>
  </si>
  <si>
    <t>Круг шлиф.</t>
  </si>
  <si>
    <t>АПП 150х20х32</t>
  </si>
  <si>
    <t>Набивка сальниковая</t>
  </si>
  <si>
    <t>АП 8х8</t>
  </si>
  <si>
    <t>АП 10х10</t>
  </si>
  <si>
    <t>АП 12х12</t>
  </si>
  <si>
    <t>АП 14х14</t>
  </si>
  <si>
    <t>АП 16х16</t>
  </si>
  <si>
    <t>Паронит</t>
  </si>
  <si>
    <t>ПМБ  δ=1.5</t>
  </si>
  <si>
    <t>ПМБ  δ=2</t>
  </si>
  <si>
    <t>ПМБ  δ=3</t>
  </si>
  <si>
    <t>ПОН-Б  δ=1</t>
  </si>
  <si>
    <t>ПОН-Б  δ=2</t>
  </si>
  <si>
    <t>ПОН-Б  δ=3</t>
  </si>
  <si>
    <t>ПОН-Б  δ=4</t>
  </si>
  <si>
    <t>Полотно ножовочное</t>
  </si>
  <si>
    <t>Припой</t>
  </si>
  <si>
    <t>ПОС-60</t>
  </si>
  <si>
    <t>Пропан</t>
  </si>
  <si>
    <t>Резина лист</t>
  </si>
  <si>
    <t>2Н-1С-МБС-2</t>
  </si>
  <si>
    <t>2Н-1С-МБС-3</t>
  </si>
  <si>
    <t>2Н-1С-МБС-4</t>
  </si>
  <si>
    <t>2Н-1С-МБС-5</t>
  </si>
  <si>
    <t>2Н-1С-МБС-6</t>
  </si>
  <si>
    <t>Салфетка техническая</t>
  </si>
  <si>
    <t>Сетка латунная</t>
  </si>
  <si>
    <t>0,6 х 0,6</t>
  </si>
  <si>
    <t>м2</t>
  </si>
  <si>
    <t>0,25 х 0,25</t>
  </si>
  <si>
    <t>Слюда пластина</t>
  </si>
  <si>
    <t>Смазка консистентная</t>
  </si>
  <si>
    <t>Солидол-С</t>
  </si>
  <si>
    <t>Циатим-201</t>
  </si>
  <si>
    <t>Трубка стекляная</t>
  </si>
  <si>
    <t>кварц.  Ø=12</t>
  </si>
  <si>
    <t>м</t>
  </si>
  <si>
    <t>кварц.  Ø=16</t>
  </si>
  <si>
    <t>Шкурка шлиф.</t>
  </si>
  <si>
    <t>№0-5</t>
  </si>
  <si>
    <t>Ветошь</t>
  </si>
  <si>
    <t>Электроды</t>
  </si>
  <si>
    <t>УОНИ-13/55  Ø4</t>
  </si>
  <si>
    <t>Итого материалам на ремонт для освоения хозяйственным способом:</t>
  </si>
  <si>
    <t>Итого по материалам :</t>
  </si>
  <si>
    <t>Всего :</t>
  </si>
  <si>
    <t>НДС 18%:</t>
  </si>
  <si>
    <t>ВСЕГО с НДС:</t>
  </si>
  <si>
    <t>Справочно:</t>
  </si>
  <si>
    <t>Стоимость услуг подрядных организаций по ремонту оборудования всего:</t>
  </si>
  <si>
    <t>Стоимость работ хозяйственным способом</t>
  </si>
  <si>
    <t>Давальческие материалы для освоения подрядным способом</t>
  </si>
  <si>
    <t>Материалы на ремонт для освоения хозяйственным способом</t>
  </si>
  <si>
    <t>хоз.способ</t>
  </si>
  <si>
    <t>ТО ТВО</t>
  </si>
  <si>
    <t>КТЦ   Сус.</t>
  </si>
  <si>
    <t>СМЕТА №1</t>
  </si>
  <si>
    <t>СМЕТА №3</t>
  </si>
  <si>
    <t>№ сметы</t>
  </si>
  <si>
    <t>п. №</t>
  </si>
  <si>
    <t>Дано: 
1)Акт;
2)Сметы на разных листах.
3)Пример, где показана привязка позиций сметы, причем смета и акт на одном листе (Нужно исправить)
Требуется:
 1) Чтобы выбор "Сметы" в ячейке C33 производился из списка листов книги (Смета №1, Смета №2, Смета №3);
2) От выбора листа из списка листов ("Сметы" в ячейке C33) должен зависеть список значений соответствующего листа ("позиций сметы") в ячейке E33;
 3) Данные в ячейках F, O, Q, Y должны быть в автоматической привязке с выбранной строкой в ячейке E33 соответствующего листа С33, то бишь "номер позиции по смете" в акте должен соответствовать значением выбранной сметы.
4)Также требуется (по возможности), чтобы новые строки акта со всеми формулами добавлялись с кнопки (нужён макрос) или иным образом</t>
  </si>
  <si>
    <t>№ п./п.</t>
  </si>
  <si>
    <t>Трубка стеклянная</t>
  </si>
  <si>
    <t>СМЕТА №2</t>
  </si>
</sst>
</file>

<file path=xl/styles.xml><?xml version="1.0" encoding="utf-8"?>
<styleSheet xmlns="http://schemas.openxmlformats.org/spreadsheetml/2006/main">
  <numFmts count="6">
    <numFmt numFmtId="43" formatCode="_-* #,##0.00_р_._-;\-* #,##0.00_р_._-;_-* &quot;-&quot;??_р_._-;_-@_-"/>
    <numFmt numFmtId="164" formatCode="_(* #,##0.0_);_(* \(#,##0.0\);_(* &quot;-&quot;??_);_(@_)"/>
    <numFmt numFmtId="165" formatCode="#,##0.00_р_."/>
    <numFmt numFmtId="166" formatCode="#,##0.0_р_."/>
    <numFmt numFmtId="167" formatCode="#,##0.0"/>
    <numFmt numFmtId="168" formatCode="_(* #,##0.00_);_(* \(#,##0.00\);_(* &quot;-&quot;??_);_(@_)"/>
  </numFmts>
  <fonts count="29">
    <font>
      <sz val="11"/>
      <color theme="1"/>
      <name val="Calibri"/>
      <family val="2"/>
      <charset val="204"/>
      <scheme val="minor"/>
    </font>
    <font>
      <sz val="11"/>
      <color theme="1"/>
      <name val="Calibri"/>
      <family val="2"/>
      <charset val="204"/>
      <scheme val="minor"/>
    </font>
    <font>
      <sz val="9"/>
      <name val="Times New Roman"/>
      <family val="1"/>
      <charset val="204"/>
    </font>
    <font>
      <b/>
      <sz val="12"/>
      <name val="Times New Roman"/>
      <family val="1"/>
      <charset val="204"/>
    </font>
    <font>
      <sz val="10"/>
      <name val="Times New Roman"/>
      <family val="1"/>
      <charset val="204"/>
    </font>
    <font>
      <sz val="8"/>
      <name val="Times New Roman"/>
      <family val="1"/>
      <charset val="204"/>
    </font>
    <font>
      <b/>
      <sz val="11"/>
      <name val="Times New Roman"/>
      <family val="1"/>
      <charset val="204"/>
    </font>
    <font>
      <sz val="11"/>
      <name val="Times New Roman"/>
      <family val="1"/>
      <charset val="204"/>
    </font>
    <font>
      <b/>
      <sz val="10"/>
      <name val="Times New Roman"/>
      <family val="1"/>
      <charset val="204"/>
    </font>
    <font>
      <sz val="10"/>
      <name val="Arial Cyr"/>
      <charset val="204"/>
    </font>
    <font>
      <sz val="10"/>
      <name val="Times New Roman"/>
      <family val="1"/>
    </font>
    <font>
      <sz val="9"/>
      <name val="Times New Roman"/>
      <family val="1"/>
    </font>
    <font>
      <b/>
      <sz val="12"/>
      <name val="Times New Roman"/>
      <family val="1"/>
    </font>
    <font>
      <b/>
      <sz val="9"/>
      <name val="Times New Roman"/>
      <family val="1"/>
    </font>
    <font>
      <b/>
      <sz val="9"/>
      <name val="Times New Roman"/>
      <family val="1"/>
      <charset val="204"/>
    </font>
    <font>
      <sz val="10"/>
      <name val="Arial"/>
      <family val="2"/>
      <charset val="204"/>
    </font>
    <font>
      <b/>
      <i/>
      <sz val="9"/>
      <name val="Times New Roman"/>
      <family val="1"/>
      <charset val="204"/>
    </font>
    <font>
      <b/>
      <sz val="10"/>
      <name val="Arial"/>
      <family val="2"/>
      <charset val="204"/>
    </font>
    <font>
      <b/>
      <sz val="10"/>
      <color indexed="8"/>
      <name val="Times New Roman"/>
      <family val="1"/>
      <charset val="204"/>
    </font>
    <font>
      <b/>
      <i/>
      <sz val="10"/>
      <name val="Times New Roman"/>
      <family val="1"/>
      <charset val="204"/>
    </font>
    <font>
      <i/>
      <sz val="9"/>
      <name val="Times New Roman"/>
      <family val="1"/>
      <charset val="204"/>
    </font>
    <font>
      <i/>
      <sz val="10"/>
      <name val="Times New Roman"/>
      <family val="1"/>
      <charset val="204"/>
    </font>
    <font>
      <sz val="10"/>
      <color theme="0"/>
      <name val="Times New Roman"/>
      <family val="1"/>
    </font>
    <font>
      <b/>
      <sz val="12"/>
      <color theme="0"/>
      <name val="Times New Roman"/>
      <family val="1"/>
    </font>
    <font>
      <sz val="9"/>
      <color theme="0"/>
      <name val="Times New Roman"/>
      <family val="1"/>
    </font>
    <font>
      <b/>
      <sz val="10"/>
      <color theme="0"/>
      <name val="Times New Roman"/>
      <family val="1"/>
    </font>
    <font>
      <sz val="9"/>
      <color rgb="FF000000"/>
      <name val="Arial"/>
      <family val="2"/>
      <charset val="204"/>
    </font>
    <font>
      <sz val="9"/>
      <color indexed="81"/>
      <name val="Tahoma"/>
      <family val="2"/>
      <charset val="204"/>
    </font>
    <font>
      <b/>
      <sz val="9"/>
      <color rgb="FF000000"/>
      <name val="Arial"/>
      <family val="2"/>
      <charset val="204"/>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6" tint="0.39997558519241921"/>
        <bgColor indexed="64"/>
      </patternFill>
    </fill>
  </fills>
  <borders count="49">
    <border>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0" fontId="9" fillId="0" borderId="0"/>
    <xf numFmtId="0" fontId="9" fillId="0" borderId="0"/>
    <xf numFmtId="0" fontId="9" fillId="0" borderId="0"/>
  </cellStyleXfs>
  <cellXfs count="249">
    <xf numFmtId="0" fontId="0" fillId="0" borderId="0" xfId="0"/>
    <xf numFmtId="0" fontId="2" fillId="0" borderId="0" xfId="0" applyFont="1"/>
    <xf numFmtId="0" fontId="3" fillId="0" borderId="0" xfId="0" applyFont="1" applyAlignment="1">
      <alignment horizontal="right"/>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4" fillId="0" borderId="0" xfId="0" applyFont="1"/>
    <xf numFmtId="0" fontId="4" fillId="0" borderId="0" xfId="0" applyFont="1" applyAlignment="1">
      <alignment horizontal="right"/>
    </xf>
    <xf numFmtId="0" fontId="4" fillId="0" borderId="4" xfId="0" applyFont="1" applyBorder="1" applyAlignment="1">
      <alignment horizontal="right"/>
    </xf>
    <xf numFmtId="49" fontId="4" fillId="0" borderId="5" xfId="0" applyNumberFormat="1" applyFont="1" applyBorder="1" applyAlignment="1">
      <alignment horizontal="center"/>
    </xf>
    <xf numFmtId="49" fontId="4" fillId="0" borderId="6" xfId="0" applyNumberFormat="1" applyFont="1" applyBorder="1" applyAlignment="1">
      <alignment horizontal="center"/>
    </xf>
    <xf numFmtId="49" fontId="4" fillId="0" borderId="7" xfId="0" applyNumberFormat="1" applyFont="1" applyBorder="1" applyAlignment="1">
      <alignment horizontal="center"/>
    </xf>
    <xf numFmtId="0" fontId="5" fillId="0" borderId="0" xfId="0" applyFont="1"/>
    <xf numFmtId="49" fontId="4" fillId="0" borderId="8" xfId="0" applyNumberFormat="1" applyFont="1" applyBorder="1" applyAlignment="1">
      <alignment horizontal="center"/>
    </xf>
    <xf numFmtId="49" fontId="4" fillId="0" borderId="9" xfId="0" applyNumberFormat="1" applyFont="1" applyBorder="1" applyAlignment="1">
      <alignment horizontal="center"/>
    </xf>
    <xf numFmtId="49" fontId="4" fillId="0" borderId="10" xfId="0" applyNumberFormat="1" applyFont="1" applyBorder="1" applyAlignment="1">
      <alignment horizontal="center"/>
    </xf>
    <xf numFmtId="0" fontId="4" fillId="0" borderId="11" xfId="0" applyFont="1" applyBorder="1" applyAlignment="1">
      <alignment horizontal="center"/>
    </xf>
    <xf numFmtId="0" fontId="4" fillId="0" borderId="0" xfId="0" applyFont="1" applyAlignment="1">
      <alignment horizontal="right"/>
    </xf>
    <xf numFmtId="49" fontId="4" fillId="0" borderId="12" xfId="0" applyNumberFormat="1" applyFont="1" applyBorder="1" applyAlignment="1">
      <alignment horizontal="center"/>
    </xf>
    <xf numFmtId="49" fontId="4" fillId="0" borderId="11" xfId="0" applyNumberFormat="1" applyFont="1" applyBorder="1" applyAlignment="1">
      <alignment horizontal="center"/>
    </xf>
    <xf numFmtId="49" fontId="4" fillId="0" borderId="13" xfId="0" applyNumberFormat="1" applyFont="1" applyBorder="1" applyAlignment="1">
      <alignment horizontal="center"/>
    </xf>
    <xf numFmtId="0" fontId="5" fillId="0" borderId="0" xfId="0" applyFont="1" applyAlignment="1">
      <alignment vertical="top"/>
    </xf>
    <xf numFmtId="0" fontId="4" fillId="0" borderId="13" xfId="0" applyFont="1" applyBorder="1" applyAlignment="1">
      <alignment horizontal="center"/>
    </xf>
    <xf numFmtId="0" fontId="4" fillId="0" borderId="9" xfId="0" applyFont="1" applyBorder="1" applyAlignment="1">
      <alignment horizontal="right"/>
    </xf>
    <xf numFmtId="49" fontId="5" fillId="0" borderId="8" xfId="0" applyNumberFormat="1" applyFont="1" applyBorder="1" applyAlignment="1">
      <alignment horizontal="center"/>
    </xf>
    <xf numFmtId="49" fontId="5" fillId="0" borderId="9" xfId="0" applyNumberFormat="1" applyFont="1" applyBorder="1" applyAlignment="1">
      <alignment horizontal="center"/>
    </xf>
    <xf numFmtId="49" fontId="5" fillId="0" borderId="10" xfId="0" applyNumberFormat="1" applyFont="1" applyBorder="1" applyAlignment="1">
      <alignment horizontal="center"/>
    </xf>
    <xf numFmtId="0" fontId="4" fillId="0" borderId="0" xfId="0" applyFont="1" applyBorder="1" applyAlignment="1">
      <alignment horizontal="right"/>
    </xf>
    <xf numFmtId="49" fontId="5" fillId="0" borderId="12" xfId="0" applyNumberFormat="1" applyFont="1" applyBorder="1" applyAlignment="1">
      <alignment horizontal="center"/>
    </xf>
    <xf numFmtId="49" fontId="5" fillId="0" borderId="11" xfId="0" applyNumberFormat="1" applyFont="1" applyBorder="1" applyAlignment="1">
      <alignment horizontal="center"/>
    </xf>
    <xf numFmtId="49" fontId="5" fillId="0" borderId="13" xfId="0" applyNumberFormat="1" applyFont="1" applyBorder="1" applyAlignment="1">
      <alignment horizontal="center"/>
    </xf>
    <xf numFmtId="0" fontId="4" fillId="0" borderId="14" xfId="0" applyFont="1" applyBorder="1" applyAlignment="1">
      <alignment horizontal="right"/>
    </xf>
    <xf numFmtId="0" fontId="4" fillId="0" borderId="15" xfId="0" applyFont="1" applyBorder="1" applyAlignment="1">
      <alignment horizontal="right"/>
    </xf>
    <xf numFmtId="49" fontId="4" fillId="0" borderId="16" xfId="0" applyNumberFormat="1" applyFont="1" applyBorder="1" applyAlignment="1">
      <alignment horizontal="center"/>
    </xf>
    <xf numFmtId="49" fontId="4" fillId="0" borderId="17" xfId="0" applyNumberFormat="1" applyFont="1" applyBorder="1" applyAlignment="1">
      <alignment horizontal="center"/>
    </xf>
    <xf numFmtId="49" fontId="4" fillId="0" borderId="18" xfId="0" applyNumberFormat="1" applyFont="1" applyBorder="1" applyAlignment="1">
      <alignment horizontal="center"/>
    </xf>
    <xf numFmtId="0" fontId="4" fillId="0" borderId="19" xfId="0" applyFont="1" applyBorder="1" applyAlignment="1">
      <alignment horizontal="right"/>
    </xf>
    <xf numFmtId="49" fontId="4" fillId="0" borderId="20" xfId="0" applyNumberFormat="1" applyFont="1" applyBorder="1" applyAlignment="1">
      <alignment horizontal="center"/>
    </xf>
    <xf numFmtId="49" fontId="4" fillId="0" borderId="21" xfId="0" applyNumberFormat="1" applyFont="1" applyBorder="1" applyAlignment="1">
      <alignment horizontal="center"/>
    </xf>
    <xf numFmtId="49" fontId="4" fillId="0" borderId="18" xfId="0" applyNumberFormat="1" applyFont="1" applyBorder="1" applyAlignment="1">
      <alignment horizontal="center"/>
    </xf>
    <xf numFmtId="49" fontId="4" fillId="0" borderId="22" xfId="0" applyNumberFormat="1" applyFont="1" applyBorder="1" applyAlignment="1">
      <alignment horizontal="center"/>
    </xf>
    <xf numFmtId="49" fontId="4" fillId="0" borderId="2" xfId="0" applyNumberFormat="1" applyFont="1" applyBorder="1" applyAlignment="1">
      <alignment horizontal="center"/>
    </xf>
    <xf numFmtId="49" fontId="4" fillId="0" borderId="23" xfId="0" applyNumberFormat="1" applyFont="1" applyBorder="1" applyAlignment="1">
      <alignment horizontal="center"/>
    </xf>
    <xf numFmtId="0" fontId="0" fillId="0" borderId="0" xfId="0" applyAlignment="1">
      <alignment horizontal="right"/>
    </xf>
    <xf numFmtId="0" fontId="0" fillId="0" borderId="0" xfId="0" applyBorder="1" applyAlignment="1">
      <alignment horizontal="right"/>
    </xf>
    <xf numFmtId="0" fontId="0" fillId="0" borderId="0" xfId="0" applyBorder="1"/>
    <xf numFmtId="0" fontId="2" fillId="0" borderId="21" xfId="0" applyFont="1" applyBorder="1" applyAlignment="1">
      <alignment horizontal="center" vertical="center"/>
    </xf>
    <xf numFmtId="0" fontId="2" fillId="0" borderId="0" xfId="0" applyFont="1" applyBorder="1"/>
    <xf numFmtId="0" fontId="2" fillId="0" borderId="19" xfId="0" applyFont="1" applyBorder="1" applyAlignment="1">
      <alignment horizontal="center"/>
    </xf>
    <xf numFmtId="0" fontId="2" fillId="0" borderId="17" xfId="0" applyFont="1" applyBorder="1" applyAlignment="1">
      <alignment horizontal="center"/>
    </xf>
    <xf numFmtId="0" fontId="2" fillId="0" borderId="20" xfId="0"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xf>
    <xf numFmtId="0" fontId="6" fillId="0" borderId="0" xfId="0" applyFont="1" applyAlignment="1">
      <alignment horizontal="right"/>
    </xf>
    <xf numFmtId="49" fontId="4" fillId="0" borderId="26" xfId="0" applyNumberFormat="1" applyFont="1" applyBorder="1" applyAlignment="1">
      <alignment horizontal="center"/>
    </xf>
    <xf numFmtId="49" fontId="4" fillId="0" borderId="27" xfId="0" applyNumberFormat="1" applyFont="1" applyBorder="1" applyAlignment="1">
      <alignment horizontal="center"/>
    </xf>
    <xf numFmtId="49" fontId="4" fillId="0" borderId="28" xfId="0" applyNumberFormat="1" applyFont="1" applyBorder="1" applyAlignment="1">
      <alignment horizontal="center"/>
    </xf>
    <xf numFmtId="49" fontId="4" fillId="0" borderId="29" xfId="0" applyNumberFormat="1" applyFont="1" applyBorder="1" applyAlignment="1">
      <alignment horizontal="center"/>
    </xf>
    <xf numFmtId="49" fontId="4" fillId="0" borderId="30" xfId="0" applyNumberFormat="1" applyFont="1" applyBorder="1" applyAlignment="1">
      <alignment horizontal="center"/>
    </xf>
    <xf numFmtId="0" fontId="6" fillId="0" borderId="0" xfId="0" applyFont="1" applyAlignment="1">
      <alignment horizont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7" fillId="0" borderId="21" xfId="0" applyFont="1" applyBorder="1" applyAlignment="1">
      <alignment horizontal="center"/>
    </xf>
    <xf numFmtId="0" fontId="4" fillId="0" borderId="21" xfId="0" applyFont="1" applyBorder="1" applyAlignment="1">
      <alignment horizontal="center"/>
    </xf>
    <xf numFmtId="0" fontId="4" fillId="0" borderId="21" xfId="0" applyFont="1" applyBorder="1" applyAlignment="1">
      <alignment horizontal="center" vertical="center"/>
    </xf>
    <xf numFmtId="0" fontId="4" fillId="0" borderId="3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49" fontId="4" fillId="0" borderId="21" xfId="0" applyNumberFormat="1" applyFont="1" applyBorder="1" applyAlignment="1">
      <alignment horizontal="center"/>
    </xf>
    <xf numFmtId="49" fontId="4" fillId="0" borderId="19" xfId="0" applyNumberFormat="1" applyFont="1" applyBorder="1" applyAlignment="1">
      <alignment horizontal="center"/>
    </xf>
    <xf numFmtId="0" fontId="4" fillId="0" borderId="19" xfId="0" applyFont="1" applyBorder="1" applyAlignment="1">
      <alignment horizontal="center"/>
    </xf>
    <xf numFmtId="0" fontId="4" fillId="0" borderId="17" xfId="0" applyFont="1" applyBorder="1" applyAlignment="1">
      <alignment horizontal="center"/>
    </xf>
    <xf numFmtId="0" fontId="4" fillId="0" borderId="20" xfId="0" applyFont="1" applyBorder="1" applyAlignment="1">
      <alignment horizontal="center"/>
    </xf>
    <xf numFmtId="0" fontId="4" fillId="0" borderId="0" xfId="0" applyFont="1" applyAlignment="1">
      <alignment horizontal="center"/>
    </xf>
    <xf numFmtId="49" fontId="4" fillId="0" borderId="19" xfId="0" applyNumberFormat="1" applyFont="1" applyBorder="1" applyAlignment="1"/>
    <xf numFmtId="0" fontId="4" fillId="0" borderId="21" xfId="0" applyFont="1" applyBorder="1" applyAlignment="1">
      <alignment wrapText="1"/>
    </xf>
    <xf numFmtId="0" fontId="7" fillId="0" borderId="0" xfId="0" applyFont="1"/>
    <xf numFmtId="0" fontId="7" fillId="0" borderId="0" xfId="0" applyFont="1" applyBorder="1" applyAlignment="1">
      <alignment horizontal="right"/>
    </xf>
    <xf numFmtId="0" fontId="7" fillId="0" borderId="35" xfId="0" applyFont="1" applyBorder="1" applyAlignment="1">
      <alignment horizontal="center"/>
    </xf>
    <xf numFmtId="0" fontId="7" fillId="0" borderId="0" xfId="0" applyFont="1" applyBorder="1" applyAlignment="1">
      <alignment horizontal="center"/>
    </xf>
    <xf numFmtId="0" fontId="7" fillId="0" borderId="14" xfId="0" applyFont="1" applyBorder="1" applyAlignment="1">
      <alignment horizontal="center"/>
    </xf>
    <xf numFmtId="0" fontId="7" fillId="0" borderId="24" xfId="0" applyFont="1" applyBorder="1" applyAlignment="1">
      <alignment horizontal="center"/>
    </xf>
    <xf numFmtId="0" fontId="7" fillId="0" borderId="36" xfId="0" applyFont="1" applyBorder="1" applyAlignment="1">
      <alignment horizontal="center"/>
    </xf>
    <xf numFmtId="0" fontId="7" fillId="0" borderId="19" xfId="0" applyFont="1" applyBorder="1" applyAlignment="1">
      <alignment horizontal="center"/>
    </xf>
    <xf numFmtId="0" fontId="0" fillId="0" borderId="17" xfId="0" applyBorder="1" applyAlignment="1">
      <alignment horizontal="center"/>
    </xf>
    <xf numFmtId="0" fontId="0" fillId="0" borderId="20" xfId="0" applyBorder="1" applyAlignment="1">
      <alignment horizontal="center"/>
    </xf>
    <xf numFmtId="49" fontId="4" fillId="2" borderId="21" xfId="0" applyNumberFormat="1" applyFont="1" applyFill="1" applyBorder="1" applyAlignment="1">
      <alignment horizontal="center"/>
    </xf>
    <xf numFmtId="0" fontId="4" fillId="2" borderId="21" xfId="0" applyFont="1" applyFill="1" applyBorder="1" applyAlignment="1">
      <alignment wrapText="1"/>
    </xf>
    <xf numFmtId="49" fontId="4" fillId="2" borderId="19" xfId="0" applyNumberFormat="1" applyFont="1" applyFill="1" applyBorder="1" applyAlignment="1">
      <alignment horizontal="center"/>
    </xf>
    <xf numFmtId="49" fontId="4" fillId="2" borderId="17" xfId="0" applyNumberFormat="1" applyFont="1" applyFill="1" applyBorder="1" applyAlignment="1">
      <alignment horizontal="center"/>
    </xf>
    <xf numFmtId="0" fontId="4" fillId="2" borderId="19" xfId="0" applyFont="1" applyFill="1" applyBorder="1" applyAlignment="1">
      <alignment horizontal="center"/>
    </xf>
    <xf numFmtId="0" fontId="4" fillId="2" borderId="17" xfId="0" applyFont="1" applyFill="1" applyBorder="1" applyAlignment="1">
      <alignment horizontal="center"/>
    </xf>
    <xf numFmtId="0" fontId="4" fillId="2" borderId="20" xfId="0" applyFont="1" applyFill="1" applyBorder="1" applyAlignment="1">
      <alignment horizontal="center"/>
    </xf>
    <xf numFmtId="0" fontId="4" fillId="2" borderId="21" xfId="0" applyFont="1" applyFill="1" applyBorder="1" applyAlignment="1">
      <alignment horizontal="center"/>
    </xf>
    <xf numFmtId="0" fontId="7" fillId="0" borderId="25" xfId="0" applyFont="1" applyBorder="1" applyAlignment="1">
      <alignment horizontal="center"/>
    </xf>
    <xf numFmtId="0" fontId="6" fillId="0" borderId="0" xfId="0" applyFont="1"/>
    <xf numFmtId="0" fontId="0" fillId="0" borderId="11" xfId="0" applyBorder="1" applyAlignment="1">
      <alignment horizontal="center"/>
    </xf>
    <xf numFmtId="0" fontId="5" fillId="0" borderId="9" xfId="0" applyFont="1" applyBorder="1" applyAlignment="1">
      <alignment horizontal="center"/>
    </xf>
    <xf numFmtId="0" fontId="2" fillId="0" borderId="0" xfId="0" applyFont="1" applyBorder="1" applyAlignment="1">
      <alignment horizontal="center"/>
    </xf>
    <xf numFmtId="0" fontId="6" fillId="3" borderId="9" xfId="0" applyFont="1" applyFill="1" applyBorder="1" applyAlignment="1">
      <alignment horizontal="left" wrapText="1"/>
    </xf>
    <xf numFmtId="0" fontId="6" fillId="3" borderId="9" xfId="0" applyFont="1" applyFill="1" applyBorder="1" applyAlignment="1">
      <alignment horizontal="left"/>
    </xf>
    <xf numFmtId="0" fontId="4" fillId="0" borderId="21" xfId="0" applyNumberFormat="1" applyFont="1" applyBorder="1" applyAlignment="1">
      <alignment horizontal="center"/>
    </xf>
    <xf numFmtId="49" fontId="10" fillId="0" borderId="0" xfId="2" applyNumberFormat="1" applyFont="1" applyFill="1"/>
    <xf numFmtId="0" fontId="10" fillId="0" borderId="0" xfId="2" applyFont="1" applyFill="1"/>
    <xf numFmtId="0" fontId="11" fillId="0" borderId="0" xfId="2" applyFont="1" applyFill="1" applyAlignment="1">
      <alignment horizontal="center"/>
    </xf>
    <xf numFmtId="0" fontId="10" fillId="0" borderId="0" xfId="2" applyFont="1" applyFill="1" applyAlignment="1">
      <alignment horizontal="center"/>
    </xf>
    <xf numFmtId="0" fontId="12" fillId="0" borderId="0" xfId="0" applyFont="1" applyFill="1" applyBorder="1" applyAlignment="1"/>
    <xf numFmtId="0" fontId="10" fillId="0" borderId="0" xfId="0" applyFont="1" applyFill="1"/>
    <xf numFmtId="0" fontId="12" fillId="0" borderId="0" xfId="0" applyFont="1" applyFill="1" applyBorder="1" applyAlignment="1">
      <alignment horizontal="center"/>
    </xf>
    <xf numFmtId="49" fontId="10" fillId="0" borderId="0" xfId="0" applyNumberFormat="1" applyFont="1" applyFill="1"/>
    <xf numFmtId="0" fontId="10" fillId="0" borderId="0" xfId="0" applyFont="1" applyFill="1" applyBorder="1"/>
    <xf numFmtId="0" fontId="10" fillId="0" borderId="0" xfId="0" applyFont="1" applyFill="1" applyBorder="1" applyAlignment="1">
      <alignment horizontal="center"/>
    </xf>
    <xf numFmtId="0" fontId="10" fillId="0" borderId="0" xfId="0" applyFont="1" applyFill="1" applyBorder="1" applyAlignment="1">
      <alignment horizontal="right"/>
    </xf>
    <xf numFmtId="49" fontId="11" fillId="0" borderId="37" xfId="0" applyNumberFormat="1" applyFont="1" applyFill="1" applyBorder="1" applyAlignment="1" applyProtection="1">
      <alignment horizontal="center" vertical="center" wrapText="1"/>
      <protection locked="0"/>
    </xf>
    <xf numFmtId="49" fontId="11" fillId="0" borderId="38" xfId="0" applyNumberFormat="1"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39" xfId="0" applyFont="1" applyFill="1" applyBorder="1" applyAlignment="1">
      <alignment horizontal="center" vertical="center" wrapText="1"/>
    </xf>
    <xf numFmtId="49" fontId="11" fillId="0" borderId="40" xfId="0" applyNumberFormat="1" applyFont="1" applyFill="1" applyBorder="1" applyAlignment="1">
      <alignment horizontal="center" vertical="center" wrapText="1"/>
    </xf>
    <xf numFmtId="49" fontId="11" fillId="0" borderId="41" xfId="0" applyNumberFormat="1"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42" xfId="0" applyFont="1" applyFill="1" applyBorder="1" applyAlignment="1">
      <alignment horizontal="center" vertical="center" wrapText="1"/>
    </xf>
    <xf numFmtId="49" fontId="8" fillId="0" borderId="6" xfId="0" applyNumberFormat="1" applyFont="1" applyFill="1" applyBorder="1" applyAlignment="1">
      <alignment horizontal="left" vertical="center" wrapText="1"/>
    </xf>
    <xf numFmtId="49" fontId="8" fillId="0" borderId="43" xfId="0" applyNumberFormat="1" applyFont="1" applyFill="1" applyBorder="1" applyAlignment="1">
      <alignment horizontal="left" vertical="center" wrapText="1"/>
    </xf>
    <xf numFmtId="0" fontId="13" fillId="0" borderId="38"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right" vertical="center" wrapText="1"/>
    </xf>
    <xf numFmtId="0" fontId="8" fillId="0" borderId="0" xfId="0" applyFont="1" applyFill="1"/>
    <xf numFmtId="0" fontId="2" fillId="0" borderId="44" xfId="3" applyFont="1" applyFill="1" applyBorder="1" applyAlignment="1">
      <alignment horizontal="center" vertical="top"/>
    </xf>
    <xf numFmtId="49" fontId="14" fillId="0" borderId="21" xfId="3" applyNumberFormat="1" applyFont="1" applyFill="1" applyBorder="1" applyAlignment="1">
      <alignment horizontal="left" vertical="top" wrapText="1"/>
    </xf>
    <xf numFmtId="0" fontId="2" fillId="0" borderId="21" xfId="3" applyFont="1" applyFill="1" applyBorder="1" applyAlignment="1">
      <alignment horizontal="left" vertical="top" wrapText="1"/>
    </xf>
    <xf numFmtId="49" fontId="14" fillId="0" borderId="21" xfId="3" applyNumberFormat="1" applyFont="1" applyFill="1" applyBorder="1" applyAlignment="1">
      <alignment horizontal="center" vertical="top" wrapText="1"/>
    </xf>
    <xf numFmtId="0" fontId="2" fillId="0" borderId="21" xfId="3" applyFont="1" applyFill="1" applyBorder="1" applyAlignment="1">
      <alignment horizontal="center" vertical="top" wrapText="1"/>
    </xf>
    <xf numFmtId="0" fontId="4" fillId="0" borderId="21" xfId="3" applyFont="1" applyFill="1" applyBorder="1" applyAlignment="1">
      <alignment horizontal="center" vertical="top" wrapText="1"/>
    </xf>
    <xf numFmtId="0" fontId="4" fillId="0" borderId="15" xfId="3" applyFont="1" applyFill="1" applyBorder="1" applyAlignment="1">
      <alignment horizontal="center" vertical="top" wrapText="1"/>
    </xf>
    <xf numFmtId="0" fontId="15" fillId="0" borderId="0" xfId="0" applyFont="1" applyFill="1"/>
    <xf numFmtId="0" fontId="4" fillId="0" borderId="36" xfId="3" applyFont="1" applyFill="1" applyBorder="1" applyAlignment="1">
      <alignment horizontal="center" vertical="top" wrapText="1"/>
    </xf>
    <xf numFmtId="0" fontId="2" fillId="0" borderId="44" xfId="0" applyFont="1" applyFill="1" applyBorder="1" applyAlignment="1">
      <alignment horizontal="center" vertical="top"/>
    </xf>
    <xf numFmtId="49" fontId="2" fillId="0" borderId="21" xfId="0" applyNumberFormat="1" applyFont="1" applyFill="1" applyBorder="1" applyAlignment="1">
      <alignment horizontal="left" vertical="top" wrapText="1"/>
    </xf>
    <xf numFmtId="0" fontId="2" fillId="0" borderId="21" xfId="0" applyFont="1" applyFill="1" applyBorder="1" applyAlignment="1">
      <alignment horizontal="left" vertical="top" wrapText="1"/>
    </xf>
    <xf numFmtId="49" fontId="2" fillId="0" borderId="21" xfId="0" applyNumberFormat="1" applyFont="1" applyFill="1" applyBorder="1" applyAlignment="1">
      <alignment horizontal="center" vertical="top" wrapText="1"/>
    </xf>
    <xf numFmtId="0" fontId="2" fillId="0" borderId="21" xfId="0" applyFont="1" applyFill="1" applyBorder="1" applyAlignment="1">
      <alignment horizontal="center" vertical="top" wrapText="1"/>
    </xf>
    <xf numFmtId="0" fontId="4" fillId="0" borderId="21" xfId="0" applyFont="1" applyFill="1" applyBorder="1" applyAlignment="1">
      <alignment horizontal="center" vertical="top" wrapText="1"/>
    </xf>
    <xf numFmtId="164" fontId="4" fillId="0" borderId="15" xfId="1" applyNumberFormat="1" applyFont="1" applyFill="1" applyBorder="1" applyAlignment="1">
      <alignment horizontal="center" vertical="top" wrapText="1"/>
    </xf>
    <xf numFmtId="0" fontId="2" fillId="0" borderId="44" xfId="2" applyNumberFormat="1" applyFont="1" applyFill="1" applyBorder="1" applyAlignment="1">
      <alignment horizontal="center" vertical="center" wrapText="1"/>
    </xf>
    <xf numFmtId="49" fontId="2" fillId="0" borderId="21" xfId="0" applyNumberFormat="1" applyFont="1" applyFill="1" applyBorder="1" applyAlignment="1">
      <alignment horizontal="center" vertical="center" wrapText="1"/>
    </xf>
    <xf numFmtId="0" fontId="14" fillId="0" borderId="21" xfId="0" applyFont="1" applyFill="1" applyBorder="1" applyAlignment="1">
      <alignment horizontal="left" vertical="center" wrapText="1"/>
    </xf>
    <xf numFmtId="0" fontId="14" fillId="0" borderId="21" xfId="0" applyFont="1" applyFill="1" applyBorder="1" applyAlignment="1">
      <alignment horizontal="center" vertical="top" wrapText="1"/>
    </xf>
    <xf numFmtId="164" fontId="8" fillId="0" borderId="15" xfId="1" applyNumberFormat="1" applyFont="1" applyFill="1" applyBorder="1" applyAlignment="1">
      <alignment horizontal="center" vertical="top" wrapText="1"/>
    </xf>
    <xf numFmtId="0" fontId="14" fillId="0" borderId="17"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8" fillId="0" borderId="21" xfId="0" applyFont="1" applyFill="1" applyBorder="1" applyAlignment="1">
      <alignment horizontal="center" vertical="top" wrapText="1"/>
    </xf>
    <xf numFmtId="0" fontId="8" fillId="0" borderId="15" xfId="0" applyFont="1" applyFill="1" applyBorder="1" applyAlignment="1">
      <alignment horizontal="center" vertical="top" wrapText="1"/>
    </xf>
    <xf numFmtId="0" fontId="17" fillId="0" borderId="0" xfId="0" applyFont="1" applyFill="1"/>
    <xf numFmtId="0" fontId="14" fillId="0" borderId="44" xfId="0" applyFont="1" applyFill="1" applyBorder="1" applyAlignment="1">
      <alignment horizontal="center" vertical="top"/>
    </xf>
    <xf numFmtId="49" fontId="14" fillId="0" borderId="21" xfId="0" applyNumberFormat="1" applyFont="1" applyFill="1" applyBorder="1" applyAlignment="1">
      <alignment horizontal="left" vertical="top" wrapText="1"/>
    </xf>
    <xf numFmtId="0" fontId="14" fillId="0" borderId="21" xfId="0" applyFont="1" applyFill="1" applyBorder="1" applyAlignment="1">
      <alignment horizontal="left" vertical="top" wrapText="1"/>
    </xf>
    <xf numFmtId="49" fontId="14" fillId="0" borderId="21" xfId="0" applyNumberFormat="1" applyFont="1" applyFill="1" applyBorder="1" applyAlignment="1">
      <alignment horizontal="center" vertical="top" wrapText="1"/>
    </xf>
    <xf numFmtId="164" fontId="4" fillId="0" borderId="15" xfId="0" applyNumberFormat="1" applyFont="1" applyFill="1" applyBorder="1" applyAlignment="1">
      <alignment horizontal="center" vertical="top" wrapText="1"/>
    </xf>
    <xf numFmtId="0" fontId="2" fillId="0" borderId="45" xfId="2" applyNumberFormat="1" applyFont="1" applyFill="1" applyBorder="1" applyAlignment="1">
      <alignment horizontal="center" vertical="center" wrapText="1"/>
    </xf>
    <xf numFmtId="49" fontId="2" fillId="0" borderId="24" xfId="0" applyNumberFormat="1" applyFont="1" applyFill="1" applyBorder="1" applyAlignment="1">
      <alignment horizontal="center" vertical="center" wrapText="1"/>
    </xf>
    <xf numFmtId="0" fontId="14" fillId="0" borderId="41" xfId="0" applyFont="1" applyFill="1" applyBorder="1" applyAlignment="1">
      <alignment horizontal="left"/>
    </xf>
    <xf numFmtId="49" fontId="2" fillId="0" borderId="24" xfId="0" applyNumberFormat="1" applyFont="1" applyFill="1" applyBorder="1" applyAlignment="1">
      <alignment horizontal="center" vertical="top" wrapText="1"/>
    </xf>
    <xf numFmtId="0" fontId="2" fillId="0" borderId="24" xfId="4" applyFont="1" applyFill="1" applyBorder="1" applyAlignment="1">
      <alignment horizontal="center" vertical="top" wrapText="1"/>
    </xf>
    <xf numFmtId="0" fontId="4" fillId="0" borderId="24" xfId="0" applyFont="1" applyFill="1" applyBorder="1" applyAlignment="1">
      <alignment horizontal="center" vertical="top" wrapText="1"/>
    </xf>
    <xf numFmtId="164" fontId="8" fillId="0" borderId="46" xfId="1" applyNumberFormat="1" applyFont="1" applyFill="1" applyBorder="1" applyAlignment="1">
      <alignment horizontal="center" vertical="top" wrapText="1"/>
    </xf>
    <xf numFmtId="0" fontId="2" fillId="0" borderId="37" xfId="2" applyNumberFormat="1" applyFont="1" applyFill="1" applyBorder="1" applyAlignment="1">
      <alignment horizontal="center" vertical="center" wrapText="1"/>
    </xf>
    <xf numFmtId="49" fontId="2" fillId="0" borderId="38" xfId="0" applyNumberFormat="1" applyFont="1" applyFill="1" applyBorder="1" applyAlignment="1">
      <alignment horizontal="center" vertical="center" wrapText="1"/>
    </xf>
    <xf numFmtId="0" fontId="18" fillId="0" borderId="25" xfId="0" applyFont="1" applyFill="1" applyBorder="1" applyAlignment="1">
      <alignment horizontal="left" vertical="top" wrapText="1"/>
    </xf>
    <xf numFmtId="49" fontId="2" fillId="0" borderId="38" xfId="0" applyNumberFormat="1" applyFont="1" applyFill="1" applyBorder="1" applyAlignment="1">
      <alignment horizontal="center" vertical="top" wrapText="1"/>
    </xf>
    <xf numFmtId="0" fontId="2" fillId="0" borderId="38" xfId="4" applyFont="1" applyFill="1" applyBorder="1" applyAlignment="1">
      <alignment horizontal="center" vertical="top" wrapText="1"/>
    </xf>
    <xf numFmtId="0" fontId="4" fillId="0" borderId="38" xfId="0" applyFont="1" applyFill="1" applyBorder="1" applyAlignment="1">
      <alignment horizontal="center" vertical="top" wrapText="1"/>
    </xf>
    <xf numFmtId="165" fontId="4" fillId="0" borderId="39" xfId="1" applyNumberFormat="1" applyFont="1" applyFill="1" applyBorder="1" applyAlignment="1">
      <alignment horizontal="center" vertical="top" wrapText="1"/>
    </xf>
    <xf numFmtId="2" fontId="4" fillId="0" borderId="21" xfId="0" applyNumberFormat="1" applyFont="1" applyFill="1" applyBorder="1" applyAlignment="1">
      <alignment horizontal="center" vertical="top" wrapText="1"/>
    </xf>
    <xf numFmtId="166" fontId="4" fillId="0" borderId="15" xfId="1" applyNumberFormat="1" applyFont="1" applyFill="1" applyBorder="1" applyAlignment="1">
      <alignment horizontal="center" vertical="top" wrapText="1"/>
    </xf>
    <xf numFmtId="0" fontId="11" fillId="0" borderId="44" xfId="2" applyNumberFormat="1" applyFont="1" applyFill="1" applyBorder="1" applyAlignment="1">
      <alignment horizontal="center" vertical="top" wrapText="1"/>
    </xf>
    <xf numFmtId="49" fontId="11" fillId="0" borderId="21" xfId="0" applyNumberFormat="1" applyFont="1" applyFill="1" applyBorder="1" applyAlignment="1">
      <alignment horizontal="center" vertical="center" wrapText="1"/>
    </xf>
    <xf numFmtId="0" fontId="2" fillId="0" borderId="21" xfId="4" applyFont="1" applyFill="1" applyBorder="1" applyAlignment="1">
      <alignment horizontal="center" vertical="top" wrapText="1"/>
    </xf>
    <xf numFmtId="0" fontId="10" fillId="0" borderId="21" xfId="0" applyFont="1" applyFill="1" applyBorder="1" applyAlignment="1">
      <alignment horizontal="center" vertical="top" wrapText="1"/>
    </xf>
    <xf numFmtId="166" fontId="8" fillId="0" borderId="15" xfId="0" applyNumberFormat="1" applyFont="1" applyFill="1" applyBorder="1" applyAlignment="1">
      <alignment horizontal="center" vertical="top" wrapText="1"/>
    </xf>
    <xf numFmtId="166" fontId="4" fillId="0" borderId="15" xfId="0" applyNumberFormat="1" applyFont="1" applyFill="1" applyBorder="1" applyAlignment="1">
      <alignment horizontal="center" vertical="top" wrapText="1"/>
    </xf>
    <xf numFmtId="49" fontId="16" fillId="0" borderId="21" xfId="0" applyNumberFormat="1" applyFont="1" applyFill="1" applyBorder="1"/>
    <xf numFmtId="49" fontId="16" fillId="0" borderId="21" xfId="0" applyNumberFormat="1" applyFont="1" applyFill="1" applyBorder="1" applyAlignment="1">
      <alignment horizontal="center" vertical="top" wrapText="1"/>
    </xf>
    <xf numFmtId="0" fontId="16" fillId="0" borderId="21" xfId="0" applyFont="1" applyFill="1" applyBorder="1" applyAlignment="1">
      <alignment horizontal="center" vertical="top" wrapText="1"/>
    </xf>
    <xf numFmtId="0" fontId="19" fillId="0" borderId="21" xfId="0" applyFont="1" applyFill="1" applyBorder="1" applyAlignment="1">
      <alignment horizontal="center" vertical="top" wrapText="1"/>
    </xf>
    <xf numFmtId="0" fontId="14" fillId="0" borderId="47" xfId="2" applyNumberFormat="1" applyFont="1" applyFill="1" applyBorder="1" applyAlignment="1">
      <alignment horizontal="center" vertical="top" wrapText="1"/>
    </xf>
    <xf numFmtId="49" fontId="14" fillId="0" borderId="25" xfId="0" applyNumberFormat="1" applyFont="1" applyFill="1" applyBorder="1" applyAlignment="1">
      <alignment horizontal="center" vertical="top" wrapText="1"/>
    </xf>
    <xf numFmtId="0" fontId="2" fillId="0" borderId="25" xfId="0" applyFont="1" applyFill="1" applyBorder="1" applyAlignment="1">
      <alignment horizontal="left" vertical="top" wrapText="1"/>
    </xf>
    <xf numFmtId="0" fontId="8" fillId="0" borderId="25" xfId="0" applyFont="1" applyFill="1" applyBorder="1" applyAlignment="1">
      <alignment horizontal="center" vertical="top" wrapText="1"/>
    </xf>
    <xf numFmtId="167" fontId="8" fillId="0" borderId="48" xfId="0" applyNumberFormat="1" applyFont="1" applyFill="1" applyBorder="1" applyAlignment="1">
      <alignment horizontal="center" vertical="top" wrapText="1"/>
    </xf>
    <xf numFmtId="0" fontId="14" fillId="0" borderId="44" xfId="2" applyNumberFormat="1" applyFont="1" applyFill="1" applyBorder="1" applyAlignment="1">
      <alignment horizontal="center" vertical="top" wrapText="1"/>
    </xf>
    <xf numFmtId="167" fontId="4" fillId="0" borderId="15" xfId="0" applyNumberFormat="1" applyFont="1" applyFill="1" applyBorder="1" applyAlignment="1">
      <alignment horizontal="center" vertical="top" wrapText="1"/>
    </xf>
    <xf numFmtId="0" fontId="2" fillId="0" borderId="40" xfId="2" applyNumberFormat="1" applyFont="1" applyFill="1" applyBorder="1" applyAlignment="1">
      <alignment horizontal="center" vertical="center" wrapText="1"/>
    </xf>
    <xf numFmtId="49" fontId="16" fillId="0" borderId="41" xfId="0" applyNumberFormat="1" applyFont="1" applyFill="1" applyBorder="1"/>
    <xf numFmtId="0" fontId="2" fillId="0" borderId="41" xfId="0" applyFont="1" applyFill="1" applyBorder="1" applyAlignment="1">
      <alignment horizontal="left" vertical="top" wrapText="1"/>
    </xf>
    <xf numFmtId="0" fontId="20" fillId="0" borderId="41" xfId="0" applyFont="1" applyFill="1" applyBorder="1" applyAlignment="1">
      <alignment horizontal="center" vertical="top" wrapText="1"/>
    </xf>
    <xf numFmtId="0" fontId="21" fillId="0" borderId="41" xfId="0" applyFont="1" applyFill="1" applyBorder="1" applyAlignment="1">
      <alignment horizontal="center" vertical="top" wrapText="1"/>
    </xf>
    <xf numFmtId="167" fontId="4" fillId="0" borderId="42" xfId="0" applyNumberFormat="1" applyFont="1" applyFill="1" applyBorder="1" applyAlignment="1">
      <alignment horizontal="center" vertical="top" wrapText="1"/>
    </xf>
    <xf numFmtId="0" fontId="10" fillId="0" borderId="0" xfId="2" applyNumberFormat="1" applyFont="1" applyFill="1" applyAlignment="1">
      <alignment horizontal="right"/>
    </xf>
    <xf numFmtId="49" fontId="22" fillId="0" borderId="0" xfId="2" applyNumberFormat="1" applyFont="1" applyFill="1" applyBorder="1"/>
    <xf numFmtId="0" fontId="23" fillId="0" borderId="0" xfId="2" applyFont="1" applyFill="1" applyBorder="1" applyAlignment="1">
      <alignment horizontal="center"/>
    </xf>
    <xf numFmtId="0" fontId="24" fillId="0" borderId="0" xfId="2" applyFont="1" applyFill="1" applyBorder="1" applyAlignment="1">
      <alignment horizontal="center"/>
    </xf>
    <xf numFmtId="0" fontId="22" fillId="0" borderId="0" xfId="2" applyFont="1" applyFill="1" applyBorder="1" applyAlignment="1">
      <alignment horizontal="center"/>
    </xf>
    <xf numFmtId="168" fontId="25" fillId="0" borderId="0" xfId="1" applyNumberFormat="1" applyFont="1" applyFill="1" applyBorder="1" applyAlignment="1"/>
    <xf numFmtId="164" fontId="25" fillId="0" borderId="0" xfId="1" applyNumberFormat="1" applyFont="1" applyFill="1" applyBorder="1" applyAlignment="1"/>
    <xf numFmtId="0" fontId="22" fillId="0" borderId="0" xfId="2" applyFont="1" applyFill="1" applyBorder="1"/>
    <xf numFmtId="0" fontId="22" fillId="0" borderId="0" xfId="2" applyNumberFormat="1" applyFont="1" applyFill="1" applyBorder="1" applyAlignment="1">
      <alignment horizontal="right"/>
    </xf>
    <xf numFmtId="164" fontId="25" fillId="0" borderId="0" xfId="1" applyNumberFormat="1" applyFont="1" applyFill="1" applyBorder="1"/>
    <xf numFmtId="0" fontId="12" fillId="0" borderId="0" xfId="0" applyFont="1" applyFill="1" applyBorder="1" applyAlignment="1">
      <alignment horizontal="left"/>
    </xf>
    <xf numFmtId="49" fontId="8" fillId="0" borderId="5" xfId="0" applyNumberFormat="1" applyFont="1" applyFill="1" applyBorder="1" applyAlignment="1">
      <alignment horizontal="left" vertical="center"/>
    </xf>
    <xf numFmtId="0" fontId="14" fillId="0" borderId="16" xfId="0" applyFont="1" applyFill="1" applyBorder="1" applyAlignment="1">
      <alignment horizontal="left" vertical="center"/>
    </xf>
    <xf numFmtId="0" fontId="14" fillId="0" borderId="16" xfId="0" applyFont="1" applyFill="1" applyBorder="1" applyAlignment="1">
      <alignment horizontal="center" vertical="center"/>
    </xf>
    <xf numFmtId="0" fontId="4" fillId="0" borderId="19" xfId="0" applyNumberFormat="1" applyFont="1" applyBorder="1" applyAlignment="1">
      <alignment horizontal="left" wrapText="1"/>
    </xf>
    <xf numFmtId="0" fontId="0" fillId="0" borderId="17" xfId="0" applyBorder="1" applyAlignment="1">
      <alignment horizontal="left"/>
    </xf>
    <xf numFmtId="0" fontId="0" fillId="0" borderId="20" xfId="0" applyBorder="1" applyAlignment="1">
      <alignment horizontal="left"/>
    </xf>
    <xf numFmtId="0" fontId="26" fillId="0" borderId="0" xfId="0" applyFont="1" applyAlignment="1">
      <alignment horizontal="center" vertical="center"/>
    </xf>
    <xf numFmtId="49" fontId="4" fillId="0" borderId="19" xfId="0" applyNumberFormat="1" applyFont="1" applyBorder="1" applyAlignment="1">
      <alignment horizontal="center" vertical="center"/>
    </xf>
    <xf numFmtId="0" fontId="4" fillId="0" borderId="19" xfId="0" applyNumberFormat="1" applyFont="1" applyBorder="1" applyAlignment="1">
      <alignment horizontal="center"/>
    </xf>
    <xf numFmtId="0" fontId="4" fillId="0" borderId="17" xfId="0" applyNumberFormat="1" applyFont="1" applyBorder="1" applyAlignment="1">
      <alignment horizontal="center"/>
    </xf>
    <xf numFmtId="0" fontId="4" fillId="0" borderId="20" xfId="0" applyNumberFormat="1" applyFont="1" applyBorder="1" applyAlignment="1">
      <alignment horizontal="center"/>
    </xf>
    <xf numFmtId="0" fontId="4" fillId="2" borderId="21" xfId="0" applyFont="1" applyFill="1" applyBorder="1" applyAlignment="1">
      <alignment horizontal="center" vertical="center"/>
    </xf>
    <xf numFmtId="0" fontId="4" fillId="2" borderId="3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49" fontId="4" fillId="0" borderId="17" xfId="0" applyNumberFormat="1" applyFont="1" applyBorder="1" applyAlignment="1"/>
    <xf numFmtId="0" fontId="0" fillId="4" borderId="0" xfId="0" applyFill="1" applyAlignment="1">
      <alignment horizontal="left" wrapText="1"/>
    </xf>
    <xf numFmtId="0" fontId="0" fillId="4" borderId="0" xfId="0" applyFill="1" applyAlignment="1">
      <alignment horizontal="left"/>
    </xf>
    <xf numFmtId="0" fontId="28" fillId="0" borderId="0" xfId="0" applyFont="1"/>
    <xf numFmtId="0" fontId="4" fillId="0" borderId="20" xfId="0" applyNumberFormat="1" applyFont="1" applyBorder="1" applyAlignment="1">
      <alignment horizontal="left"/>
    </xf>
    <xf numFmtId="0" fontId="26" fillId="0" borderId="0" xfId="0" applyFont="1" applyAlignment="1">
      <alignment horizontal="left" vertical="center"/>
    </xf>
    <xf numFmtId="49" fontId="4" fillId="0" borderId="17" xfId="0" applyNumberFormat="1" applyFont="1" applyBorder="1" applyAlignment="1">
      <alignment horizontal="right"/>
    </xf>
  </cellXfs>
  <cellStyles count="5">
    <cellStyle name="Обычный" xfId="0" builtinId="0"/>
    <cellStyle name="Обычный_ОБЪЁМЫ ПО КОТЛУ" xfId="2"/>
    <cellStyle name="Обычный_тво" xfId="3"/>
    <cellStyle name="Обычный_Теплоизоляционные работы" xfId="4"/>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6;&#1087;&#1088;&#1072;&#1074;&#1083;&#1077;&#1085;&#1085;&#1072;&#1103;%20&#1050;&#1057;-2-&#1069;&#1043;%20(&#1061;&#1086;&#1079;&#1089;&#1087;&#1086;&#1089;&#1086;&#1073;)%20&#1086;&#1090;%2027%2011%2012%20(4)%20(&#1040;&#1074;&#1090;&#1086;&#1089;&#1086;&#1093;&#1088;&#1072;&#1085;&#1077;&#1085;&#1085;&#1099;&#108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КС-2-ЭГ"/>
      <sheetName val="Инвентарный номер"/>
      <sheetName val="Смета №1"/>
      <sheetName val="Лист3"/>
      <sheetName val="Лист4"/>
      <sheetName val="Лист5"/>
      <sheetName val="Лист6"/>
      <sheetName val="Лист7"/>
      <sheetName val="Лист8"/>
      <sheetName val="Лист1"/>
      <sheetName val="Лист2"/>
    </sheetNames>
    <sheetDataSet>
      <sheetData sheetId="0"/>
      <sheetData sheetId="1"/>
      <sheetData sheetId="2">
        <row r="14">
          <cell r="A14">
            <v>1</v>
          </cell>
        </row>
        <row r="15">
          <cell r="A15">
            <v>2</v>
          </cell>
        </row>
        <row r="16">
          <cell r="A16">
            <v>3</v>
          </cell>
        </row>
        <row r="17">
          <cell r="A17">
            <v>4</v>
          </cell>
        </row>
        <row r="18">
          <cell r="A18">
            <v>5</v>
          </cell>
        </row>
        <row r="19">
          <cell r="A19">
            <v>6</v>
          </cell>
        </row>
        <row r="20">
          <cell r="A20">
            <v>7</v>
          </cell>
        </row>
        <row r="21">
          <cell r="A21">
            <v>8</v>
          </cell>
        </row>
        <row r="22">
          <cell r="A22">
            <v>9</v>
          </cell>
        </row>
        <row r="25">
          <cell r="A25" t="str">
            <v>Раздел 2.    ТО вакуумных систем турбоагрегатов</v>
          </cell>
        </row>
        <row r="26">
          <cell r="A26">
            <v>10</v>
          </cell>
        </row>
        <row r="29">
          <cell r="A29" t="str">
            <v>Раздел 3.    ТО арматуры вакуумных систем турбоагрегатов</v>
          </cell>
        </row>
        <row r="30">
          <cell r="A30">
            <v>11</v>
          </cell>
        </row>
        <row r="31">
          <cell r="A31">
            <v>12</v>
          </cell>
        </row>
        <row r="32">
          <cell r="A32">
            <v>13</v>
          </cell>
        </row>
        <row r="33">
          <cell r="A33">
            <v>14</v>
          </cell>
        </row>
        <row r="34">
          <cell r="A34">
            <v>15</v>
          </cell>
        </row>
        <row r="35">
          <cell r="A35">
            <v>16</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codeName="Лист1"/>
  <dimension ref="A1:AS116"/>
  <sheetViews>
    <sheetView tabSelected="1" topLeftCell="A27" zoomScaleNormal="100" workbookViewId="0">
      <selection activeCell="U33" sqref="U33:X33"/>
    </sheetView>
  </sheetViews>
  <sheetFormatPr defaultRowHeight="15"/>
  <cols>
    <col min="1" max="1" width="3.28515625" customWidth="1"/>
    <col min="4" max="4" width="4.42578125" customWidth="1"/>
    <col min="5" max="5" width="4.28515625" customWidth="1"/>
    <col min="17" max="17" width="4.7109375" customWidth="1"/>
    <col min="18" max="18" width="3.5703125" customWidth="1"/>
    <col min="19" max="20" width="3.7109375" customWidth="1"/>
    <col min="21" max="21" width="4" customWidth="1"/>
    <col min="22" max="22" width="4.85546875" customWidth="1"/>
    <col min="23" max="23" width="4.28515625" customWidth="1"/>
    <col min="24" max="24" width="4.7109375" customWidth="1"/>
    <col min="25" max="25" width="4.42578125" customWidth="1"/>
    <col min="26" max="26" width="3.85546875" customWidth="1"/>
    <col min="27" max="27" width="4.140625" customWidth="1"/>
    <col min="28" max="28" width="4.7109375" customWidth="1"/>
    <col min="29" max="29" width="5.42578125" customWidth="1"/>
    <col min="40" max="40" width="52.7109375" customWidth="1"/>
    <col min="41" max="41" width="30.42578125" customWidth="1"/>
  </cols>
  <sheetData>
    <row r="1" spans="2:33" s="1" customFormat="1" ht="15.75">
      <c r="Y1" s="2"/>
      <c r="Z1" s="2"/>
      <c r="AA1" s="2"/>
      <c r="AB1" s="2"/>
      <c r="AC1" s="2"/>
      <c r="AD1" s="2"/>
      <c r="AE1" s="2"/>
      <c r="AF1" s="2"/>
      <c r="AG1" s="2"/>
    </row>
    <row r="2" spans="2:33" s="1" customFormat="1" ht="12"/>
    <row r="3" spans="2:33" s="1" customFormat="1" ht="12"/>
    <row r="4" spans="2:33" ht="15.75" thickBot="1">
      <c r="AD4" s="3" t="s">
        <v>0</v>
      </c>
      <c r="AE4" s="4"/>
      <c r="AF4" s="4"/>
      <c r="AG4" s="5"/>
    </row>
    <row r="5" spans="2:33" s="6" customFormat="1" ht="12.75">
      <c r="Y5" s="7" t="s">
        <v>1</v>
      </c>
      <c r="Z5" s="7"/>
      <c r="AA5" s="7"/>
      <c r="AB5" s="7"/>
      <c r="AC5" s="8"/>
      <c r="AD5" s="9"/>
      <c r="AE5" s="10"/>
      <c r="AF5" s="10"/>
      <c r="AG5" s="11"/>
    </row>
    <row r="6" spans="2:33" s="12" customFormat="1" ht="11.25">
      <c r="AD6" s="13"/>
      <c r="AE6" s="14"/>
      <c r="AF6" s="14"/>
      <c r="AG6" s="15"/>
    </row>
    <row r="7" spans="2:33" s="6" customFormat="1" ht="12.75">
      <c r="B7" s="6" t="s">
        <v>2</v>
      </c>
      <c r="E7" s="16"/>
      <c r="F7" s="16"/>
      <c r="G7" s="16"/>
      <c r="H7" s="16"/>
      <c r="I7" s="16"/>
      <c r="J7" s="16"/>
      <c r="K7" s="16"/>
      <c r="L7" s="16"/>
      <c r="M7" s="16"/>
      <c r="N7" s="16"/>
      <c r="O7" s="16"/>
      <c r="P7" s="16"/>
      <c r="Q7" s="16"/>
      <c r="R7" s="16"/>
      <c r="S7" s="16"/>
      <c r="T7" s="16"/>
      <c r="U7" s="16"/>
      <c r="V7" s="16"/>
      <c r="W7" s="16"/>
      <c r="X7" s="16"/>
      <c r="Y7" s="16"/>
      <c r="Z7" s="16"/>
      <c r="AA7" s="16"/>
      <c r="AC7" s="17" t="s">
        <v>3</v>
      </c>
      <c r="AD7" s="18"/>
      <c r="AE7" s="19"/>
      <c r="AF7" s="19"/>
      <c r="AG7" s="20"/>
    </row>
    <row r="8" spans="2:33" s="12" customFormat="1" ht="11.25">
      <c r="J8" s="21" t="s">
        <v>4</v>
      </c>
      <c r="AD8" s="13"/>
      <c r="AE8" s="14"/>
      <c r="AF8" s="14"/>
      <c r="AG8" s="15"/>
    </row>
    <row r="9" spans="2:33" s="6" customFormat="1" ht="12.75">
      <c r="B9" s="6" t="s">
        <v>5</v>
      </c>
      <c r="G9" s="16"/>
      <c r="H9" s="16"/>
      <c r="I9" s="16"/>
      <c r="J9" s="16"/>
      <c r="K9" s="16"/>
      <c r="L9" s="16"/>
      <c r="M9" s="16"/>
      <c r="N9" s="16"/>
      <c r="O9" s="16"/>
      <c r="P9" s="16"/>
      <c r="Q9" s="16"/>
      <c r="R9" s="16"/>
      <c r="S9" s="16"/>
      <c r="T9" s="16"/>
      <c r="U9" s="16"/>
      <c r="V9" s="16"/>
      <c r="W9" s="16"/>
      <c r="X9" s="16"/>
      <c r="Y9" s="16"/>
      <c r="Z9" s="16"/>
      <c r="AA9" s="16"/>
      <c r="AC9" s="17" t="s">
        <v>3</v>
      </c>
      <c r="AD9" s="18"/>
      <c r="AE9" s="19"/>
      <c r="AF9" s="19"/>
      <c r="AG9" s="20"/>
    </row>
    <row r="10" spans="2:33" s="12" customFormat="1" ht="11.25">
      <c r="J10" s="21" t="s">
        <v>4</v>
      </c>
      <c r="AD10" s="13"/>
      <c r="AE10" s="14"/>
      <c r="AF10" s="14"/>
      <c r="AG10" s="15"/>
    </row>
    <row r="11" spans="2:33" s="6" customFormat="1" ht="12.75">
      <c r="B11" s="6" t="s">
        <v>6</v>
      </c>
      <c r="H11" s="16"/>
      <c r="I11" s="16"/>
      <c r="J11" s="16"/>
      <c r="K11" s="16"/>
      <c r="L11" s="16"/>
      <c r="M11" s="16"/>
      <c r="N11" s="16"/>
      <c r="O11" s="16"/>
      <c r="P11" s="16"/>
      <c r="Q11" s="16"/>
      <c r="R11" s="16"/>
      <c r="S11" s="16"/>
      <c r="T11" s="16"/>
      <c r="U11" s="16"/>
      <c r="V11" s="16"/>
      <c r="W11" s="16"/>
      <c r="X11" s="16"/>
      <c r="Y11" s="16"/>
      <c r="Z11" s="16"/>
      <c r="AA11" s="16"/>
      <c r="AC11" s="17" t="s">
        <v>3</v>
      </c>
      <c r="AD11" s="18"/>
      <c r="AE11" s="19"/>
      <c r="AF11" s="19"/>
      <c r="AG11" s="20"/>
    </row>
    <row r="12" spans="2:33" s="12" customFormat="1" ht="11.25">
      <c r="J12" s="21" t="s">
        <v>4</v>
      </c>
      <c r="AD12" s="13"/>
      <c r="AE12" s="14"/>
      <c r="AF12" s="14"/>
      <c r="AG12" s="15"/>
    </row>
    <row r="13" spans="2:33" s="6" customFormat="1" ht="12.75">
      <c r="B13" s="6" t="s">
        <v>7</v>
      </c>
      <c r="E13" s="16"/>
      <c r="F13" s="16"/>
      <c r="G13" s="16"/>
      <c r="H13" s="16"/>
      <c r="I13" s="16"/>
      <c r="J13" s="16"/>
      <c r="K13" s="16"/>
      <c r="L13" s="16"/>
      <c r="M13" s="16"/>
      <c r="N13" s="16"/>
      <c r="O13" s="16"/>
      <c r="P13" s="16"/>
      <c r="Q13" s="16"/>
      <c r="R13" s="16"/>
      <c r="S13" s="16"/>
      <c r="T13" s="16"/>
      <c r="U13" s="16"/>
      <c r="V13" s="16"/>
      <c r="W13" s="16"/>
      <c r="X13" s="16"/>
      <c r="Y13" s="16"/>
      <c r="Z13" s="16"/>
      <c r="AA13" s="16"/>
      <c r="AB13" s="16"/>
      <c r="AC13" s="22"/>
      <c r="AD13" s="18"/>
      <c r="AE13" s="19"/>
      <c r="AF13" s="19"/>
      <c r="AG13" s="20"/>
    </row>
    <row r="14" spans="2:33" s="12" customFormat="1" ht="11.25">
      <c r="J14" s="21" t="s">
        <v>8</v>
      </c>
      <c r="AD14" s="13"/>
      <c r="AE14" s="14"/>
      <c r="AF14" s="14"/>
      <c r="AG14" s="15"/>
    </row>
    <row r="15" spans="2:33" s="6" customFormat="1" ht="12.75">
      <c r="B15" s="6" t="s">
        <v>9</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22"/>
      <c r="AD15" s="18"/>
      <c r="AE15" s="19"/>
      <c r="AF15" s="19"/>
      <c r="AG15" s="20"/>
    </row>
    <row r="16" spans="2:33" s="12" customFormat="1" ht="11.25">
      <c r="J16" s="21" t="s">
        <v>10</v>
      </c>
      <c r="W16" s="23" t="s">
        <v>11</v>
      </c>
      <c r="X16" s="23"/>
      <c r="Y16" s="23"/>
      <c r="Z16" s="23"/>
      <c r="AA16" s="23"/>
      <c r="AB16" s="23"/>
      <c r="AC16" s="23"/>
      <c r="AD16" s="24"/>
      <c r="AE16" s="25"/>
      <c r="AF16" s="25"/>
      <c r="AG16" s="26"/>
    </row>
    <row r="17" spans="1:45" ht="143.25" customHeight="1">
      <c r="C17" s="243" t="s">
        <v>193</v>
      </c>
      <c r="D17" s="244"/>
      <c r="E17" s="244"/>
      <c r="F17" s="244"/>
      <c r="G17" s="244"/>
      <c r="H17" s="244"/>
      <c r="I17" s="244"/>
      <c r="J17" s="244"/>
      <c r="K17" s="244"/>
      <c r="W17" s="7"/>
      <c r="X17" s="7"/>
      <c r="Y17" s="7"/>
      <c r="Z17" s="7"/>
      <c r="AA17" s="7"/>
      <c r="AB17" s="7"/>
      <c r="AC17" s="27"/>
      <c r="AD17" s="28"/>
      <c r="AE17" s="29"/>
      <c r="AF17" s="29"/>
      <c r="AG17" s="30"/>
    </row>
    <row r="18" spans="1:45" s="6" customFormat="1" ht="12.75">
      <c r="C18" s="244"/>
      <c r="D18" s="244"/>
      <c r="E18" s="244"/>
      <c r="F18" s="244"/>
      <c r="G18" s="244"/>
      <c r="H18" s="244"/>
      <c r="I18" s="244"/>
      <c r="J18" s="244"/>
      <c r="K18" s="244"/>
      <c r="R18" s="17"/>
      <c r="S18" s="17"/>
      <c r="T18" s="7" t="s">
        <v>12</v>
      </c>
      <c r="U18" s="7"/>
      <c r="V18" s="7"/>
      <c r="W18" s="7"/>
      <c r="X18" s="7"/>
      <c r="Y18" s="7"/>
      <c r="Z18" s="7"/>
      <c r="AA18" s="7"/>
      <c r="AB18" s="31"/>
      <c r="AC18" s="32" t="s">
        <v>13</v>
      </c>
      <c r="AD18" s="33"/>
      <c r="AE18" s="34"/>
      <c r="AF18" s="34"/>
      <c r="AG18" s="35"/>
    </row>
    <row r="19" spans="1:45" s="6" customFormat="1" ht="12.75">
      <c r="C19" s="244"/>
      <c r="D19" s="244"/>
      <c r="E19" s="244"/>
      <c r="F19" s="244"/>
      <c r="G19" s="244"/>
      <c r="H19" s="244"/>
      <c r="I19" s="244"/>
      <c r="J19" s="244"/>
      <c r="K19" s="244"/>
      <c r="AC19" s="36" t="s">
        <v>14</v>
      </c>
      <c r="AD19" s="33"/>
      <c r="AE19" s="37"/>
      <c r="AF19" s="38"/>
      <c r="AG19" s="39"/>
    </row>
    <row r="20" spans="1:45" s="6" customFormat="1" ht="13.5" customHeight="1" thickBot="1">
      <c r="C20" s="244"/>
      <c r="D20" s="244"/>
      <c r="E20" s="244"/>
      <c r="F20" s="244"/>
      <c r="G20" s="244"/>
      <c r="H20" s="244"/>
      <c r="I20" s="244"/>
      <c r="J20" s="244"/>
      <c r="K20" s="244"/>
      <c r="Z20" s="7" t="s">
        <v>15</v>
      </c>
      <c r="AA20" s="7"/>
      <c r="AB20" s="7"/>
      <c r="AC20" s="8"/>
      <c r="AD20" s="40"/>
      <c r="AE20" s="41"/>
      <c r="AF20" s="41"/>
      <c r="AG20" s="42"/>
    </row>
    <row r="21" spans="1:45">
      <c r="C21" s="244"/>
      <c r="D21" s="244"/>
      <c r="E21" s="244"/>
      <c r="F21" s="244"/>
      <c r="G21" s="244"/>
      <c r="H21" s="244"/>
      <c r="I21" s="244"/>
      <c r="J21" s="244"/>
      <c r="K21" s="244"/>
      <c r="Z21" s="43"/>
      <c r="AA21" s="43"/>
      <c r="AB21" s="43"/>
      <c r="AC21" s="44"/>
      <c r="AD21" s="45"/>
      <c r="AE21" s="45"/>
      <c r="AF21" s="45"/>
      <c r="AG21" s="45"/>
    </row>
    <row r="22" spans="1:45" s="1" customFormat="1" ht="12.75" customHeight="1">
      <c r="C22" s="244"/>
      <c r="D22" s="244"/>
      <c r="E22" s="244"/>
      <c r="F22" s="244"/>
      <c r="G22" s="244"/>
      <c r="H22" s="244"/>
      <c r="I22" s="244"/>
      <c r="J22" s="244"/>
      <c r="K22" s="244"/>
      <c r="N22" s="46" t="s">
        <v>16</v>
      </c>
      <c r="O22" s="46"/>
      <c r="P22" s="46"/>
      <c r="Q22" s="46" t="s">
        <v>17</v>
      </c>
      <c r="R22" s="46"/>
      <c r="S22" s="46"/>
      <c r="T22" s="46"/>
      <c r="U22" s="46"/>
      <c r="V22" s="47"/>
      <c r="W22" s="48" t="s">
        <v>18</v>
      </c>
      <c r="X22" s="49"/>
      <c r="Y22" s="49"/>
      <c r="Z22" s="49"/>
      <c r="AA22" s="49"/>
      <c r="AB22" s="49"/>
      <c r="AC22" s="49"/>
      <c r="AD22" s="50"/>
    </row>
    <row r="23" spans="1:45" s="1" customFormat="1" ht="12.75" thickBot="1">
      <c r="C23" s="244"/>
      <c r="D23" s="244"/>
      <c r="E23" s="244"/>
      <c r="F23" s="244"/>
      <c r="G23" s="244"/>
      <c r="H23" s="244"/>
      <c r="I23" s="244"/>
      <c r="J23" s="244"/>
      <c r="K23" s="244"/>
      <c r="N23" s="51"/>
      <c r="O23" s="51"/>
      <c r="P23" s="51"/>
      <c r="Q23" s="51"/>
      <c r="R23" s="51"/>
      <c r="S23" s="51"/>
      <c r="T23" s="51"/>
      <c r="U23" s="51"/>
      <c r="W23" s="52" t="s">
        <v>19</v>
      </c>
      <c r="X23" s="52"/>
      <c r="Y23" s="52"/>
      <c r="Z23" s="52"/>
      <c r="AA23" s="52" t="s">
        <v>20</v>
      </c>
      <c r="AB23" s="52"/>
      <c r="AC23" s="52"/>
      <c r="AD23" s="52"/>
    </row>
    <row r="24" spans="1:45" s="6" customFormat="1" thickBot="1">
      <c r="C24" s="244"/>
      <c r="D24" s="244"/>
      <c r="E24" s="244"/>
      <c r="F24" s="244"/>
      <c r="G24" s="244"/>
      <c r="H24" s="244"/>
      <c r="I24" s="244"/>
      <c r="J24" s="244"/>
      <c r="K24" s="244"/>
      <c r="L24" s="53" t="s">
        <v>22</v>
      </c>
      <c r="M24" s="53"/>
      <c r="N24" s="54"/>
      <c r="O24" s="55"/>
      <c r="P24" s="56"/>
      <c r="Q24" s="56"/>
      <c r="R24" s="57"/>
      <c r="S24" s="57"/>
      <c r="T24" s="57"/>
      <c r="U24" s="58"/>
      <c r="W24" s="54"/>
      <c r="X24" s="56"/>
      <c r="Y24" s="56"/>
      <c r="Z24" s="56"/>
      <c r="AA24" s="56"/>
      <c r="AB24" s="56"/>
      <c r="AC24" s="56"/>
      <c r="AD24" s="58"/>
    </row>
    <row r="25" spans="1:45" s="6" customFormat="1" ht="14.25">
      <c r="F25" s="59" t="s">
        <v>24</v>
      </c>
      <c r="G25" s="59"/>
      <c r="H25" s="59"/>
      <c r="I25" s="59"/>
      <c r="J25" s="59"/>
      <c r="K25" s="59"/>
      <c r="L25" s="59"/>
      <c r="M25" s="59"/>
      <c r="N25" s="59"/>
      <c r="O25" s="59"/>
      <c r="P25" s="59"/>
      <c r="Q25" s="59"/>
      <c r="R25" s="59"/>
      <c r="S25" s="59"/>
      <c r="T25" s="59"/>
      <c r="U25" s="59"/>
      <c r="V25" s="59"/>
      <c r="W25" s="59"/>
      <c r="X25" s="59"/>
      <c r="Y25" s="59"/>
      <c r="Z25" s="59"/>
      <c r="AA25" s="59"/>
      <c r="AB25" s="59"/>
      <c r="AC25" s="59"/>
    </row>
    <row r="26" spans="1:45" s="6" customFormat="1" ht="12.75"/>
    <row r="27" spans="1:45" s="6" customFormat="1" ht="12.75">
      <c r="B27" s="7" t="s">
        <v>26</v>
      </c>
      <c r="C27" s="7"/>
      <c r="D27" s="7"/>
      <c r="E27" s="7"/>
      <c r="F27" s="7"/>
      <c r="G27" s="7"/>
      <c r="H27" s="7"/>
      <c r="I27" s="7"/>
      <c r="J27" s="7"/>
      <c r="K27" s="7"/>
      <c r="L27" s="7"/>
      <c r="M27" s="7"/>
      <c r="N27" s="60"/>
      <c r="O27" s="61"/>
      <c r="P27" s="61"/>
      <c r="Q27" s="61"/>
      <c r="R27" s="61"/>
      <c r="S27" s="61"/>
      <c r="T27" s="61"/>
      <c r="U27" s="61"/>
      <c r="V27" s="61"/>
      <c r="W27" s="61"/>
      <c r="X27" s="61"/>
      <c r="Y27" s="61"/>
      <c r="Z27" s="61"/>
      <c r="AA27" s="61"/>
      <c r="AB27" s="61"/>
      <c r="AC27" s="61"/>
      <c r="AD27" s="61"/>
      <c r="AE27" s="17" t="s">
        <v>27</v>
      </c>
    </row>
    <row r="28" spans="1:45" s="6" customFormat="1" ht="12.75">
      <c r="B28" s="17"/>
      <c r="C28" s="17"/>
      <c r="D28" s="17"/>
      <c r="E28" s="17"/>
      <c r="F28" s="17"/>
      <c r="G28" s="17"/>
      <c r="H28" s="17"/>
      <c r="I28" s="17"/>
      <c r="J28" s="17"/>
      <c r="K28" s="17"/>
      <c r="L28" s="17"/>
      <c r="M28" s="17"/>
      <c r="N28" s="60"/>
      <c r="O28" s="62"/>
      <c r="P28" s="62"/>
      <c r="Q28" s="62"/>
      <c r="R28" s="62"/>
      <c r="S28" s="62"/>
      <c r="T28" s="62"/>
      <c r="U28" s="62"/>
      <c r="V28" s="62"/>
      <c r="W28" s="62"/>
      <c r="X28" s="62"/>
      <c r="Y28" s="62"/>
      <c r="Z28" s="62"/>
      <c r="AA28" s="62"/>
      <c r="AB28" s="62"/>
      <c r="AC28" s="62"/>
      <c r="AD28" s="62"/>
      <c r="AE28" s="17"/>
    </row>
    <row r="29" spans="1:45" s="6" customFormat="1">
      <c r="A29" s="63" t="s">
        <v>28</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row>
    <row r="30" spans="1:45" s="6" customFormat="1" ht="12.75">
      <c r="A30" s="103" t="s">
        <v>29</v>
      </c>
      <c r="B30" s="103"/>
      <c r="C30" s="103"/>
      <c r="D30" s="103"/>
      <c r="E30" s="103"/>
      <c r="F30" s="229" t="s">
        <v>30</v>
      </c>
      <c r="G30" s="229"/>
      <c r="H30" s="229"/>
      <c r="I30" s="229"/>
      <c r="J30" s="229"/>
      <c r="K30" s="229"/>
      <c r="L30" s="229"/>
      <c r="M30" s="229"/>
      <c r="N30" s="229"/>
      <c r="O30" s="230" t="s">
        <v>31</v>
      </c>
      <c r="P30" s="231"/>
      <c r="Q30" s="230" t="s">
        <v>32</v>
      </c>
      <c r="R30" s="231"/>
      <c r="S30" s="231"/>
      <c r="T30" s="232"/>
      <c r="U30" s="230" t="s">
        <v>33</v>
      </c>
      <c r="V30" s="231"/>
      <c r="W30" s="231"/>
      <c r="X30" s="232"/>
      <c r="Y30" s="233" t="s">
        <v>34</v>
      </c>
      <c r="Z30" s="233"/>
      <c r="AA30" s="233"/>
      <c r="AB30" s="233"/>
      <c r="AC30" s="233"/>
      <c r="AD30" s="233" t="s">
        <v>35</v>
      </c>
      <c r="AE30" s="233"/>
      <c r="AF30" s="233"/>
      <c r="AG30" s="233"/>
    </row>
    <row r="31" spans="1:45" s="6" customFormat="1" ht="27.75" customHeight="1">
      <c r="A31" s="234" t="s">
        <v>56</v>
      </c>
      <c r="B31" s="235"/>
      <c r="C31" s="233" t="s">
        <v>36</v>
      </c>
      <c r="D31" s="233"/>
      <c r="E31" s="233"/>
      <c r="F31" s="229"/>
      <c r="G31" s="229"/>
      <c r="H31" s="229"/>
      <c r="I31" s="229"/>
      <c r="J31" s="229"/>
      <c r="K31" s="229"/>
      <c r="L31" s="229"/>
      <c r="M31" s="229"/>
      <c r="N31" s="229"/>
      <c r="O31" s="236"/>
      <c r="P31" s="237"/>
      <c r="Q31" s="236"/>
      <c r="R31" s="237"/>
      <c r="S31" s="237"/>
      <c r="T31" s="238"/>
      <c r="U31" s="236"/>
      <c r="V31" s="237"/>
      <c r="W31" s="237"/>
      <c r="X31" s="238"/>
      <c r="Y31" s="233"/>
      <c r="Z31" s="233"/>
      <c r="AA31" s="233"/>
      <c r="AB31" s="233"/>
      <c r="AC31" s="233"/>
      <c r="AD31" s="233"/>
      <c r="AE31" s="233"/>
      <c r="AF31" s="233"/>
      <c r="AG31" s="233"/>
      <c r="AJ31" s="6" t="s">
        <v>191</v>
      </c>
      <c r="AL31" s="116" t="s">
        <v>189</v>
      </c>
      <c r="AM31" s="116"/>
      <c r="AN31" s="116"/>
      <c r="AO31" s="116"/>
      <c r="AP31" s="116"/>
      <c r="AQ31" s="116"/>
      <c r="AR31" s="116"/>
      <c r="AS31" s="116"/>
    </row>
    <row r="32" spans="1:45" s="60" customFormat="1" ht="15.75">
      <c r="A32" s="229">
        <v>1</v>
      </c>
      <c r="B32" s="229"/>
      <c r="C32" s="229">
        <v>2</v>
      </c>
      <c r="D32" s="229"/>
      <c r="E32" s="229"/>
      <c r="F32" s="229">
        <v>3</v>
      </c>
      <c r="G32" s="229"/>
      <c r="H32" s="229"/>
      <c r="I32" s="229"/>
      <c r="J32" s="229"/>
      <c r="K32" s="229"/>
      <c r="L32" s="229"/>
      <c r="M32" s="229"/>
      <c r="N32" s="229"/>
      <c r="O32" s="239">
        <v>4</v>
      </c>
      <c r="P32" s="240"/>
      <c r="Q32" s="239">
        <v>5</v>
      </c>
      <c r="R32" s="240"/>
      <c r="S32" s="240"/>
      <c r="T32" s="241"/>
      <c r="U32" s="239">
        <v>6</v>
      </c>
      <c r="V32" s="240"/>
      <c r="W32" s="240"/>
      <c r="X32" s="241"/>
      <c r="Y32" s="229">
        <v>7</v>
      </c>
      <c r="Z32" s="229"/>
      <c r="AA32" s="229"/>
      <c r="AB32" s="229"/>
      <c r="AC32" s="229"/>
      <c r="AD32" s="229">
        <v>8</v>
      </c>
      <c r="AE32" s="229"/>
      <c r="AF32" s="229"/>
      <c r="AG32" s="229"/>
      <c r="AJ32" s="60" t="s">
        <v>21</v>
      </c>
      <c r="AL32" s="217" t="s">
        <v>58</v>
      </c>
      <c r="AM32" s="118"/>
      <c r="AN32" s="118"/>
      <c r="AO32" s="118"/>
      <c r="AP32" s="118"/>
      <c r="AQ32" s="118"/>
      <c r="AR32" s="118"/>
      <c r="AS32" s="118"/>
    </row>
    <row r="33" spans="1:45" s="83" customFormat="1" ht="15.75" thickBot="1">
      <c r="A33" s="78" t="s">
        <v>57</v>
      </c>
      <c r="B33" s="78"/>
      <c r="C33" s="225" t="s">
        <v>21</v>
      </c>
      <c r="D33" s="248" t="s">
        <v>192</v>
      </c>
      <c r="E33" s="247">
        <v>1</v>
      </c>
      <c r="F33" s="221" t="str">
        <f ca="1">OFFSET(AL37,MATCH(E33,AL37:AL58,0)-1,2)</f>
        <v>Ремонт фильтров ГМБ</v>
      </c>
      <c r="G33" s="222"/>
      <c r="H33" s="222"/>
      <c r="I33" s="222"/>
      <c r="J33" s="222"/>
      <c r="K33" s="222"/>
      <c r="L33" s="222"/>
      <c r="M33" s="222"/>
      <c r="N33" s="223"/>
      <c r="O33" s="226" t="str">
        <f ca="1">OFFSET(AL37,MATCH(E33,AL37:AL58,0)-1,3)</f>
        <v>БЦ2-011307-0102</v>
      </c>
      <c r="P33" s="227"/>
      <c r="Q33" s="226" t="str">
        <f ca="1">OFFSET(AL37,MATCH(E33,AL37:AL58,0)-1,4)</f>
        <v>компл</v>
      </c>
      <c r="R33" s="227"/>
      <c r="S33" s="227"/>
      <c r="T33" s="228"/>
      <c r="U33" s="226"/>
      <c r="V33" s="227"/>
      <c r="W33" s="227"/>
      <c r="X33" s="228"/>
      <c r="Y33" s="111">
        <f ca="1">OFFSET(AL37,MATCH(E33,AL37:AL58,0)-1,6)</f>
        <v>1405</v>
      </c>
      <c r="Z33" s="111"/>
      <c r="AA33" s="111"/>
      <c r="AB33" s="111"/>
      <c r="AC33" s="111"/>
      <c r="AD33" s="111">
        <f ca="1">+Y33*U33</f>
        <v>0</v>
      </c>
      <c r="AE33" s="111"/>
      <c r="AF33" s="111"/>
      <c r="AG33" s="111"/>
      <c r="AJ33" s="60" t="s">
        <v>23</v>
      </c>
      <c r="AL33" s="117"/>
      <c r="AM33" s="119"/>
      <c r="AN33" s="120"/>
      <c r="AO33" s="121"/>
      <c r="AP33" s="121"/>
      <c r="AQ33" s="121"/>
      <c r="AR33" s="121"/>
      <c r="AS33" s="122"/>
    </row>
    <row r="34" spans="1:45" s="83" customFormat="1" ht="24">
      <c r="A34" s="78">
        <f>+A33+1</f>
        <v>2</v>
      </c>
      <c r="B34" s="111"/>
      <c r="C34" s="225" t="s">
        <v>21</v>
      </c>
      <c r="D34" s="248" t="s">
        <v>192</v>
      </c>
      <c r="E34" s="246">
        <v>37</v>
      </c>
      <c r="F34" s="221" t="str">
        <f ca="1">OFFSET('Смета №1'!B7,MATCH(E34,'Смета №1'!B7:B76,0)-1,2)</f>
        <v>Смазка консистентная</v>
      </c>
      <c r="G34" s="222"/>
      <c r="H34" s="222"/>
      <c r="I34" s="222"/>
      <c r="J34" s="222"/>
      <c r="K34" s="222"/>
      <c r="L34" s="222"/>
      <c r="M34" s="222"/>
      <c r="N34" s="223"/>
      <c r="O34" s="226" t="str">
        <f ca="1">OFFSET('Смета №1'!B7,MATCH(E34,'Смета №1'!B7:B76,0)-1,3)</f>
        <v>Циатим-201</v>
      </c>
      <c r="P34" s="227"/>
      <c r="Q34" s="80" t="str">
        <f ca="1">OFFSET('Смета №1'!B7,MATCH(E34,'Смета №1'!B7:B76,0)-1,4)</f>
        <v>кг</v>
      </c>
      <c r="R34" s="81"/>
      <c r="S34" s="81"/>
      <c r="T34" s="82"/>
      <c r="U34" s="80"/>
      <c r="V34" s="81"/>
      <c r="W34" s="81"/>
      <c r="X34" s="82"/>
      <c r="Y34" s="64">
        <f ca="1">OFFSET('Смета №1'!B7,MATCH(E34,'Смета №1'!B7:B76,0)-1,6)</f>
        <v>56</v>
      </c>
      <c r="Z34" s="64"/>
      <c r="AA34" s="64"/>
      <c r="AB34" s="64"/>
      <c r="AC34" s="64"/>
      <c r="AD34" s="111">
        <f ca="1">+Y34*U34</f>
        <v>0</v>
      </c>
      <c r="AE34" s="111"/>
      <c r="AF34" s="111"/>
      <c r="AG34" s="111"/>
      <c r="AJ34" s="60" t="s">
        <v>25</v>
      </c>
      <c r="AL34" s="123" t="s">
        <v>194</v>
      </c>
      <c r="AM34" s="124" t="s">
        <v>60</v>
      </c>
      <c r="AN34" s="125" t="s">
        <v>30</v>
      </c>
      <c r="AO34" s="125" t="s">
        <v>61</v>
      </c>
      <c r="AP34" s="125" t="s">
        <v>62</v>
      </c>
      <c r="AQ34" s="125" t="s">
        <v>63</v>
      </c>
      <c r="AR34" s="125" t="s">
        <v>64</v>
      </c>
      <c r="AS34" s="126" t="s">
        <v>65</v>
      </c>
    </row>
    <row r="35" spans="1:45" s="83" customFormat="1" ht="13.5" thickBot="1">
      <c r="A35" s="78"/>
      <c r="B35" s="78"/>
      <c r="C35" s="84"/>
      <c r="D35" s="242"/>
      <c r="E35" s="245" t="e">
        <f ca="1">OFFSET('Смета №1'!$A$7,MATCH($C$33,"'Смета №1'!$A$7:$A$76",0)-1,1,COUNTIF('Смета №1'!$A$7:$A$76,$C$33),1)</f>
        <v>#VALUE!</v>
      </c>
      <c r="F35" s="85"/>
      <c r="G35" s="85"/>
      <c r="H35" s="85"/>
      <c r="I35" s="85"/>
      <c r="J35" s="85"/>
      <c r="K35" s="85"/>
      <c r="L35" s="85"/>
      <c r="M35" s="85"/>
      <c r="N35" s="85"/>
      <c r="O35" s="79"/>
      <c r="P35" s="34"/>
      <c r="Q35" s="80"/>
      <c r="R35" s="81"/>
      <c r="S35" s="81"/>
      <c r="T35" s="82"/>
      <c r="U35" s="80"/>
      <c r="V35" s="81"/>
      <c r="W35" s="81"/>
      <c r="X35" s="82"/>
      <c r="Y35" s="64"/>
      <c r="Z35" s="64"/>
      <c r="AA35" s="64"/>
      <c r="AB35" s="64"/>
      <c r="AC35" s="64"/>
      <c r="AD35" s="64"/>
      <c r="AE35" s="64"/>
      <c r="AF35" s="64"/>
      <c r="AG35" s="64"/>
      <c r="AJ35" s="60"/>
      <c r="AL35" s="127" t="s">
        <v>57</v>
      </c>
      <c r="AM35" s="128" t="s">
        <v>66</v>
      </c>
      <c r="AN35" s="129">
        <v>3</v>
      </c>
      <c r="AO35" s="129">
        <v>4</v>
      </c>
      <c r="AP35" s="129">
        <v>5</v>
      </c>
      <c r="AQ35" s="129">
        <v>6</v>
      </c>
      <c r="AR35" s="129">
        <v>7</v>
      </c>
      <c r="AS35" s="130">
        <v>8</v>
      </c>
    </row>
    <row r="36" spans="1:45" s="86" customFormat="1">
      <c r="E36" s="86" t="e">
        <f ca="1">OFFSET($AK$37,MATCH($C$33,$AK$37:$AK$58,0)-1,1,COUNTIF($AK$37:$AK$58,$C$33),1)</f>
        <v>#VALUE!</v>
      </c>
      <c r="G36" s="86">
        <f ca="1">OFFSET(INDIRECT("'Смета №1'!$A$7"),MATCH($C$33,INDIRECT("'Смета №1'!$A$7:$A$76"),0)-1,1,COUNTIF(INDIRECT("'Смета №1'!$A$7:$A$76"),$C$33),1)</f>
        <v>2</v>
      </c>
      <c r="S36" s="87" t="s">
        <v>37</v>
      </c>
      <c r="T36" s="87"/>
      <c r="U36" s="88" t="s">
        <v>38</v>
      </c>
      <c r="V36" s="89"/>
      <c r="W36" s="89"/>
      <c r="X36" s="90"/>
      <c r="Y36" s="91" t="s">
        <v>38</v>
      </c>
      <c r="Z36" s="91"/>
      <c r="AA36" s="91"/>
      <c r="AB36" s="91"/>
      <c r="AC36" s="91"/>
      <c r="AD36" s="92">
        <f ca="1">SUM(AD33:AG35)</f>
        <v>0</v>
      </c>
      <c r="AE36" s="92"/>
      <c r="AF36" s="92"/>
      <c r="AG36" s="92"/>
      <c r="AL36" s="218" t="s">
        <v>67</v>
      </c>
      <c r="AM36" s="131"/>
      <c r="AN36" s="132"/>
      <c r="AO36" s="133"/>
      <c r="AP36" s="134"/>
      <c r="AQ36" s="134"/>
      <c r="AR36" s="134"/>
      <c r="AS36" s="135"/>
    </row>
    <row r="37" spans="1:45">
      <c r="A37" s="93" t="s">
        <v>39</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5"/>
      <c r="AK37" s="60" t="s">
        <v>21</v>
      </c>
      <c r="AL37" s="137">
        <v>1</v>
      </c>
      <c r="AM37" s="138"/>
      <c r="AN37" s="139" t="s">
        <v>68</v>
      </c>
      <c r="AO37" s="140" t="s">
        <v>69</v>
      </c>
      <c r="AP37" s="141" t="s">
        <v>70</v>
      </c>
      <c r="AQ37" s="142">
        <v>1</v>
      </c>
      <c r="AR37" s="142">
        <v>1405</v>
      </c>
      <c r="AS37" s="143">
        <f>AQ37*AR37</f>
        <v>1405</v>
      </c>
    </row>
    <row r="38" spans="1:45">
      <c r="A38" s="75" t="s">
        <v>29</v>
      </c>
      <c r="B38" s="76"/>
      <c r="C38" s="76"/>
      <c r="D38" s="76"/>
      <c r="E38" s="77"/>
      <c r="F38" s="65" t="s">
        <v>40</v>
      </c>
      <c r="G38" s="65"/>
      <c r="H38" s="65"/>
      <c r="I38" s="65"/>
      <c r="J38" s="65"/>
      <c r="K38" s="65"/>
      <c r="L38" s="65"/>
      <c r="M38" s="65"/>
      <c r="N38" s="65"/>
      <c r="O38" s="66" t="s">
        <v>31</v>
      </c>
      <c r="P38" s="67"/>
      <c r="Q38" s="66" t="s">
        <v>32</v>
      </c>
      <c r="R38" s="67"/>
      <c r="S38" s="67"/>
      <c r="T38" s="68"/>
      <c r="U38" s="65" t="s">
        <v>41</v>
      </c>
      <c r="V38" s="65"/>
      <c r="W38" s="65"/>
      <c r="X38" s="65"/>
      <c r="Y38" s="69" t="s">
        <v>42</v>
      </c>
      <c r="Z38" s="69"/>
      <c r="AA38" s="69"/>
      <c r="AB38" s="69"/>
      <c r="AC38" s="69"/>
      <c r="AD38" s="69" t="s">
        <v>43</v>
      </c>
      <c r="AE38" s="69"/>
      <c r="AF38" s="69"/>
      <c r="AG38" s="69"/>
      <c r="AK38" s="60" t="s">
        <v>21</v>
      </c>
      <c r="AL38" s="137">
        <v>2</v>
      </c>
      <c r="AM38" s="138"/>
      <c r="AN38" s="139" t="s">
        <v>71</v>
      </c>
      <c r="AO38" s="140" t="s">
        <v>72</v>
      </c>
      <c r="AP38" s="141" t="s">
        <v>73</v>
      </c>
      <c r="AQ38" s="142">
        <v>1</v>
      </c>
      <c r="AR38" s="142">
        <v>1354</v>
      </c>
      <c r="AS38" s="143">
        <f t="shared" ref="AS38:AS58" si="0">AQ38*AR38</f>
        <v>1354</v>
      </c>
    </row>
    <row r="39" spans="1:45" ht="27" customHeight="1">
      <c r="A39" s="70" t="s">
        <v>56</v>
      </c>
      <c r="B39" s="71"/>
      <c r="C39" s="69" t="s">
        <v>36</v>
      </c>
      <c r="D39" s="69"/>
      <c r="E39" s="69"/>
      <c r="F39" s="65"/>
      <c r="G39" s="65"/>
      <c r="H39" s="65"/>
      <c r="I39" s="65"/>
      <c r="J39" s="65"/>
      <c r="K39" s="65"/>
      <c r="L39" s="65"/>
      <c r="M39" s="65"/>
      <c r="N39" s="65"/>
      <c r="O39" s="72"/>
      <c r="P39" s="73"/>
      <c r="Q39" s="72"/>
      <c r="R39" s="73"/>
      <c r="S39" s="73"/>
      <c r="T39" s="74"/>
      <c r="U39" s="65"/>
      <c r="V39" s="65"/>
      <c r="W39" s="65"/>
      <c r="X39" s="65"/>
      <c r="Y39" s="69"/>
      <c r="Z39" s="69"/>
      <c r="AA39" s="69"/>
      <c r="AB39" s="69"/>
      <c r="AC39" s="69"/>
      <c r="AD39" s="69"/>
      <c r="AE39" s="69"/>
      <c r="AF39" s="69"/>
      <c r="AG39" s="69"/>
      <c r="AK39" s="60" t="s">
        <v>21</v>
      </c>
      <c r="AL39" s="137">
        <v>3</v>
      </c>
      <c r="AM39" s="138"/>
      <c r="AN39" s="139" t="s">
        <v>74</v>
      </c>
      <c r="AO39" s="140" t="s">
        <v>75</v>
      </c>
      <c r="AP39" s="141" t="s">
        <v>76</v>
      </c>
      <c r="AQ39" s="142">
        <v>1</v>
      </c>
      <c r="AR39" s="142">
        <v>3513</v>
      </c>
      <c r="AS39" s="143">
        <f t="shared" si="0"/>
        <v>3513</v>
      </c>
    </row>
    <row r="40" spans="1:45" s="86" customFormat="1">
      <c r="A40" s="65">
        <v>1</v>
      </c>
      <c r="B40" s="65"/>
      <c r="C40" s="65">
        <v>2</v>
      </c>
      <c r="D40" s="65"/>
      <c r="E40" s="65"/>
      <c r="F40" s="65">
        <v>3</v>
      </c>
      <c r="G40" s="65"/>
      <c r="H40" s="65"/>
      <c r="I40" s="65"/>
      <c r="J40" s="65"/>
      <c r="K40" s="65"/>
      <c r="L40" s="65"/>
      <c r="M40" s="65"/>
      <c r="N40" s="65"/>
      <c r="O40" s="75">
        <v>4</v>
      </c>
      <c r="P40" s="76"/>
      <c r="Q40" s="75">
        <v>5</v>
      </c>
      <c r="R40" s="76"/>
      <c r="S40" s="76"/>
      <c r="T40" s="77"/>
      <c r="U40" s="75">
        <v>6</v>
      </c>
      <c r="V40" s="76"/>
      <c r="W40" s="76"/>
      <c r="X40" s="77"/>
      <c r="Y40" s="65">
        <v>7</v>
      </c>
      <c r="Z40" s="65"/>
      <c r="AA40" s="65"/>
      <c r="AB40" s="65"/>
      <c r="AC40" s="65"/>
      <c r="AD40" s="65">
        <v>8</v>
      </c>
      <c r="AE40" s="65"/>
      <c r="AF40" s="65"/>
      <c r="AG40" s="65"/>
      <c r="AK40" s="60" t="s">
        <v>21</v>
      </c>
      <c r="AL40" s="137">
        <v>4</v>
      </c>
      <c r="AM40" s="138"/>
      <c r="AN40" s="139" t="s">
        <v>77</v>
      </c>
      <c r="AO40" s="140" t="s">
        <v>78</v>
      </c>
      <c r="AP40" s="141" t="s">
        <v>73</v>
      </c>
      <c r="AQ40" s="142">
        <v>1</v>
      </c>
      <c r="AR40" s="142">
        <v>702</v>
      </c>
      <c r="AS40" s="143">
        <f t="shared" si="0"/>
        <v>702</v>
      </c>
    </row>
    <row r="41" spans="1:45">
      <c r="A41" s="96"/>
      <c r="B41" s="96"/>
      <c r="C41" s="96"/>
      <c r="D41" s="96"/>
      <c r="E41" s="96"/>
      <c r="F41" s="97" t="s">
        <v>44</v>
      </c>
      <c r="G41" s="97"/>
      <c r="H41" s="97"/>
      <c r="I41" s="97"/>
      <c r="J41" s="97"/>
      <c r="K41" s="97"/>
      <c r="L41" s="97"/>
      <c r="M41" s="97"/>
      <c r="N41" s="97"/>
      <c r="O41" s="98"/>
      <c r="P41" s="99"/>
      <c r="Q41" s="100"/>
      <c r="R41" s="101"/>
      <c r="S41" s="101"/>
      <c r="T41" s="102"/>
      <c r="U41" s="100"/>
      <c r="V41" s="101"/>
      <c r="W41" s="101"/>
      <c r="X41" s="102"/>
      <c r="Y41" s="103"/>
      <c r="Z41" s="103"/>
      <c r="AA41" s="103"/>
      <c r="AB41" s="103"/>
      <c r="AC41" s="103"/>
      <c r="AD41" s="103"/>
      <c r="AE41" s="103"/>
      <c r="AF41" s="103"/>
      <c r="AG41" s="103"/>
      <c r="AK41" s="60" t="s">
        <v>21</v>
      </c>
      <c r="AL41" s="137">
        <v>5</v>
      </c>
      <c r="AM41" s="138"/>
      <c r="AN41" s="139" t="s">
        <v>79</v>
      </c>
      <c r="AO41" s="140" t="s">
        <v>80</v>
      </c>
      <c r="AP41" s="141" t="s">
        <v>70</v>
      </c>
      <c r="AQ41" s="145">
        <v>1</v>
      </c>
      <c r="AR41" s="142">
        <v>571</v>
      </c>
      <c r="AS41" s="143">
        <f>AQ42*AR41</f>
        <v>2284</v>
      </c>
    </row>
    <row r="42" spans="1:45">
      <c r="A42" s="78" t="str">
        <f>+A33</f>
        <v>1</v>
      </c>
      <c r="B42" s="111"/>
      <c r="C42" s="225" t="s">
        <v>21</v>
      </c>
      <c r="D42" s="242" t="s">
        <v>192</v>
      </c>
      <c r="E42" s="224">
        <v>42</v>
      </c>
      <c r="F42" s="221" t="str">
        <f ca="1">OFFSET(AL65,MATCH(E42,AL65:AL106,0)-1,2)</f>
        <v>Электроды</v>
      </c>
      <c r="G42" s="222"/>
      <c r="H42" s="222"/>
      <c r="I42" s="222"/>
      <c r="J42" s="222"/>
      <c r="K42" s="222"/>
      <c r="L42" s="222"/>
      <c r="M42" s="222"/>
      <c r="N42" s="223"/>
      <c r="O42" s="226" t="str">
        <f ca="1">OFFSET(AL65,MATCH(E42,AL65:AL106,0)-1,3)</f>
        <v>УОНИ-13/55  Ø4</v>
      </c>
      <c r="P42" s="227"/>
      <c r="Q42" s="226" t="str">
        <f ca="1">OFFSET(AL65,MATCH(E42,AL65:AL106,0)-1,4)</f>
        <v>кг</v>
      </c>
      <c r="R42" s="227"/>
      <c r="S42" s="227"/>
      <c r="T42" s="228"/>
      <c r="U42" s="226"/>
      <c r="V42" s="227"/>
      <c r="W42" s="227"/>
      <c r="X42" s="228"/>
      <c r="Y42" s="111">
        <f ca="1">OFFSET(AL65,MATCH(E42,AL65:AL106,0)-1,6)</f>
        <v>75</v>
      </c>
      <c r="Z42" s="111"/>
      <c r="AA42" s="111"/>
      <c r="AB42" s="111"/>
      <c r="AC42" s="111"/>
      <c r="AD42" s="111">
        <f ca="1">+Y42*U42</f>
        <v>0</v>
      </c>
      <c r="AE42" s="111"/>
      <c r="AF42" s="111"/>
      <c r="AG42" s="111"/>
      <c r="AK42" s="60" t="s">
        <v>21</v>
      </c>
      <c r="AL42" s="137">
        <v>6</v>
      </c>
      <c r="AM42" s="138"/>
      <c r="AN42" s="139" t="s">
        <v>81</v>
      </c>
      <c r="AO42" s="140" t="s">
        <v>82</v>
      </c>
      <c r="AP42" s="141" t="s">
        <v>83</v>
      </c>
      <c r="AQ42" s="142">
        <v>4</v>
      </c>
      <c r="AR42" s="142">
        <v>11</v>
      </c>
      <c r="AS42" s="143">
        <f>AQ42*AR42</f>
        <v>44</v>
      </c>
    </row>
    <row r="43" spans="1:45">
      <c r="A43" s="78"/>
      <c r="B43" s="78"/>
      <c r="C43" s="78"/>
      <c r="D43" s="78"/>
      <c r="E43" s="78"/>
      <c r="F43" s="85"/>
      <c r="G43" s="85"/>
      <c r="H43" s="85"/>
      <c r="I43" s="85"/>
      <c r="J43" s="85"/>
      <c r="K43" s="85"/>
      <c r="L43" s="85"/>
      <c r="M43" s="85"/>
      <c r="N43" s="85"/>
      <c r="O43" s="79"/>
      <c r="P43" s="34"/>
      <c r="Q43" s="80"/>
      <c r="R43" s="81"/>
      <c r="S43" s="81"/>
      <c r="T43" s="82"/>
      <c r="U43" s="80"/>
      <c r="V43" s="81"/>
      <c r="W43" s="81"/>
      <c r="X43" s="82"/>
      <c r="Y43" s="64"/>
      <c r="Z43" s="64"/>
      <c r="AA43" s="64"/>
      <c r="AB43" s="64"/>
      <c r="AC43" s="64"/>
      <c r="AD43" s="64"/>
      <c r="AE43" s="64"/>
      <c r="AF43" s="64"/>
      <c r="AG43" s="64"/>
      <c r="AK43" s="60" t="s">
        <v>21</v>
      </c>
      <c r="AL43" s="137">
        <v>7</v>
      </c>
      <c r="AM43" s="138"/>
      <c r="AN43" s="139" t="s">
        <v>84</v>
      </c>
      <c r="AO43" s="140" t="s">
        <v>85</v>
      </c>
      <c r="AP43" s="141" t="s">
        <v>73</v>
      </c>
      <c r="AQ43" s="142">
        <v>1</v>
      </c>
      <c r="AR43" s="142">
        <v>1230</v>
      </c>
      <c r="AS43" s="143">
        <f>AQ43*AR43</f>
        <v>1230</v>
      </c>
    </row>
    <row r="44" spans="1:45">
      <c r="A44" s="96"/>
      <c r="B44" s="96"/>
      <c r="C44" s="96"/>
      <c r="D44" s="96"/>
      <c r="E44" s="96"/>
      <c r="F44" s="97" t="s">
        <v>45</v>
      </c>
      <c r="G44" s="97"/>
      <c r="H44" s="97"/>
      <c r="I44" s="97"/>
      <c r="J44" s="97"/>
      <c r="K44" s="97"/>
      <c r="L44" s="97"/>
      <c r="M44" s="97"/>
      <c r="N44" s="97"/>
      <c r="O44" s="96"/>
      <c r="P44" s="96"/>
      <c r="Q44" s="103"/>
      <c r="R44" s="103"/>
      <c r="S44" s="103"/>
      <c r="T44" s="103"/>
      <c r="U44" s="103"/>
      <c r="V44" s="103"/>
      <c r="W44" s="103"/>
      <c r="X44" s="103"/>
      <c r="Y44" s="103"/>
      <c r="Z44" s="103"/>
      <c r="AA44" s="103"/>
      <c r="AB44" s="103"/>
      <c r="AC44" s="103"/>
      <c r="AD44" s="103"/>
      <c r="AE44" s="103"/>
      <c r="AF44" s="103"/>
      <c r="AG44" s="103"/>
      <c r="AK44" s="60" t="s">
        <v>21</v>
      </c>
      <c r="AL44" s="137">
        <v>8</v>
      </c>
      <c r="AM44" s="138"/>
      <c r="AN44" s="139" t="s">
        <v>86</v>
      </c>
      <c r="AO44" s="140" t="s">
        <v>87</v>
      </c>
      <c r="AP44" s="141" t="s">
        <v>73</v>
      </c>
      <c r="AQ44" s="142">
        <v>1</v>
      </c>
      <c r="AR44" s="142">
        <v>1186</v>
      </c>
      <c r="AS44" s="143">
        <f>AQ44*AR44</f>
        <v>1186</v>
      </c>
    </row>
    <row r="45" spans="1:45" ht="24">
      <c r="A45" s="78"/>
      <c r="B45" s="78"/>
      <c r="C45" s="78"/>
      <c r="D45" s="78"/>
      <c r="E45" s="78"/>
      <c r="F45" s="85"/>
      <c r="G45" s="85"/>
      <c r="H45" s="85"/>
      <c r="I45" s="85"/>
      <c r="J45" s="85"/>
      <c r="K45" s="85"/>
      <c r="L45" s="85"/>
      <c r="M45" s="85"/>
      <c r="N45" s="85"/>
      <c r="O45" s="78"/>
      <c r="P45" s="78"/>
      <c r="Q45" s="64"/>
      <c r="R45" s="64"/>
      <c r="S45" s="64"/>
      <c r="T45" s="64"/>
      <c r="U45" s="64"/>
      <c r="V45" s="64"/>
      <c r="W45" s="64"/>
      <c r="X45" s="64"/>
      <c r="Y45" s="64"/>
      <c r="Z45" s="64"/>
      <c r="AA45" s="64"/>
      <c r="AB45" s="64"/>
      <c r="AC45" s="64"/>
      <c r="AD45" s="64"/>
      <c r="AE45" s="64"/>
      <c r="AF45" s="64"/>
      <c r="AG45" s="64"/>
      <c r="AK45" s="60" t="s">
        <v>21</v>
      </c>
      <c r="AL45" s="137">
        <v>9</v>
      </c>
      <c r="AM45" s="138"/>
      <c r="AN45" s="139" t="s">
        <v>88</v>
      </c>
      <c r="AO45" s="140" t="s">
        <v>89</v>
      </c>
      <c r="AP45" s="141" t="s">
        <v>73</v>
      </c>
      <c r="AQ45" s="142">
        <v>1</v>
      </c>
      <c r="AR45" s="142">
        <v>2811</v>
      </c>
      <c r="AS45" s="143">
        <f>AQ45*AR45</f>
        <v>2811</v>
      </c>
    </row>
    <row r="46" spans="1:45">
      <c r="A46" s="78"/>
      <c r="B46" s="78"/>
      <c r="C46" s="78"/>
      <c r="D46" s="78"/>
      <c r="E46" s="78"/>
      <c r="F46" s="85"/>
      <c r="G46" s="85"/>
      <c r="H46" s="85"/>
      <c r="I46" s="85"/>
      <c r="J46" s="85"/>
      <c r="K46" s="85"/>
      <c r="L46" s="85"/>
      <c r="M46" s="85"/>
      <c r="N46" s="85"/>
      <c r="O46" s="78"/>
      <c r="P46" s="78"/>
      <c r="Q46" s="64"/>
      <c r="R46" s="64"/>
      <c r="S46" s="64"/>
      <c r="T46" s="64"/>
      <c r="U46" s="64"/>
      <c r="V46" s="64"/>
      <c r="W46" s="64"/>
      <c r="X46" s="64"/>
      <c r="Y46" s="64"/>
      <c r="Z46" s="64"/>
      <c r="AA46" s="64"/>
      <c r="AB46" s="64"/>
      <c r="AC46" s="64"/>
      <c r="AD46" s="64"/>
      <c r="AE46" s="64"/>
      <c r="AF46" s="64"/>
      <c r="AG46" s="64"/>
      <c r="AK46" s="60" t="s">
        <v>21</v>
      </c>
      <c r="AL46" s="146"/>
      <c r="AM46" s="147"/>
      <c r="AN46" s="148" t="s">
        <v>90</v>
      </c>
      <c r="AO46" s="149"/>
      <c r="AP46" s="150"/>
      <c r="AQ46" s="151"/>
      <c r="AR46" s="151"/>
      <c r="AS46" s="152">
        <f>SUM(AS37:AS45)</f>
        <v>14529</v>
      </c>
    </row>
    <row r="47" spans="1:45">
      <c r="A47" s="78"/>
      <c r="B47" s="78"/>
      <c r="C47" s="78"/>
      <c r="D47" s="78"/>
      <c r="E47" s="78"/>
      <c r="F47" s="85"/>
      <c r="G47" s="85"/>
      <c r="H47" s="85"/>
      <c r="I47" s="85"/>
      <c r="J47" s="85"/>
      <c r="K47" s="85"/>
      <c r="L47" s="85"/>
      <c r="M47" s="85"/>
      <c r="N47" s="85"/>
      <c r="O47" s="78"/>
      <c r="P47" s="78"/>
      <c r="Q47" s="64"/>
      <c r="R47" s="64"/>
      <c r="S47" s="64"/>
      <c r="T47" s="64"/>
      <c r="U47" s="64"/>
      <c r="V47" s="64"/>
      <c r="W47" s="64"/>
      <c r="X47" s="64"/>
      <c r="Y47" s="64"/>
      <c r="Z47" s="64"/>
      <c r="AA47" s="64"/>
      <c r="AB47" s="64"/>
      <c r="AC47" s="64"/>
      <c r="AD47" s="64"/>
      <c r="AE47" s="64"/>
      <c r="AF47" s="64"/>
      <c r="AG47" s="64"/>
      <c r="AK47" s="60" t="s">
        <v>21</v>
      </c>
      <c r="AL47" s="153"/>
      <c r="AM47" s="154"/>
      <c r="AN47" s="155" t="s">
        <v>91</v>
      </c>
      <c r="AO47" s="156">
        <v>1.4590000000000001</v>
      </c>
      <c r="AP47" s="150"/>
      <c r="AQ47" s="151"/>
      <c r="AR47" s="151"/>
      <c r="AS47" s="157">
        <f>AS46*AO47</f>
        <v>21197.811000000002</v>
      </c>
    </row>
    <row r="48" spans="1:45">
      <c r="A48" s="78"/>
      <c r="B48" s="78"/>
      <c r="C48" s="78"/>
      <c r="D48" s="78"/>
      <c r="E48" s="78"/>
      <c r="F48" s="85" t="s">
        <v>46</v>
      </c>
      <c r="G48" s="85"/>
      <c r="H48" s="85"/>
      <c r="I48" s="85"/>
      <c r="J48" s="85"/>
      <c r="K48" s="85"/>
      <c r="L48" s="85"/>
      <c r="M48" s="85"/>
      <c r="N48" s="85"/>
      <c r="O48" s="78" t="s">
        <v>38</v>
      </c>
      <c r="P48" s="78"/>
      <c r="Q48" s="64" t="s">
        <v>38</v>
      </c>
      <c r="R48" s="64"/>
      <c r="S48" s="64"/>
      <c r="T48" s="64"/>
      <c r="U48" s="64"/>
      <c r="V48" s="64"/>
      <c r="W48" s="64"/>
      <c r="X48" s="64"/>
      <c r="Y48" s="64"/>
      <c r="Z48" s="64"/>
      <c r="AA48" s="64"/>
      <c r="AB48" s="64"/>
      <c r="AC48" s="64"/>
      <c r="AD48" s="64">
        <f ca="1">SUM(AD42:AG43,AD45:AG47)</f>
        <v>0</v>
      </c>
      <c r="AE48" s="64"/>
      <c r="AF48" s="64"/>
      <c r="AG48" s="64"/>
      <c r="AK48" s="60" t="s">
        <v>21</v>
      </c>
      <c r="AL48" s="219" t="s">
        <v>92</v>
      </c>
      <c r="AM48" s="158"/>
      <c r="AN48" s="159"/>
      <c r="AO48" s="156"/>
      <c r="AP48" s="156"/>
      <c r="AQ48" s="160"/>
      <c r="AR48" s="160"/>
      <c r="AS48" s="161"/>
    </row>
    <row r="49" spans="1:45" ht="24">
      <c r="A49" s="78"/>
      <c r="B49" s="78"/>
      <c r="C49" s="78"/>
      <c r="D49" s="78"/>
      <c r="E49" s="78"/>
      <c r="F49" s="85" t="s">
        <v>47</v>
      </c>
      <c r="G49" s="85"/>
      <c r="H49" s="85"/>
      <c r="I49" s="85"/>
      <c r="J49" s="85"/>
      <c r="K49" s="85"/>
      <c r="L49" s="85"/>
      <c r="M49" s="85"/>
      <c r="N49" s="85"/>
      <c r="O49" s="78"/>
      <c r="P49" s="78"/>
      <c r="Q49" s="64"/>
      <c r="R49" s="64"/>
      <c r="S49" s="64"/>
      <c r="T49" s="64"/>
      <c r="U49" s="64"/>
      <c r="V49" s="64"/>
      <c r="W49" s="64"/>
      <c r="X49" s="64"/>
      <c r="Y49" s="64"/>
      <c r="Z49" s="64"/>
      <c r="AA49" s="64"/>
      <c r="AB49" s="64"/>
      <c r="AC49" s="64"/>
      <c r="AD49" s="64"/>
      <c r="AE49" s="64"/>
      <c r="AF49" s="64"/>
      <c r="AG49" s="64"/>
      <c r="AK49" s="60" t="s">
        <v>21</v>
      </c>
      <c r="AL49" s="137">
        <f>+AL45+1</f>
        <v>10</v>
      </c>
      <c r="AM49" s="138"/>
      <c r="AN49" s="139" t="s">
        <v>93</v>
      </c>
      <c r="AO49" s="140" t="s">
        <v>94</v>
      </c>
      <c r="AP49" s="141" t="s">
        <v>95</v>
      </c>
      <c r="AQ49" s="142">
        <v>3</v>
      </c>
      <c r="AR49" s="142">
        <v>95</v>
      </c>
      <c r="AS49" s="143">
        <f t="shared" si="0"/>
        <v>285</v>
      </c>
    </row>
    <row r="50" spans="1:45">
      <c r="A50" s="78"/>
      <c r="B50" s="78"/>
      <c r="C50" s="78"/>
      <c r="D50" s="78"/>
      <c r="E50" s="78"/>
      <c r="F50" s="85" t="s">
        <v>48</v>
      </c>
      <c r="G50" s="85"/>
      <c r="H50" s="85"/>
      <c r="I50" s="85"/>
      <c r="J50" s="85"/>
      <c r="K50" s="85"/>
      <c r="L50" s="85"/>
      <c r="M50" s="85"/>
      <c r="N50" s="85"/>
      <c r="O50" s="78" t="s">
        <v>38</v>
      </c>
      <c r="P50" s="78"/>
      <c r="Q50" s="64" t="s">
        <v>38</v>
      </c>
      <c r="R50" s="64"/>
      <c r="S50" s="64"/>
      <c r="T50" s="64"/>
      <c r="U50" s="64" t="s">
        <v>38</v>
      </c>
      <c r="V50" s="64"/>
      <c r="W50" s="64"/>
      <c r="X50" s="64"/>
      <c r="Y50" s="63" t="s">
        <v>38</v>
      </c>
      <c r="Z50" s="63"/>
      <c r="AA50" s="63"/>
      <c r="AB50" s="63"/>
      <c r="AC50" s="63"/>
      <c r="AD50" s="64">
        <f>SUM(AD49)</f>
        <v>0</v>
      </c>
      <c r="AE50" s="64"/>
      <c r="AF50" s="64"/>
      <c r="AG50" s="64"/>
      <c r="AK50" s="60" t="s">
        <v>21</v>
      </c>
      <c r="AL50" s="146"/>
      <c r="AM50" s="147"/>
      <c r="AN50" s="148" t="s">
        <v>96</v>
      </c>
      <c r="AO50" s="149"/>
      <c r="AP50" s="150"/>
      <c r="AQ50" s="151"/>
      <c r="AR50" s="151"/>
      <c r="AS50" s="152">
        <f>AS49</f>
        <v>285</v>
      </c>
    </row>
    <row r="51" spans="1:45">
      <c r="A51" s="86"/>
      <c r="B51" s="86"/>
      <c r="C51" s="86"/>
      <c r="D51" s="86"/>
      <c r="E51" s="86"/>
      <c r="F51" s="86"/>
      <c r="G51" s="86"/>
      <c r="H51" s="86"/>
      <c r="I51" s="86"/>
      <c r="J51" s="86"/>
      <c r="K51" s="86"/>
      <c r="L51" s="86"/>
      <c r="M51" s="86"/>
      <c r="N51" s="86"/>
      <c r="O51" s="86"/>
      <c r="P51" s="86"/>
      <c r="Q51" s="86"/>
      <c r="R51" s="86"/>
      <c r="S51" s="87" t="s">
        <v>37</v>
      </c>
      <c r="T51" s="87"/>
      <c r="U51" s="63" t="s">
        <v>38</v>
      </c>
      <c r="V51" s="63"/>
      <c r="W51" s="63"/>
      <c r="X51" s="63"/>
      <c r="Y51" s="63" t="s">
        <v>38</v>
      </c>
      <c r="Z51" s="63"/>
      <c r="AA51" s="63"/>
      <c r="AB51" s="63"/>
      <c r="AC51" s="63"/>
      <c r="AD51" s="104">
        <f ca="1">SUM(AD50,AD48)</f>
        <v>0</v>
      </c>
      <c r="AE51" s="104"/>
      <c r="AF51" s="104"/>
      <c r="AG51" s="104"/>
      <c r="AK51" s="60" t="s">
        <v>21</v>
      </c>
      <c r="AL51" s="153"/>
      <c r="AM51" s="154"/>
      <c r="AN51" s="155" t="s">
        <v>91</v>
      </c>
      <c r="AO51" s="156">
        <v>1.6160000000000001</v>
      </c>
      <c r="AP51" s="150"/>
      <c r="AQ51" s="151"/>
      <c r="AR51" s="151"/>
      <c r="AS51" s="157">
        <f>AS50*AO51</f>
        <v>460.56</v>
      </c>
    </row>
    <row r="52" spans="1:45">
      <c r="AK52" s="60" t="s">
        <v>21</v>
      </c>
      <c r="AL52" s="219" t="s">
        <v>97</v>
      </c>
      <c r="AM52" s="158"/>
      <c r="AN52" s="159"/>
      <c r="AO52" s="156"/>
      <c r="AP52" s="156"/>
      <c r="AQ52" s="160"/>
      <c r="AR52" s="160"/>
      <c r="AS52" s="161"/>
    </row>
    <row r="53" spans="1:45" ht="24">
      <c r="AK53" s="60" t="s">
        <v>21</v>
      </c>
      <c r="AL53" s="137">
        <f>+AL49+1</f>
        <v>11</v>
      </c>
      <c r="AM53" s="138"/>
      <c r="AN53" s="139" t="s">
        <v>98</v>
      </c>
      <c r="AO53" s="140" t="s">
        <v>99</v>
      </c>
      <c r="AP53" s="141" t="s">
        <v>73</v>
      </c>
      <c r="AQ53" s="142">
        <v>8</v>
      </c>
      <c r="AR53" s="142">
        <v>71</v>
      </c>
      <c r="AS53" s="143">
        <f t="shared" si="0"/>
        <v>568</v>
      </c>
    </row>
    <row r="54" spans="1:45" ht="24">
      <c r="C54" s="105" t="s">
        <v>49</v>
      </c>
      <c r="D54" s="105"/>
      <c r="F54" s="106"/>
      <c r="G54" s="106"/>
      <c r="H54" s="106"/>
      <c r="I54" s="106"/>
      <c r="K54" s="106"/>
      <c r="L54" s="106"/>
      <c r="M54" s="45"/>
      <c r="N54" s="106"/>
      <c r="O54" s="106"/>
      <c r="P54" s="106"/>
      <c r="Q54" s="106"/>
      <c r="R54" s="106"/>
      <c r="S54" s="106"/>
      <c r="T54" s="106"/>
      <c r="U54" s="106"/>
      <c r="V54" s="106"/>
      <c r="W54" s="106"/>
      <c r="X54" s="106"/>
      <c r="Y54" s="106"/>
      <c r="Z54" s="106"/>
      <c r="AA54" s="106"/>
      <c r="AB54" s="106"/>
      <c r="AC54" s="106"/>
      <c r="AD54" s="106"/>
      <c r="AE54" s="106"/>
      <c r="AF54" s="106"/>
      <c r="AG54" s="106"/>
      <c r="AK54" s="60" t="s">
        <v>21</v>
      </c>
      <c r="AL54" s="137">
        <f>+AL53+1</f>
        <v>12</v>
      </c>
      <c r="AM54" s="138"/>
      <c r="AN54" s="139" t="s">
        <v>100</v>
      </c>
      <c r="AO54" s="140" t="s">
        <v>101</v>
      </c>
      <c r="AP54" s="141" t="s">
        <v>73</v>
      </c>
      <c r="AQ54" s="142">
        <v>8</v>
      </c>
      <c r="AR54" s="142">
        <v>100</v>
      </c>
      <c r="AS54" s="143">
        <f t="shared" si="0"/>
        <v>800</v>
      </c>
    </row>
    <row r="55" spans="1:45" s="12" customFormat="1" ht="24">
      <c r="F55" s="107" t="s">
        <v>50</v>
      </c>
      <c r="G55" s="107"/>
      <c r="H55" s="107"/>
      <c r="I55" s="107"/>
      <c r="K55" s="107" t="s">
        <v>51</v>
      </c>
      <c r="L55" s="107"/>
      <c r="N55" s="107" t="s">
        <v>52</v>
      </c>
      <c r="O55" s="107"/>
      <c r="P55" s="107"/>
      <c r="Q55" s="107"/>
      <c r="R55" s="107"/>
      <c r="S55" s="107"/>
      <c r="T55" s="107"/>
      <c r="U55" s="107"/>
      <c r="V55" s="107"/>
      <c r="W55" s="107"/>
      <c r="X55" s="107"/>
      <c r="Y55" s="107"/>
      <c r="Z55" s="107"/>
      <c r="AA55" s="107"/>
      <c r="AB55" s="107"/>
      <c r="AC55" s="107"/>
      <c r="AD55" s="107"/>
      <c r="AE55" s="107"/>
      <c r="AF55" s="107"/>
      <c r="AG55" s="107"/>
      <c r="AK55" s="60" t="s">
        <v>21</v>
      </c>
      <c r="AL55" s="137">
        <f>+AL54+1</f>
        <v>13</v>
      </c>
      <c r="AM55" s="138"/>
      <c r="AN55" s="139" t="s">
        <v>102</v>
      </c>
      <c r="AO55" s="140" t="s">
        <v>103</v>
      </c>
      <c r="AP55" s="141" t="s">
        <v>73</v>
      </c>
      <c r="AQ55" s="142">
        <v>6</v>
      </c>
      <c r="AR55" s="142">
        <v>128</v>
      </c>
      <c r="AS55" s="143">
        <f t="shared" si="0"/>
        <v>768</v>
      </c>
    </row>
    <row r="56" spans="1:45" s="1" customFormat="1" ht="24">
      <c r="F56" s="108"/>
      <c r="G56" s="108"/>
      <c r="H56" s="108"/>
      <c r="I56" s="108"/>
      <c r="K56" s="108"/>
      <c r="L56" s="108"/>
      <c r="N56" s="108"/>
      <c r="O56" s="108"/>
      <c r="P56" s="108"/>
      <c r="Q56" s="108"/>
      <c r="R56" s="108"/>
      <c r="S56" s="108"/>
      <c r="T56" s="108"/>
      <c r="U56" s="108"/>
      <c r="V56" s="108"/>
      <c r="W56" s="108"/>
      <c r="X56" s="108"/>
      <c r="Y56" s="108"/>
      <c r="Z56" s="108"/>
      <c r="AA56" s="108"/>
      <c r="AB56" s="108"/>
      <c r="AC56" s="108"/>
      <c r="AD56" s="108"/>
      <c r="AE56" s="108"/>
      <c r="AF56" s="108"/>
      <c r="AG56" s="108"/>
      <c r="AK56" s="60" t="s">
        <v>21</v>
      </c>
      <c r="AL56" s="137">
        <f>+AL55+1</f>
        <v>14</v>
      </c>
      <c r="AM56" s="138"/>
      <c r="AN56" s="139" t="s">
        <v>104</v>
      </c>
      <c r="AO56" s="140" t="s">
        <v>105</v>
      </c>
      <c r="AP56" s="141" t="s">
        <v>73</v>
      </c>
      <c r="AQ56" s="142">
        <v>6</v>
      </c>
      <c r="AR56" s="142">
        <v>171</v>
      </c>
      <c r="AS56" s="143">
        <f t="shared" si="0"/>
        <v>1026</v>
      </c>
    </row>
    <row r="57" spans="1:45" ht="24">
      <c r="G57" s="86" t="s">
        <v>53</v>
      </c>
      <c r="N57" s="45"/>
      <c r="AK57" s="60" t="s">
        <v>21</v>
      </c>
      <c r="AL57" s="137">
        <f>+AL56+1</f>
        <v>15</v>
      </c>
      <c r="AM57" s="138"/>
      <c r="AN57" s="139" t="s">
        <v>106</v>
      </c>
      <c r="AO57" s="140" t="s">
        <v>107</v>
      </c>
      <c r="AP57" s="141" t="s">
        <v>73</v>
      </c>
      <c r="AQ57" s="142">
        <v>4</v>
      </c>
      <c r="AR57" s="142">
        <v>213</v>
      </c>
      <c r="AS57" s="143">
        <f t="shared" si="0"/>
        <v>852</v>
      </c>
    </row>
    <row r="58" spans="1:45" ht="36">
      <c r="G58" s="105"/>
      <c r="N58" s="45"/>
      <c r="AK58" s="60" t="s">
        <v>21</v>
      </c>
      <c r="AL58" s="137">
        <f>+AL57+1</f>
        <v>16</v>
      </c>
      <c r="AM58" s="138"/>
      <c r="AN58" s="139" t="s">
        <v>108</v>
      </c>
      <c r="AO58" s="140" t="s">
        <v>109</v>
      </c>
      <c r="AP58" s="141" t="s">
        <v>73</v>
      </c>
      <c r="AQ58" s="142">
        <v>4</v>
      </c>
      <c r="AR58" s="142">
        <v>850</v>
      </c>
      <c r="AS58" s="143">
        <f t="shared" si="0"/>
        <v>3400</v>
      </c>
    </row>
    <row r="59" spans="1:45">
      <c r="C59" s="105" t="s">
        <v>54</v>
      </c>
      <c r="D59" s="105"/>
      <c r="F59" s="106"/>
      <c r="G59" s="106"/>
      <c r="H59" s="106"/>
      <c r="I59" s="106"/>
      <c r="K59" s="106"/>
      <c r="L59" s="106"/>
      <c r="M59" s="45"/>
      <c r="N59" s="106"/>
      <c r="O59" s="106"/>
      <c r="P59" s="106"/>
      <c r="Q59" s="106"/>
      <c r="R59" s="106"/>
      <c r="S59" s="106"/>
      <c r="T59" s="106"/>
      <c r="U59" s="106"/>
      <c r="V59" s="106"/>
      <c r="W59" s="106"/>
      <c r="X59" s="106"/>
      <c r="Y59" s="106"/>
      <c r="Z59" s="106"/>
      <c r="AA59" s="106"/>
      <c r="AB59" s="106"/>
      <c r="AC59" s="106"/>
      <c r="AD59" s="106"/>
      <c r="AE59" s="106"/>
      <c r="AF59" s="106"/>
      <c r="AG59" s="106"/>
      <c r="AK59" s="60"/>
      <c r="AL59" s="146"/>
      <c r="AM59" s="147"/>
      <c r="AN59" s="148" t="s">
        <v>110</v>
      </c>
      <c r="AO59" s="149"/>
      <c r="AP59" s="150"/>
      <c r="AQ59" s="151"/>
      <c r="AR59" s="151"/>
      <c r="AS59" s="152">
        <f>SUM(AS53:AS58)</f>
        <v>7414</v>
      </c>
    </row>
    <row r="60" spans="1:45" s="12" customFormat="1" ht="12.75">
      <c r="F60" s="107" t="s">
        <v>50</v>
      </c>
      <c r="G60" s="107"/>
      <c r="H60" s="107"/>
      <c r="I60" s="107"/>
      <c r="K60" s="107" t="s">
        <v>51</v>
      </c>
      <c r="L60" s="107"/>
      <c r="N60" s="107" t="s">
        <v>52</v>
      </c>
      <c r="O60" s="107"/>
      <c r="P60" s="107"/>
      <c r="Q60" s="107"/>
      <c r="R60" s="107"/>
      <c r="S60" s="107"/>
      <c r="T60" s="107"/>
      <c r="U60" s="107"/>
      <c r="V60" s="107"/>
      <c r="W60" s="107"/>
      <c r="X60" s="107"/>
      <c r="Y60" s="107"/>
      <c r="Z60" s="107"/>
      <c r="AA60" s="107"/>
      <c r="AB60" s="107"/>
      <c r="AC60" s="107"/>
      <c r="AD60" s="107"/>
      <c r="AE60" s="107"/>
      <c r="AF60" s="107"/>
      <c r="AG60" s="107"/>
      <c r="AK60" s="60"/>
      <c r="AL60" s="153"/>
      <c r="AM60" s="154"/>
      <c r="AN60" s="155" t="s">
        <v>91</v>
      </c>
      <c r="AO60" s="156">
        <v>1.6160000000000001</v>
      </c>
      <c r="AP60" s="150"/>
      <c r="AQ60" s="151"/>
      <c r="AR60" s="151"/>
      <c r="AS60" s="157">
        <f>AS59*AO60</f>
        <v>11981.024000000001</v>
      </c>
    </row>
    <row r="61" spans="1:45" s="1" customFormat="1" ht="12.75">
      <c r="F61" s="108"/>
      <c r="G61" s="108"/>
      <c r="H61" s="108"/>
      <c r="I61" s="108"/>
      <c r="K61" s="108"/>
      <c r="L61" s="108"/>
      <c r="N61" s="108"/>
      <c r="O61" s="108"/>
      <c r="P61" s="108"/>
      <c r="Q61" s="108"/>
      <c r="R61" s="108"/>
      <c r="S61" s="108"/>
      <c r="T61" s="108"/>
      <c r="U61" s="108"/>
      <c r="V61" s="108"/>
      <c r="W61" s="108"/>
      <c r="X61" s="108"/>
      <c r="Y61" s="108"/>
      <c r="Z61" s="108"/>
      <c r="AA61" s="108"/>
      <c r="AB61" s="108"/>
      <c r="AC61" s="108"/>
      <c r="AD61" s="108"/>
      <c r="AE61" s="108"/>
      <c r="AF61" s="108"/>
      <c r="AG61" s="108"/>
      <c r="AK61" s="60"/>
      <c r="AL61" s="163"/>
      <c r="AM61" s="164"/>
      <c r="AN61" s="165" t="s">
        <v>111</v>
      </c>
      <c r="AO61" s="166"/>
      <c r="AP61" s="156"/>
      <c r="AQ61" s="160"/>
      <c r="AR61" s="160"/>
      <c r="AS61" s="167">
        <f>AS47++AS51+AS60</f>
        <v>33639.395000000004</v>
      </c>
    </row>
    <row r="62" spans="1:45" s="1" customFormat="1">
      <c r="F62"/>
      <c r="G62" s="86" t="s">
        <v>53</v>
      </c>
      <c r="H62"/>
      <c r="I62" s="108"/>
      <c r="K62" s="108"/>
      <c r="L62" s="108"/>
      <c r="N62" s="108"/>
      <c r="O62" s="108"/>
      <c r="P62" s="108"/>
      <c r="Q62" s="108"/>
      <c r="R62" s="108"/>
      <c r="S62" s="108"/>
      <c r="T62" s="108"/>
      <c r="U62" s="108"/>
      <c r="V62" s="108"/>
      <c r="W62" s="108"/>
      <c r="X62" s="108"/>
      <c r="Y62" s="108"/>
      <c r="Z62" s="108"/>
      <c r="AA62" s="108"/>
      <c r="AB62" s="108"/>
      <c r="AC62" s="108"/>
      <c r="AD62" s="108"/>
      <c r="AE62" s="108"/>
      <c r="AF62" s="108"/>
      <c r="AG62" s="108"/>
      <c r="AK62" s="60"/>
      <c r="AL62" s="153"/>
      <c r="AM62" s="154"/>
      <c r="AN62" s="113" t="s">
        <v>112</v>
      </c>
      <c r="AO62" s="149"/>
      <c r="AP62" s="150"/>
      <c r="AQ62" s="151"/>
      <c r="AR62" s="151"/>
      <c r="AS62" s="167">
        <f>AS61*12*0.67</f>
        <v>270460.73580000002</v>
      </c>
    </row>
    <row r="63" spans="1:45" ht="15.75" thickBot="1">
      <c r="A63" s="109" t="s">
        <v>55</v>
      </c>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K63" s="60"/>
      <c r="AL63" s="168"/>
      <c r="AM63" s="169"/>
      <c r="AN63" s="170" t="s">
        <v>113</v>
      </c>
      <c r="AO63" s="171"/>
      <c r="AP63" s="172"/>
      <c r="AQ63" s="173"/>
      <c r="AR63" s="173"/>
      <c r="AS63" s="174">
        <f>+AS62</f>
        <v>270460.73580000002</v>
      </c>
    </row>
    <row r="64" spans="1:45" ht="25.5">
      <c r="AK64" s="60"/>
      <c r="AL64" s="175"/>
      <c r="AM64" s="176"/>
      <c r="AN64" s="177" t="s">
        <v>114</v>
      </c>
      <c r="AO64" s="178"/>
      <c r="AP64" s="179"/>
      <c r="AQ64" s="180"/>
      <c r="AR64" s="180"/>
      <c r="AS64" s="181"/>
    </row>
    <row r="65" spans="37:45">
      <c r="AK65" s="60" t="s">
        <v>21</v>
      </c>
      <c r="AL65" s="153">
        <v>1</v>
      </c>
      <c r="AM65" s="154"/>
      <c r="AN65" s="148" t="s">
        <v>115</v>
      </c>
      <c r="AO65" s="150" t="s">
        <v>116</v>
      </c>
      <c r="AP65" s="150" t="s">
        <v>117</v>
      </c>
      <c r="AQ65" s="182">
        <v>0.33333333333333331</v>
      </c>
      <c r="AR65" s="151">
        <v>75</v>
      </c>
      <c r="AS65" s="183">
        <v>900</v>
      </c>
    </row>
    <row r="66" spans="37:45">
      <c r="AK66" s="60" t="s">
        <v>21</v>
      </c>
      <c r="AL66" s="153">
        <v>2</v>
      </c>
      <c r="AM66" s="154"/>
      <c r="AN66" s="148" t="s">
        <v>115</v>
      </c>
      <c r="AO66" s="150" t="s">
        <v>118</v>
      </c>
      <c r="AP66" s="150" t="s">
        <v>117</v>
      </c>
      <c r="AQ66" s="182">
        <v>0.5</v>
      </c>
      <c r="AR66" s="151">
        <v>75</v>
      </c>
      <c r="AS66" s="183">
        <v>1350</v>
      </c>
    </row>
    <row r="67" spans="37:45">
      <c r="AK67" s="60" t="s">
        <v>21</v>
      </c>
      <c r="AL67" s="153">
        <v>3</v>
      </c>
      <c r="AM67" s="154"/>
      <c r="AN67" s="148" t="s">
        <v>115</v>
      </c>
      <c r="AO67" s="150" t="s">
        <v>119</v>
      </c>
      <c r="AP67" s="150" t="s">
        <v>117</v>
      </c>
      <c r="AQ67" s="182">
        <v>1.3333333333333333</v>
      </c>
      <c r="AR67" s="151">
        <v>75</v>
      </c>
      <c r="AS67" s="183">
        <v>1800</v>
      </c>
    </row>
    <row r="68" spans="37:45">
      <c r="AK68" s="60" t="s">
        <v>21</v>
      </c>
      <c r="AL68" s="153">
        <v>4</v>
      </c>
      <c r="AM68" s="154"/>
      <c r="AN68" s="148" t="s">
        <v>120</v>
      </c>
      <c r="AO68" s="150" t="s">
        <v>121</v>
      </c>
      <c r="AP68" s="150" t="s">
        <v>117</v>
      </c>
      <c r="AQ68" s="182">
        <v>4.9999999999999996E-2</v>
      </c>
      <c r="AR68" s="151">
        <v>75</v>
      </c>
      <c r="AS68" s="183">
        <v>135</v>
      </c>
    </row>
    <row r="69" spans="37:45">
      <c r="AK69" s="60" t="s">
        <v>21</v>
      </c>
      <c r="AL69" s="153">
        <v>5</v>
      </c>
      <c r="AM69" s="154"/>
      <c r="AN69" s="148" t="s">
        <v>120</v>
      </c>
      <c r="AO69" s="150" t="s">
        <v>122</v>
      </c>
      <c r="AP69" s="150" t="s">
        <v>117</v>
      </c>
      <c r="AQ69" s="182">
        <v>6.6666666666666666E-2</v>
      </c>
      <c r="AR69" s="151">
        <v>75</v>
      </c>
      <c r="AS69" s="183">
        <v>180</v>
      </c>
    </row>
    <row r="70" spans="37:45">
      <c r="AK70" s="60" t="s">
        <v>21</v>
      </c>
      <c r="AL70" s="153">
        <v>6</v>
      </c>
      <c r="AM70" s="154"/>
      <c r="AN70" s="148" t="s">
        <v>120</v>
      </c>
      <c r="AO70" s="150" t="s">
        <v>123</v>
      </c>
      <c r="AP70" s="150" t="s">
        <v>117</v>
      </c>
      <c r="AQ70" s="182">
        <v>0.13333333333333333</v>
      </c>
      <c r="AR70" s="151">
        <v>75</v>
      </c>
      <c r="AS70" s="183">
        <v>225</v>
      </c>
    </row>
    <row r="71" spans="37:45">
      <c r="AK71" s="60" t="s">
        <v>21</v>
      </c>
      <c r="AL71" s="153">
        <v>7</v>
      </c>
      <c r="AM71" s="154"/>
      <c r="AN71" s="148" t="s">
        <v>124</v>
      </c>
      <c r="AO71" s="150" t="s">
        <v>125</v>
      </c>
      <c r="AP71" s="150" t="s">
        <v>117</v>
      </c>
      <c r="AQ71" s="182">
        <v>0.79999999999999993</v>
      </c>
      <c r="AR71" s="151">
        <v>420</v>
      </c>
      <c r="AS71" s="183">
        <f t="shared" ref="AS71:AS106" si="1">AQ71*AR71</f>
        <v>336</v>
      </c>
    </row>
    <row r="72" spans="37:45">
      <c r="AK72" s="60" t="s">
        <v>21</v>
      </c>
      <c r="AL72" s="153">
        <v>8</v>
      </c>
      <c r="AM72" s="154"/>
      <c r="AN72" s="148" t="s">
        <v>126</v>
      </c>
      <c r="AO72" s="150" t="s">
        <v>127</v>
      </c>
      <c r="AP72" s="150" t="s">
        <v>117</v>
      </c>
      <c r="AQ72" s="182">
        <v>0.5</v>
      </c>
      <c r="AR72" s="151">
        <v>500</v>
      </c>
      <c r="AS72" s="183">
        <f t="shared" si="1"/>
        <v>250</v>
      </c>
    </row>
    <row r="73" spans="37:45">
      <c r="AK73" s="60" t="s">
        <v>21</v>
      </c>
      <c r="AL73" s="153">
        <v>9</v>
      </c>
      <c r="AM73" s="154"/>
      <c r="AN73" s="148" t="s">
        <v>128</v>
      </c>
      <c r="AO73" s="150" t="s">
        <v>129</v>
      </c>
      <c r="AP73" s="150" t="s">
        <v>117</v>
      </c>
      <c r="AQ73" s="182">
        <v>5</v>
      </c>
      <c r="AR73" s="151">
        <v>26</v>
      </c>
      <c r="AS73" s="183">
        <f t="shared" si="1"/>
        <v>130</v>
      </c>
    </row>
    <row r="74" spans="37:45">
      <c r="AK74" s="60" t="s">
        <v>21</v>
      </c>
      <c r="AL74" s="153">
        <v>10</v>
      </c>
      <c r="AM74" s="154"/>
      <c r="AN74" s="148" t="s">
        <v>130</v>
      </c>
      <c r="AO74" s="150" t="s">
        <v>131</v>
      </c>
      <c r="AP74" s="150" t="s">
        <v>73</v>
      </c>
      <c r="AQ74" s="182">
        <v>1</v>
      </c>
      <c r="AR74" s="151">
        <v>150</v>
      </c>
      <c r="AS74" s="183">
        <f t="shared" si="1"/>
        <v>150</v>
      </c>
    </row>
    <row r="75" spans="37:45">
      <c r="AK75" s="60" t="s">
        <v>21</v>
      </c>
      <c r="AL75" s="153">
        <v>11</v>
      </c>
      <c r="AM75" s="154"/>
      <c r="AN75" s="148" t="s">
        <v>132</v>
      </c>
      <c r="AO75" s="150" t="s">
        <v>133</v>
      </c>
      <c r="AP75" s="150" t="s">
        <v>73</v>
      </c>
      <c r="AQ75" s="182">
        <v>1</v>
      </c>
      <c r="AR75" s="151">
        <v>120</v>
      </c>
      <c r="AS75" s="183">
        <f t="shared" si="1"/>
        <v>120</v>
      </c>
    </row>
    <row r="76" spans="37:45">
      <c r="AK76" s="60" t="s">
        <v>21</v>
      </c>
      <c r="AL76" s="153">
        <v>12</v>
      </c>
      <c r="AM76" s="154"/>
      <c r="AN76" s="148" t="s">
        <v>134</v>
      </c>
      <c r="AO76" s="150" t="s">
        <v>135</v>
      </c>
      <c r="AP76" s="150" t="s">
        <v>117</v>
      </c>
      <c r="AQ76" s="182">
        <v>3</v>
      </c>
      <c r="AR76" s="151">
        <v>170</v>
      </c>
      <c r="AS76" s="183">
        <f t="shared" si="1"/>
        <v>510</v>
      </c>
    </row>
    <row r="77" spans="37:45">
      <c r="AK77" s="60" t="s">
        <v>21</v>
      </c>
      <c r="AL77" s="153">
        <v>13</v>
      </c>
      <c r="AM77" s="154"/>
      <c r="AN77" s="148" t="s">
        <v>134</v>
      </c>
      <c r="AO77" s="150" t="s">
        <v>136</v>
      </c>
      <c r="AP77" s="150" t="s">
        <v>117</v>
      </c>
      <c r="AQ77" s="182">
        <v>4</v>
      </c>
      <c r="AR77" s="151">
        <v>170</v>
      </c>
      <c r="AS77" s="183">
        <f t="shared" si="1"/>
        <v>680</v>
      </c>
    </row>
    <row r="78" spans="37:45">
      <c r="AK78" s="60" t="s">
        <v>21</v>
      </c>
      <c r="AL78" s="153">
        <v>14</v>
      </c>
      <c r="AM78" s="154"/>
      <c r="AN78" s="148" t="s">
        <v>134</v>
      </c>
      <c r="AO78" s="150" t="s">
        <v>137</v>
      </c>
      <c r="AP78" s="150" t="s">
        <v>117</v>
      </c>
      <c r="AQ78" s="182">
        <v>5</v>
      </c>
      <c r="AR78" s="151">
        <v>170</v>
      </c>
      <c r="AS78" s="183">
        <f t="shared" si="1"/>
        <v>850</v>
      </c>
    </row>
    <row r="79" spans="37:45">
      <c r="AK79" s="60" t="s">
        <v>21</v>
      </c>
      <c r="AL79" s="153">
        <v>15</v>
      </c>
      <c r="AM79" s="154"/>
      <c r="AN79" s="148" t="s">
        <v>134</v>
      </c>
      <c r="AO79" s="150" t="s">
        <v>138</v>
      </c>
      <c r="AP79" s="150" t="s">
        <v>117</v>
      </c>
      <c r="AQ79" s="182">
        <v>6</v>
      </c>
      <c r="AR79" s="151">
        <v>170</v>
      </c>
      <c r="AS79" s="183">
        <f t="shared" si="1"/>
        <v>1020</v>
      </c>
    </row>
    <row r="80" spans="37:45">
      <c r="AK80" s="60" t="s">
        <v>21</v>
      </c>
      <c r="AL80" s="153">
        <v>16</v>
      </c>
      <c r="AM80" s="154"/>
      <c r="AN80" s="148" t="s">
        <v>134</v>
      </c>
      <c r="AO80" s="150" t="s">
        <v>139</v>
      </c>
      <c r="AP80" s="150" t="s">
        <v>117</v>
      </c>
      <c r="AQ80" s="182">
        <v>7</v>
      </c>
      <c r="AR80" s="151">
        <v>170</v>
      </c>
      <c r="AS80" s="183">
        <f t="shared" si="1"/>
        <v>1190</v>
      </c>
    </row>
    <row r="81" spans="37:45">
      <c r="AK81" s="60" t="s">
        <v>21</v>
      </c>
      <c r="AL81" s="153">
        <v>17</v>
      </c>
      <c r="AM81" s="154"/>
      <c r="AN81" s="148" t="s">
        <v>140</v>
      </c>
      <c r="AO81" s="150" t="s">
        <v>141</v>
      </c>
      <c r="AP81" s="150" t="s">
        <v>117</v>
      </c>
      <c r="AQ81" s="182">
        <v>4</v>
      </c>
      <c r="AR81" s="151">
        <v>130</v>
      </c>
      <c r="AS81" s="183">
        <f t="shared" si="1"/>
        <v>520</v>
      </c>
    </row>
    <row r="82" spans="37:45">
      <c r="AK82" s="60" t="s">
        <v>21</v>
      </c>
      <c r="AL82" s="153">
        <v>18</v>
      </c>
      <c r="AM82" s="154"/>
      <c r="AN82" s="148" t="s">
        <v>140</v>
      </c>
      <c r="AO82" s="150" t="s">
        <v>142</v>
      </c>
      <c r="AP82" s="150" t="s">
        <v>117</v>
      </c>
      <c r="AQ82" s="182">
        <v>5</v>
      </c>
      <c r="AR82" s="151">
        <v>130</v>
      </c>
      <c r="AS82" s="183">
        <f t="shared" si="1"/>
        <v>650</v>
      </c>
    </row>
    <row r="83" spans="37:45">
      <c r="AK83" s="60" t="s">
        <v>21</v>
      </c>
      <c r="AL83" s="153">
        <v>19</v>
      </c>
      <c r="AM83" s="154"/>
      <c r="AN83" s="148" t="s">
        <v>140</v>
      </c>
      <c r="AO83" s="150" t="s">
        <v>143</v>
      </c>
      <c r="AP83" s="150" t="s">
        <v>117</v>
      </c>
      <c r="AQ83" s="182">
        <v>6</v>
      </c>
      <c r="AR83" s="151">
        <v>130</v>
      </c>
      <c r="AS83" s="183">
        <f t="shared" si="1"/>
        <v>780</v>
      </c>
    </row>
    <row r="84" spans="37:45">
      <c r="AK84" s="60" t="s">
        <v>21</v>
      </c>
      <c r="AL84" s="153">
        <v>20</v>
      </c>
      <c r="AM84" s="154"/>
      <c r="AN84" s="148" t="s">
        <v>140</v>
      </c>
      <c r="AO84" s="150" t="s">
        <v>144</v>
      </c>
      <c r="AP84" s="150" t="s">
        <v>117</v>
      </c>
      <c r="AQ84" s="182">
        <v>4</v>
      </c>
      <c r="AR84" s="151">
        <v>120</v>
      </c>
      <c r="AS84" s="183">
        <f t="shared" si="1"/>
        <v>480</v>
      </c>
    </row>
    <row r="85" spans="37:45">
      <c r="AK85" s="60" t="s">
        <v>21</v>
      </c>
      <c r="AL85" s="153">
        <v>21</v>
      </c>
      <c r="AM85" s="154"/>
      <c r="AN85" s="148" t="s">
        <v>140</v>
      </c>
      <c r="AO85" s="150" t="s">
        <v>145</v>
      </c>
      <c r="AP85" s="150" t="s">
        <v>117</v>
      </c>
      <c r="AQ85" s="182">
        <v>5</v>
      </c>
      <c r="AR85" s="151">
        <v>120</v>
      </c>
      <c r="AS85" s="183">
        <f t="shared" si="1"/>
        <v>600</v>
      </c>
    </row>
    <row r="86" spans="37:45">
      <c r="AK86" s="60" t="s">
        <v>21</v>
      </c>
      <c r="AL86" s="153">
        <v>22</v>
      </c>
      <c r="AM86" s="154"/>
      <c r="AN86" s="148" t="s">
        <v>140</v>
      </c>
      <c r="AO86" s="150" t="s">
        <v>146</v>
      </c>
      <c r="AP86" s="150" t="s">
        <v>117</v>
      </c>
      <c r="AQ86" s="182">
        <v>6</v>
      </c>
      <c r="AR86" s="151">
        <v>120</v>
      </c>
      <c r="AS86" s="183">
        <f t="shared" si="1"/>
        <v>720</v>
      </c>
    </row>
    <row r="87" spans="37:45">
      <c r="AK87" s="60" t="s">
        <v>21</v>
      </c>
      <c r="AL87" s="153">
        <v>23</v>
      </c>
      <c r="AM87" s="154"/>
      <c r="AN87" s="148" t="s">
        <v>140</v>
      </c>
      <c r="AO87" s="150" t="s">
        <v>147</v>
      </c>
      <c r="AP87" s="150" t="s">
        <v>117</v>
      </c>
      <c r="AQ87" s="182">
        <v>7</v>
      </c>
      <c r="AR87" s="151">
        <v>120</v>
      </c>
      <c r="AS87" s="183">
        <f t="shared" si="1"/>
        <v>840</v>
      </c>
    </row>
    <row r="88" spans="37:45">
      <c r="AK88" s="60" t="s">
        <v>21</v>
      </c>
      <c r="AL88" s="153">
        <v>24</v>
      </c>
      <c r="AM88" s="154"/>
      <c r="AN88" s="148" t="s">
        <v>148</v>
      </c>
      <c r="AO88" s="150"/>
      <c r="AP88" s="150" t="s">
        <v>73</v>
      </c>
      <c r="AQ88" s="182">
        <v>30</v>
      </c>
      <c r="AR88" s="151">
        <v>15</v>
      </c>
      <c r="AS88" s="183">
        <f t="shared" si="1"/>
        <v>450</v>
      </c>
    </row>
    <row r="89" spans="37:45">
      <c r="AK89" s="60" t="s">
        <v>21</v>
      </c>
      <c r="AL89" s="153">
        <v>25</v>
      </c>
      <c r="AM89" s="154"/>
      <c r="AN89" s="148" t="s">
        <v>149</v>
      </c>
      <c r="AO89" s="150" t="s">
        <v>150</v>
      </c>
      <c r="AP89" s="150" t="s">
        <v>117</v>
      </c>
      <c r="AQ89" s="182">
        <v>0.19999999999999998</v>
      </c>
      <c r="AR89" s="151">
        <v>350</v>
      </c>
      <c r="AS89" s="183">
        <f t="shared" si="1"/>
        <v>70</v>
      </c>
    </row>
    <row r="90" spans="37:45">
      <c r="AK90" s="60" t="s">
        <v>21</v>
      </c>
      <c r="AL90" s="153">
        <v>26</v>
      </c>
      <c r="AM90" s="154"/>
      <c r="AN90" s="148" t="s">
        <v>151</v>
      </c>
      <c r="AO90" s="150"/>
      <c r="AP90" s="150" t="s">
        <v>117</v>
      </c>
      <c r="AQ90" s="182">
        <v>2</v>
      </c>
      <c r="AR90" s="151">
        <v>23</v>
      </c>
      <c r="AS90" s="183">
        <f t="shared" si="1"/>
        <v>46</v>
      </c>
    </row>
    <row r="91" spans="37:45">
      <c r="AK91" s="60" t="s">
        <v>21</v>
      </c>
      <c r="AL91" s="153">
        <v>27</v>
      </c>
      <c r="AM91" s="154"/>
      <c r="AN91" s="148" t="s">
        <v>152</v>
      </c>
      <c r="AO91" s="150" t="s">
        <v>153</v>
      </c>
      <c r="AP91" s="150" t="s">
        <v>117</v>
      </c>
      <c r="AQ91" s="182">
        <v>5.333333333333333</v>
      </c>
      <c r="AR91" s="151">
        <v>100</v>
      </c>
      <c r="AS91" s="183">
        <f t="shared" si="1"/>
        <v>533.33333333333326</v>
      </c>
    </row>
    <row r="92" spans="37:45">
      <c r="AK92" s="60" t="s">
        <v>21</v>
      </c>
      <c r="AL92" s="153">
        <v>28</v>
      </c>
      <c r="AM92" s="154"/>
      <c r="AN92" s="148" t="s">
        <v>152</v>
      </c>
      <c r="AO92" s="150" t="s">
        <v>154</v>
      </c>
      <c r="AP92" s="150" t="s">
        <v>117</v>
      </c>
      <c r="AQ92" s="182">
        <v>5.833333333333333</v>
      </c>
      <c r="AR92" s="151">
        <v>100</v>
      </c>
      <c r="AS92" s="183">
        <f t="shared" si="1"/>
        <v>583.33333333333326</v>
      </c>
    </row>
    <row r="93" spans="37:45">
      <c r="AK93" s="60" t="s">
        <v>21</v>
      </c>
      <c r="AL93" s="153">
        <v>29</v>
      </c>
      <c r="AM93" s="154"/>
      <c r="AN93" s="148" t="s">
        <v>152</v>
      </c>
      <c r="AO93" s="150" t="s">
        <v>155</v>
      </c>
      <c r="AP93" s="150" t="s">
        <v>117</v>
      </c>
      <c r="AQ93" s="182">
        <v>6.166666666666667</v>
      </c>
      <c r="AR93" s="151">
        <v>100</v>
      </c>
      <c r="AS93" s="183">
        <f t="shared" si="1"/>
        <v>616.66666666666674</v>
      </c>
    </row>
    <row r="94" spans="37:45">
      <c r="AK94" s="60" t="s">
        <v>21</v>
      </c>
      <c r="AL94" s="153">
        <v>30</v>
      </c>
      <c r="AM94" s="154"/>
      <c r="AN94" s="148" t="s">
        <v>152</v>
      </c>
      <c r="AO94" s="150" t="s">
        <v>156</v>
      </c>
      <c r="AP94" s="150" t="s">
        <v>117</v>
      </c>
      <c r="AQ94" s="182">
        <v>6.666666666666667</v>
      </c>
      <c r="AR94" s="151">
        <v>100</v>
      </c>
      <c r="AS94" s="183">
        <f t="shared" si="1"/>
        <v>666.66666666666674</v>
      </c>
    </row>
    <row r="95" spans="37:45">
      <c r="AK95" s="60" t="s">
        <v>21</v>
      </c>
      <c r="AL95" s="153">
        <v>31</v>
      </c>
      <c r="AM95" s="154"/>
      <c r="AN95" s="148" t="s">
        <v>152</v>
      </c>
      <c r="AO95" s="150" t="s">
        <v>157</v>
      </c>
      <c r="AP95" s="150" t="s">
        <v>117</v>
      </c>
      <c r="AQ95" s="182">
        <v>7</v>
      </c>
      <c r="AR95" s="151">
        <v>100</v>
      </c>
      <c r="AS95" s="183">
        <f t="shared" si="1"/>
        <v>700</v>
      </c>
    </row>
    <row r="96" spans="37:45">
      <c r="AK96" s="60" t="s">
        <v>21</v>
      </c>
      <c r="AL96" s="153">
        <v>32</v>
      </c>
      <c r="AM96" s="154"/>
      <c r="AN96" s="148" t="s">
        <v>158</v>
      </c>
      <c r="AO96" s="150"/>
      <c r="AP96" s="150" t="s">
        <v>73</v>
      </c>
      <c r="AQ96" s="182">
        <v>30</v>
      </c>
      <c r="AR96" s="151">
        <v>31</v>
      </c>
      <c r="AS96" s="183">
        <f t="shared" si="1"/>
        <v>930</v>
      </c>
    </row>
    <row r="97" spans="37:45">
      <c r="AK97" s="60" t="s">
        <v>21</v>
      </c>
      <c r="AL97" s="153">
        <v>33</v>
      </c>
      <c r="AM97" s="154"/>
      <c r="AN97" s="148" t="s">
        <v>159</v>
      </c>
      <c r="AO97" s="150" t="s">
        <v>160</v>
      </c>
      <c r="AP97" s="150" t="s">
        <v>161</v>
      </c>
      <c r="AQ97" s="182">
        <v>0.83333333333333337</v>
      </c>
      <c r="AR97" s="151">
        <v>280</v>
      </c>
      <c r="AS97" s="183">
        <f t="shared" si="1"/>
        <v>233.33333333333334</v>
      </c>
    </row>
    <row r="98" spans="37:45">
      <c r="AK98" s="60" t="s">
        <v>21</v>
      </c>
      <c r="AL98" s="153">
        <v>34</v>
      </c>
      <c r="AM98" s="154"/>
      <c r="AN98" s="148" t="s">
        <v>159</v>
      </c>
      <c r="AO98" s="150" t="s">
        <v>162</v>
      </c>
      <c r="AP98" s="150" t="s">
        <v>161</v>
      </c>
      <c r="AQ98" s="182">
        <v>0.83333333333333337</v>
      </c>
      <c r="AR98" s="151">
        <v>280</v>
      </c>
      <c r="AS98" s="183">
        <f t="shared" si="1"/>
        <v>233.33333333333334</v>
      </c>
    </row>
    <row r="99" spans="37:45">
      <c r="AK99" s="60" t="s">
        <v>21</v>
      </c>
      <c r="AL99" s="153">
        <v>35</v>
      </c>
      <c r="AM99" s="154"/>
      <c r="AN99" s="148" t="s">
        <v>163</v>
      </c>
      <c r="AO99" s="150"/>
      <c r="AP99" s="150" t="s">
        <v>73</v>
      </c>
      <c r="AQ99" s="182">
        <v>300</v>
      </c>
      <c r="AR99" s="151">
        <v>3</v>
      </c>
      <c r="AS99" s="183">
        <f t="shared" si="1"/>
        <v>900</v>
      </c>
    </row>
    <row r="100" spans="37:45">
      <c r="AK100" s="60" t="s">
        <v>21</v>
      </c>
      <c r="AL100" s="153">
        <v>36</v>
      </c>
      <c r="AM100" s="154"/>
      <c r="AN100" s="148" t="s">
        <v>164</v>
      </c>
      <c r="AO100" s="150" t="s">
        <v>165</v>
      </c>
      <c r="AP100" s="150" t="s">
        <v>117</v>
      </c>
      <c r="AQ100" s="182">
        <v>3</v>
      </c>
      <c r="AR100" s="151">
        <v>46</v>
      </c>
      <c r="AS100" s="183">
        <f t="shared" si="1"/>
        <v>138</v>
      </c>
    </row>
    <row r="101" spans="37:45">
      <c r="AK101" s="60" t="s">
        <v>21</v>
      </c>
      <c r="AL101" s="153">
        <v>37</v>
      </c>
      <c r="AM101" s="154"/>
      <c r="AN101" s="148" t="s">
        <v>164</v>
      </c>
      <c r="AO101" s="150" t="s">
        <v>166</v>
      </c>
      <c r="AP101" s="150" t="s">
        <v>117</v>
      </c>
      <c r="AQ101" s="182">
        <v>3</v>
      </c>
      <c r="AR101" s="151">
        <v>56</v>
      </c>
      <c r="AS101" s="183">
        <f t="shared" si="1"/>
        <v>168</v>
      </c>
    </row>
    <row r="102" spans="37:45">
      <c r="AK102" s="60" t="s">
        <v>21</v>
      </c>
      <c r="AL102" s="153">
        <v>38</v>
      </c>
      <c r="AM102" s="154"/>
      <c r="AN102" s="148" t="s">
        <v>195</v>
      </c>
      <c r="AO102" s="150" t="s">
        <v>168</v>
      </c>
      <c r="AP102" s="150" t="s">
        <v>169</v>
      </c>
      <c r="AQ102" s="182">
        <v>10</v>
      </c>
      <c r="AR102" s="151">
        <v>75</v>
      </c>
      <c r="AS102" s="183">
        <f t="shared" si="1"/>
        <v>750</v>
      </c>
    </row>
    <row r="103" spans="37:45">
      <c r="AK103" s="60" t="s">
        <v>21</v>
      </c>
      <c r="AL103" s="153">
        <v>39</v>
      </c>
      <c r="AM103" s="154"/>
      <c r="AN103" s="148" t="s">
        <v>195</v>
      </c>
      <c r="AO103" s="150" t="s">
        <v>170</v>
      </c>
      <c r="AP103" s="150" t="s">
        <v>169</v>
      </c>
      <c r="AQ103" s="182">
        <v>10</v>
      </c>
      <c r="AR103" s="151">
        <v>75</v>
      </c>
      <c r="AS103" s="183">
        <f t="shared" si="1"/>
        <v>750</v>
      </c>
    </row>
    <row r="104" spans="37:45">
      <c r="AK104" s="60" t="s">
        <v>21</v>
      </c>
      <c r="AL104" s="153">
        <v>40</v>
      </c>
      <c r="AM104" s="154"/>
      <c r="AN104" s="148" t="s">
        <v>171</v>
      </c>
      <c r="AO104" s="150" t="s">
        <v>172</v>
      </c>
      <c r="AP104" s="150" t="s">
        <v>161</v>
      </c>
      <c r="AQ104" s="182">
        <v>3.3333333333333335</v>
      </c>
      <c r="AR104" s="151">
        <v>95</v>
      </c>
      <c r="AS104" s="183">
        <f t="shared" si="1"/>
        <v>316.66666666666669</v>
      </c>
    </row>
    <row r="105" spans="37:45">
      <c r="AK105" s="60" t="s">
        <v>21</v>
      </c>
      <c r="AL105" s="153">
        <v>41</v>
      </c>
      <c r="AM105" s="154"/>
      <c r="AN105" s="148" t="s">
        <v>173</v>
      </c>
      <c r="AO105" s="150"/>
      <c r="AP105" s="150" t="s">
        <v>169</v>
      </c>
      <c r="AQ105" s="182">
        <v>6.666666666666667</v>
      </c>
      <c r="AR105" s="151">
        <v>35</v>
      </c>
      <c r="AS105" s="183">
        <f>AQ105*AR105</f>
        <v>233.33333333333334</v>
      </c>
    </row>
    <row r="106" spans="37:45">
      <c r="AK106" s="60" t="s">
        <v>21</v>
      </c>
      <c r="AL106" s="153">
        <v>42</v>
      </c>
      <c r="AM106" s="154"/>
      <c r="AN106" s="148" t="s">
        <v>174</v>
      </c>
      <c r="AO106" s="150" t="s">
        <v>175</v>
      </c>
      <c r="AP106" s="150" t="s">
        <v>117</v>
      </c>
      <c r="AQ106" s="182">
        <v>8.3333333333333339</v>
      </c>
      <c r="AR106" s="151">
        <v>75</v>
      </c>
      <c r="AS106" s="183">
        <f t="shared" si="1"/>
        <v>625</v>
      </c>
    </row>
    <row r="107" spans="37:45" ht="24">
      <c r="AL107" s="184"/>
      <c r="AM107" s="185"/>
      <c r="AN107" s="165" t="s">
        <v>176</v>
      </c>
      <c r="AO107" s="186"/>
      <c r="AP107" s="150"/>
      <c r="AQ107" s="187"/>
      <c r="AR107" s="187"/>
      <c r="AS107" s="188">
        <f>SUM(AS65:AS106)</f>
        <v>23359.666666666668</v>
      </c>
    </row>
    <row r="108" spans="37:45">
      <c r="AL108" s="153"/>
      <c r="AM108" s="154"/>
      <c r="AN108" s="165" t="s">
        <v>177</v>
      </c>
      <c r="AO108" s="149"/>
      <c r="AP108" s="186"/>
      <c r="AQ108" s="151"/>
      <c r="AR108" s="151"/>
      <c r="AS108" s="188">
        <f>AS107</f>
        <v>23359.666666666668</v>
      </c>
    </row>
    <row r="109" spans="37:45">
      <c r="AL109" s="153"/>
      <c r="AM109" s="154"/>
      <c r="AN109" s="165" t="s">
        <v>178</v>
      </c>
      <c r="AO109" s="149"/>
      <c r="AP109" s="186"/>
      <c r="AQ109" s="151"/>
      <c r="AR109" s="151"/>
      <c r="AS109" s="188">
        <f>AS63+AS108</f>
        <v>293820.40246666671</v>
      </c>
    </row>
    <row r="110" spans="37:45">
      <c r="AL110" s="153"/>
      <c r="AM110" s="154"/>
      <c r="AN110" s="148" t="s">
        <v>179</v>
      </c>
      <c r="AO110" s="149"/>
      <c r="AP110" s="186"/>
      <c r="AQ110" s="151"/>
      <c r="AR110" s="151"/>
      <c r="AS110" s="189">
        <f>AS109*0.18</f>
        <v>52887.672444000003</v>
      </c>
    </row>
    <row r="111" spans="37:45">
      <c r="AL111" s="153"/>
      <c r="AM111" s="190"/>
      <c r="AN111" s="148" t="s">
        <v>180</v>
      </c>
      <c r="AO111" s="191"/>
      <c r="AP111" s="192"/>
      <c r="AQ111" s="193"/>
      <c r="AR111" s="193"/>
      <c r="AS111" s="183">
        <f>SUM(AS109:AS110)</f>
        <v>346708.07491066674</v>
      </c>
    </row>
    <row r="112" spans="37:45">
      <c r="AL112" s="194"/>
      <c r="AM112" s="195"/>
      <c r="AN112" s="196" t="s">
        <v>181</v>
      </c>
      <c r="AO112" s="195"/>
      <c r="AP112" s="197"/>
      <c r="AQ112" s="197"/>
      <c r="AR112" s="197"/>
      <c r="AS112" s="198"/>
    </row>
    <row r="113" spans="38:45" ht="24">
      <c r="AL113" s="199"/>
      <c r="AM113" s="166"/>
      <c r="AN113" s="148" t="s">
        <v>182</v>
      </c>
      <c r="AO113" s="149"/>
      <c r="AP113" s="151"/>
      <c r="AQ113" s="151"/>
      <c r="AR113" s="151"/>
      <c r="AS113" s="200">
        <v>0</v>
      </c>
    </row>
    <row r="114" spans="38:45">
      <c r="AL114" s="199"/>
      <c r="AM114" s="166"/>
      <c r="AN114" s="148" t="s">
        <v>183</v>
      </c>
      <c r="AO114" s="149"/>
      <c r="AP114" s="151"/>
      <c r="AQ114" s="151"/>
      <c r="AR114" s="151"/>
      <c r="AS114" s="200">
        <f>AS63</f>
        <v>270460.73580000002</v>
      </c>
    </row>
    <row r="115" spans="38:45">
      <c r="AL115" s="153"/>
      <c r="AM115" s="154"/>
      <c r="AN115" s="148" t="s">
        <v>184</v>
      </c>
      <c r="AO115" s="149"/>
      <c r="AP115" s="151"/>
      <c r="AQ115" s="151"/>
      <c r="AR115" s="151"/>
      <c r="AS115" s="200">
        <v>0</v>
      </c>
    </row>
    <row r="116" spans="38:45" ht="15.75" thickBot="1">
      <c r="AL116" s="201"/>
      <c r="AM116" s="202"/>
      <c r="AN116" s="203" t="s">
        <v>185</v>
      </c>
      <c r="AO116" s="204"/>
      <c r="AP116" s="205"/>
      <c r="AQ116" s="205"/>
      <c r="AR116" s="205"/>
      <c r="AS116" s="206">
        <f>AS107</f>
        <v>23359.666666666668</v>
      </c>
    </row>
  </sheetData>
  <mergeCells count="189">
    <mergeCell ref="F60:I60"/>
    <mergeCell ref="K60:L60"/>
    <mergeCell ref="N60:AG60"/>
    <mergeCell ref="A63:AG63"/>
    <mergeCell ref="C17:K24"/>
    <mergeCell ref="F55:I55"/>
    <mergeCell ref="K55:L55"/>
    <mergeCell ref="N55:AG55"/>
    <mergeCell ref="F59:I59"/>
    <mergeCell ref="K59:L59"/>
    <mergeCell ref="N59:AG59"/>
    <mergeCell ref="Y50:AC50"/>
    <mergeCell ref="AD50:AG50"/>
    <mergeCell ref="U51:X51"/>
    <mergeCell ref="Y51:AC51"/>
    <mergeCell ref="AD51:AG51"/>
    <mergeCell ref="F54:I54"/>
    <mergeCell ref="K54:L54"/>
    <mergeCell ref="N54:AG54"/>
    <mergeCell ref="A50:B50"/>
    <mergeCell ref="C50:E50"/>
    <mergeCell ref="F50:N50"/>
    <mergeCell ref="O50:P50"/>
    <mergeCell ref="Q50:T50"/>
    <mergeCell ref="U50:X50"/>
    <mergeCell ref="Y48:AC48"/>
    <mergeCell ref="AD48:AG48"/>
    <mergeCell ref="A49:B49"/>
    <mergeCell ref="C49:E49"/>
    <mergeCell ref="F49:N49"/>
    <mergeCell ref="O49:P49"/>
    <mergeCell ref="Q49:T49"/>
    <mergeCell ref="U49:X49"/>
    <mergeCell ref="Y49:AC49"/>
    <mergeCell ref="AD49:AG49"/>
    <mergeCell ref="A48:B48"/>
    <mergeCell ref="C48:E48"/>
    <mergeCell ref="F48:N48"/>
    <mergeCell ref="O48:P48"/>
    <mergeCell ref="Q48:T48"/>
    <mergeCell ref="U48:X48"/>
    <mergeCell ref="Y46:AC46"/>
    <mergeCell ref="AD46:AG46"/>
    <mergeCell ref="A47:B47"/>
    <mergeCell ref="C47:E47"/>
    <mergeCell ref="F47:N47"/>
    <mergeCell ref="O47:P47"/>
    <mergeCell ref="Q47:T47"/>
    <mergeCell ref="U47:X47"/>
    <mergeCell ref="Y47:AC47"/>
    <mergeCell ref="AD47:AG47"/>
    <mergeCell ref="A46:B46"/>
    <mergeCell ref="C46:E46"/>
    <mergeCell ref="F46:N46"/>
    <mergeCell ref="O46:P46"/>
    <mergeCell ref="Q46:T46"/>
    <mergeCell ref="U46:X46"/>
    <mergeCell ref="Y44:AC44"/>
    <mergeCell ref="AD44:AG44"/>
    <mergeCell ref="A45:B45"/>
    <mergeCell ref="C45:E45"/>
    <mergeCell ref="F45:N45"/>
    <mergeCell ref="O45:P45"/>
    <mergeCell ref="Q45:T45"/>
    <mergeCell ref="U45:X45"/>
    <mergeCell ref="Y45:AC45"/>
    <mergeCell ref="AD45:AG45"/>
    <mergeCell ref="A44:B44"/>
    <mergeCell ref="C44:E44"/>
    <mergeCell ref="F44:N44"/>
    <mergeCell ref="O44:P44"/>
    <mergeCell ref="Q44:T44"/>
    <mergeCell ref="U44:X44"/>
    <mergeCell ref="Y42:AC42"/>
    <mergeCell ref="AD42:AG42"/>
    <mergeCell ref="A43:B43"/>
    <mergeCell ref="C43:E43"/>
    <mergeCell ref="F43:N43"/>
    <mergeCell ref="O43:P43"/>
    <mergeCell ref="Q43:T43"/>
    <mergeCell ref="U43:X43"/>
    <mergeCell ref="Y43:AC43"/>
    <mergeCell ref="AD43:AG43"/>
    <mergeCell ref="A42:B42"/>
    <mergeCell ref="F42:N42"/>
    <mergeCell ref="O42:P42"/>
    <mergeCell ref="Q42:T42"/>
    <mergeCell ref="U42:X42"/>
    <mergeCell ref="AD40:AG40"/>
    <mergeCell ref="A41:B41"/>
    <mergeCell ref="C41:E41"/>
    <mergeCell ref="F41:N41"/>
    <mergeCell ref="O41:P41"/>
    <mergeCell ref="Q41:T41"/>
    <mergeCell ref="U41:X41"/>
    <mergeCell ref="Y41:AC41"/>
    <mergeCell ref="AD41:AG41"/>
    <mergeCell ref="AD38:AG39"/>
    <mergeCell ref="A39:B39"/>
    <mergeCell ref="C39:E39"/>
    <mergeCell ref="A40:B40"/>
    <mergeCell ref="C40:E40"/>
    <mergeCell ref="F40:N40"/>
    <mergeCell ref="O40:P40"/>
    <mergeCell ref="Q40:T40"/>
    <mergeCell ref="U40:X40"/>
    <mergeCell ref="Y40:AC40"/>
    <mergeCell ref="U36:X36"/>
    <mergeCell ref="Y36:AC36"/>
    <mergeCell ref="AD36:AG36"/>
    <mergeCell ref="A37:AG37"/>
    <mergeCell ref="A38:E38"/>
    <mergeCell ref="F38:N39"/>
    <mergeCell ref="O38:P39"/>
    <mergeCell ref="Q38:T39"/>
    <mergeCell ref="U38:X39"/>
    <mergeCell ref="Y38:AC39"/>
    <mergeCell ref="AD34:AG34"/>
    <mergeCell ref="A35:B35"/>
    <mergeCell ref="F35:N35"/>
    <mergeCell ref="O35:P35"/>
    <mergeCell ref="Q35:T35"/>
    <mergeCell ref="U35:X35"/>
    <mergeCell ref="Y35:AC35"/>
    <mergeCell ref="AD35:AG35"/>
    <mergeCell ref="A34:B34"/>
    <mergeCell ref="F34:N34"/>
    <mergeCell ref="O34:P34"/>
    <mergeCell ref="Q34:T34"/>
    <mergeCell ref="U34:X34"/>
    <mergeCell ref="Y34:AC34"/>
    <mergeCell ref="Y32:AC32"/>
    <mergeCell ref="AD32:AG32"/>
    <mergeCell ref="A33:B33"/>
    <mergeCell ref="F33:N33"/>
    <mergeCell ref="O33:P33"/>
    <mergeCell ref="Q33:T33"/>
    <mergeCell ref="U33:X33"/>
    <mergeCell ref="Y33:AC33"/>
    <mergeCell ref="AD33:AG33"/>
    <mergeCell ref="A32:B32"/>
    <mergeCell ref="C32:E32"/>
    <mergeCell ref="F32:N32"/>
    <mergeCell ref="O32:P32"/>
    <mergeCell ref="Q32:T32"/>
    <mergeCell ref="U32:X32"/>
    <mergeCell ref="A29:AG29"/>
    <mergeCell ref="A30:E30"/>
    <mergeCell ref="F30:N31"/>
    <mergeCell ref="O30:P31"/>
    <mergeCell ref="Q30:T31"/>
    <mergeCell ref="U30:X31"/>
    <mergeCell ref="Y30:AC31"/>
    <mergeCell ref="AD30:AG31"/>
    <mergeCell ref="A31:B31"/>
    <mergeCell ref="C31:E31"/>
    <mergeCell ref="N24:P24"/>
    <mergeCell ref="Q24:U24"/>
    <mergeCell ref="W24:Z24"/>
    <mergeCell ref="AA24:AD24"/>
    <mergeCell ref="F25:AC25"/>
    <mergeCell ref="B27:M27"/>
    <mergeCell ref="O27:AD27"/>
    <mergeCell ref="AD19:AE19"/>
    <mergeCell ref="Z20:AC20"/>
    <mergeCell ref="AD20:AG20"/>
    <mergeCell ref="N22:P23"/>
    <mergeCell ref="Q22:U23"/>
    <mergeCell ref="W22:AD22"/>
    <mergeCell ref="W23:Z23"/>
    <mergeCell ref="AA23:AD23"/>
    <mergeCell ref="AD14:AG15"/>
    <mergeCell ref="C15:AC15"/>
    <mergeCell ref="W16:AC17"/>
    <mergeCell ref="AD16:AG17"/>
    <mergeCell ref="T18:AB18"/>
    <mergeCell ref="AD18:AG18"/>
    <mergeCell ref="AD8:AG9"/>
    <mergeCell ref="G9:AA9"/>
    <mergeCell ref="AD10:AG11"/>
    <mergeCell ref="H11:AA11"/>
    <mergeCell ref="AD12:AG13"/>
    <mergeCell ref="E13:AC13"/>
    <mergeCell ref="Y1:AG1"/>
    <mergeCell ref="AD4:AG4"/>
    <mergeCell ref="Y5:AC5"/>
    <mergeCell ref="AD5:AG5"/>
    <mergeCell ref="AD6:AG7"/>
    <mergeCell ref="E7:AA7"/>
  </mergeCells>
  <dataValidations count="6">
    <dataValidation type="list" allowBlank="1" showInputMessage="1" showErrorMessage="1" sqref="WVC983073 WLG983073 WBK983073 VRO983073 VHS983073 UXW983073 UOA983073 UEE983073 TUI983073 TKM983073 TAQ983073 SQU983073 SGY983073 RXC983073 RNG983073 RDK983073 QTO983073 QJS983073 PZW983073 PQA983073 PGE983073 OWI983073 OMM983073 OCQ983073 NSU983073 NIY983073 MZC983073 MPG983073 MFK983073 LVO983073 LLS983073 LBW983073 KSA983073 KIE983073 JYI983073 JOM983073 JEQ983073 IUU983073 IKY983073 IBC983073 HRG983073 HHK983073 GXO983073 GNS983073 GDW983073 FUA983073 FKE983073 FAI983073 EQM983073 EGQ983073 DWU983073 DMY983073 DDC983073 CTG983073 CJK983073 BZO983073 BPS983073 BFW983073 AWA983073 AME983073 ACI983073 SM983073 IQ983073 E983073 WVC917537 WLG917537 WBK917537 VRO917537 VHS917537 UXW917537 UOA917537 UEE917537 TUI917537 TKM917537 TAQ917537 SQU917537 SGY917537 RXC917537 RNG917537 RDK917537 QTO917537 QJS917537 PZW917537 PQA917537 PGE917537 OWI917537 OMM917537 OCQ917537 NSU917537 NIY917537 MZC917537 MPG917537 MFK917537 LVO917537 LLS917537 LBW917537 KSA917537 KIE917537 JYI917537 JOM917537 JEQ917537 IUU917537 IKY917537 IBC917537 HRG917537 HHK917537 GXO917537 GNS917537 GDW917537 FUA917537 FKE917537 FAI917537 EQM917537 EGQ917537 DWU917537 DMY917537 DDC917537 CTG917537 CJK917537 BZO917537 BPS917537 BFW917537 AWA917537 AME917537 ACI917537 SM917537 IQ917537 E917537 WVC852001 WLG852001 WBK852001 VRO852001 VHS852001 UXW852001 UOA852001 UEE852001 TUI852001 TKM852001 TAQ852001 SQU852001 SGY852001 RXC852001 RNG852001 RDK852001 QTO852001 QJS852001 PZW852001 PQA852001 PGE852001 OWI852001 OMM852001 OCQ852001 NSU852001 NIY852001 MZC852001 MPG852001 MFK852001 LVO852001 LLS852001 LBW852001 KSA852001 KIE852001 JYI852001 JOM852001 JEQ852001 IUU852001 IKY852001 IBC852001 HRG852001 HHK852001 GXO852001 GNS852001 GDW852001 FUA852001 FKE852001 FAI852001 EQM852001 EGQ852001 DWU852001 DMY852001 DDC852001 CTG852001 CJK852001 BZO852001 BPS852001 BFW852001 AWA852001 AME852001 ACI852001 SM852001 IQ852001 E852001 WVC786465 WLG786465 WBK786465 VRO786465 VHS786465 UXW786465 UOA786465 UEE786465 TUI786465 TKM786465 TAQ786465 SQU786465 SGY786465 RXC786465 RNG786465 RDK786465 QTO786465 QJS786465 PZW786465 PQA786465 PGE786465 OWI786465 OMM786465 OCQ786465 NSU786465 NIY786465 MZC786465 MPG786465 MFK786465 LVO786465 LLS786465 LBW786465 KSA786465 KIE786465 JYI786465 JOM786465 JEQ786465 IUU786465 IKY786465 IBC786465 HRG786465 HHK786465 GXO786465 GNS786465 GDW786465 FUA786465 FKE786465 FAI786465 EQM786465 EGQ786465 DWU786465 DMY786465 DDC786465 CTG786465 CJK786465 BZO786465 BPS786465 BFW786465 AWA786465 AME786465 ACI786465 SM786465 IQ786465 E786465 WVC720929 WLG720929 WBK720929 VRO720929 VHS720929 UXW720929 UOA720929 UEE720929 TUI720929 TKM720929 TAQ720929 SQU720929 SGY720929 RXC720929 RNG720929 RDK720929 QTO720929 QJS720929 PZW720929 PQA720929 PGE720929 OWI720929 OMM720929 OCQ720929 NSU720929 NIY720929 MZC720929 MPG720929 MFK720929 LVO720929 LLS720929 LBW720929 KSA720929 KIE720929 JYI720929 JOM720929 JEQ720929 IUU720929 IKY720929 IBC720929 HRG720929 HHK720929 GXO720929 GNS720929 GDW720929 FUA720929 FKE720929 FAI720929 EQM720929 EGQ720929 DWU720929 DMY720929 DDC720929 CTG720929 CJK720929 BZO720929 BPS720929 BFW720929 AWA720929 AME720929 ACI720929 SM720929 IQ720929 E720929 WVC655393 WLG655393 WBK655393 VRO655393 VHS655393 UXW655393 UOA655393 UEE655393 TUI655393 TKM655393 TAQ655393 SQU655393 SGY655393 RXC655393 RNG655393 RDK655393 QTO655393 QJS655393 PZW655393 PQA655393 PGE655393 OWI655393 OMM655393 OCQ655393 NSU655393 NIY655393 MZC655393 MPG655393 MFK655393 LVO655393 LLS655393 LBW655393 KSA655393 KIE655393 JYI655393 JOM655393 JEQ655393 IUU655393 IKY655393 IBC655393 HRG655393 HHK655393 GXO655393 GNS655393 GDW655393 FUA655393 FKE655393 FAI655393 EQM655393 EGQ655393 DWU655393 DMY655393 DDC655393 CTG655393 CJK655393 BZO655393 BPS655393 BFW655393 AWA655393 AME655393 ACI655393 SM655393 IQ655393 E655393 WVC589857 WLG589857 WBK589857 VRO589857 VHS589857 UXW589857 UOA589857 UEE589857 TUI589857 TKM589857 TAQ589857 SQU589857 SGY589857 RXC589857 RNG589857 RDK589857 QTO589857 QJS589857 PZW589857 PQA589857 PGE589857 OWI589857 OMM589857 OCQ589857 NSU589857 NIY589857 MZC589857 MPG589857 MFK589857 LVO589857 LLS589857 LBW589857 KSA589857 KIE589857 JYI589857 JOM589857 JEQ589857 IUU589857 IKY589857 IBC589857 HRG589857 HHK589857 GXO589857 GNS589857 GDW589857 FUA589857 FKE589857 FAI589857 EQM589857 EGQ589857 DWU589857 DMY589857 DDC589857 CTG589857 CJK589857 BZO589857 BPS589857 BFW589857 AWA589857 AME589857 ACI589857 SM589857 IQ589857 E589857 WVC524321 WLG524321 WBK524321 VRO524321 VHS524321 UXW524321 UOA524321 UEE524321 TUI524321 TKM524321 TAQ524321 SQU524321 SGY524321 RXC524321 RNG524321 RDK524321 QTO524321 QJS524321 PZW524321 PQA524321 PGE524321 OWI524321 OMM524321 OCQ524321 NSU524321 NIY524321 MZC524321 MPG524321 MFK524321 LVO524321 LLS524321 LBW524321 KSA524321 KIE524321 JYI524321 JOM524321 JEQ524321 IUU524321 IKY524321 IBC524321 HRG524321 HHK524321 GXO524321 GNS524321 GDW524321 FUA524321 FKE524321 FAI524321 EQM524321 EGQ524321 DWU524321 DMY524321 DDC524321 CTG524321 CJK524321 BZO524321 BPS524321 BFW524321 AWA524321 AME524321 ACI524321 SM524321 IQ524321 E524321 WVC458785 WLG458785 WBK458785 VRO458785 VHS458785 UXW458785 UOA458785 UEE458785 TUI458785 TKM458785 TAQ458785 SQU458785 SGY458785 RXC458785 RNG458785 RDK458785 QTO458785 QJS458785 PZW458785 PQA458785 PGE458785 OWI458785 OMM458785 OCQ458785 NSU458785 NIY458785 MZC458785 MPG458785 MFK458785 LVO458785 LLS458785 LBW458785 KSA458785 KIE458785 JYI458785 JOM458785 JEQ458785 IUU458785 IKY458785 IBC458785 HRG458785 HHK458785 GXO458785 GNS458785 GDW458785 FUA458785 FKE458785 FAI458785 EQM458785 EGQ458785 DWU458785 DMY458785 DDC458785 CTG458785 CJK458785 BZO458785 BPS458785 BFW458785 AWA458785 AME458785 ACI458785 SM458785 IQ458785 E458785 WVC393249 WLG393249 WBK393249 VRO393249 VHS393249 UXW393249 UOA393249 UEE393249 TUI393249 TKM393249 TAQ393249 SQU393249 SGY393249 RXC393249 RNG393249 RDK393249 QTO393249 QJS393249 PZW393249 PQA393249 PGE393249 OWI393249 OMM393249 OCQ393249 NSU393249 NIY393249 MZC393249 MPG393249 MFK393249 LVO393249 LLS393249 LBW393249 KSA393249 KIE393249 JYI393249 JOM393249 JEQ393249 IUU393249 IKY393249 IBC393249 HRG393249 HHK393249 GXO393249 GNS393249 GDW393249 FUA393249 FKE393249 FAI393249 EQM393249 EGQ393249 DWU393249 DMY393249 DDC393249 CTG393249 CJK393249 BZO393249 BPS393249 BFW393249 AWA393249 AME393249 ACI393249 SM393249 IQ393249 E393249 WVC327713 WLG327713 WBK327713 VRO327713 VHS327713 UXW327713 UOA327713 UEE327713 TUI327713 TKM327713 TAQ327713 SQU327713 SGY327713 RXC327713 RNG327713 RDK327713 QTO327713 QJS327713 PZW327713 PQA327713 PGE327713 OWI327713 OMM327713 OCQ327713 NSU327713 NIY327713 MZC327713 MPG327713 MFK327713 LVO327713 LLS327713 LBW327713 KSA327713 KIE327713 JYI327713 JOM327713 JEQ327713 IUU327713 IKY327713 IBC327713 HRG327713 HHK327713 GXO327713 GNS327713 GDW327713 FUA327713 FKE327713 FAI327713 EQM327713 EGQ327713 DWU327713 DMY327713 DDC327713 CTG327713 CJK327713 BZO327713 BPS327713 BFW327713 AWA327713 AME327713 ACI327713 SM327713 IQ327713 E327713 WVC262177 WLG262177 WBK262177 VRO262177 VHS262177 UXW262177 UOA262177 UEE262177 TUI262177 TKM262177 TAQ262177 SQU262177 SGY262177 RXC262177 RNG262177 RDK262177 QTO262177 QJS262177 PZW262177 PQA262177 PGE262177 OWI262177 OMM262177 OCQ262177 NSU262177 NIY262177 MZC262177 MPG262177 MFK262177 LVO262177 LLS262177 LBW262177 KSA262177 KIE262177 JYI262177 JOM262177 JEQ262177 IUU262177 IKY262177 IBC262177 HRG262177 HHK262177 GXO262177 GNS262177 GDW262177 FUA262177 FKE262177 FAI262177 EQM262177 EGQ262177 DWU262177 DMY262177 DDC262177 CTG262177 CJK262177 BZO262177 BPS262177 BFW262177 AWA262177 AME262177 ACI262177 SM262177 IQ262177 E262177 WVC196641 WLG196641 WBK196641 VRO196641 VHS196641 UXW196641 UOA196641 UEE196641 TUI196641 TKM196641 TAQ196641 SQU196641 SGY196641 RXC196641 RNG196641 RDK196641 QTO196641 QJS196641 PZW196641 PQA196641 PGE196641 OWI196641 OMM196641 OCQ196641 NSU196641 NIY196641 MZC196641 MPG196641 MFK196641 LVO196641 LLS196641 LBW196641 KSA196641 KIE196641 JYI196641 JOM196641 JEQ196641 IUU196641 IKY196641 IBC196641 HRG196641 HHK196641 GXO196641 GNS196641 GDW196641 FUA196641 FKE196641 FAI196641 EQM196641 EGQ196641 DWU196641 DMY196641 DDC196641 CTG196641 CJK196641 BZO196641 BPS196641 BFW196641 AWA196641 AME196641 ACI196641 SM196641 IQ196641 E196641 WVC131105 WLG131105 WBK131105 VRO131105 VHS131105 UXW131105 UOA131105 UEE131105 TUI131105 TKM131105 TAQ131105 SQU131105 SGY131105 RXC131105 RNG131105 RDK131105 QTO131105 QJS131105 PZW131105 PQA131105 PGE131105 OWI131105 OMM131105 OCQ131105 NSU131105 NIY131105 MZC131105 MPG131105 MFK131105 LVO131105 LLS131105 LBW131105 KSA131105 KIE131105 JYI131105 JOM131105 JEQ131105 IUU131105 IKY131105 IBC131105 HRG131105 HHK131105 GXO131105 GNS131105 GDW131105 FUA131105 FKE131105 FAI131105 EQM131105 EGQ131105 DWU131105 DMY131105 DDC131105 CTG131105 CJK131105 BZO131105 BPS131105 BFW131105 AWA131105 AME131105 ACI131105 SM131105 IQ131105 E131105 WVC65569 WLG65569 WBK65569 VRO65569 VHS65569 UXW65569 UOA65569 UEE65569 TUI65569 TKM65569 TAQ65569 SQU65569 SGY65569 RXC65569 RNG65569 RDK65569 QTO65569 QJS65569 PZW65569 PQA65569 PGE65569 OWI65569 OMM65569 OCQ65569 NSU65569 NIY65569 MZC65569 MPG65569 MFK65569 LVO65569 LLS65569 LBW65569 KSA65569 KIE65569 JYI65569 JOM65569 JEQ65569 IUU65569 IKY65569 IBC65569 HRG65569 HHK65569 GXO65569 GNS65569 GDW65569 FUA65569 FKE65569 FAI65569 EQM65569 EGQ65569 DWU65569 DMY65569 DDC65569 CTG65569 CJK65569 BZO65569 BPS65569 BFW65569 AWA65569 AME65569 ACI65569 SM65569 IQ65569 E65569 WVC33 WLG33 WBK33 VRO33 VHS33 UXW33 UOA33 UEE33 TUI33 TKM33 TAQ33 SQU33 SGY33 RXC33 RNG33 RDK33 QTO33 QJS33 PZW33 PQA33 PGE33 OWI33 OMM33 OCQ33 NSU33 NIY33 MZC33 MPG33 MFK33 LVO33 LLS33 LBW33 KSA33 KIE33 JYI33 JOM33 JEQ33 IUU33 IKY33 IBC33 HRG33 HHK33 GXO33 GNS33 GDW33 FUA33 FKE33 FAI33 EQM33 EGQ33 DWU33 DMY33 DDC33 CTG33 CJK33 BZO33 BPS33 BFW33 AWA33 AME33 ACI33 SM33 IQ33">
      <formula1>IF($C$33=#REF!,см1раб)</formula1>
    </dataValidation>
    <dataValidation type="list" allowBlank="1" showInputMessage="1" showErrorMessage="1" sqref="WVB983073 WLF983073 WBJ983073 VRN983073 VHR983073 UXV983073 UNZ983073 UED983073 TUH983073 TKL983073 TAP983073 SQT983073 SGX983073 RXB983073 RNF983073 RDJ983073 QTN983073 QJR983073 PZV983073 PPZ983073 PGD983073 OWH983073 OML983073 OCP983073 NST983073 NIX983073 MZB983073 MPF983073 MFJ983073 LVN983073 LLR983073 LBV983073 KRZ983073 KID983073 JYH983073 JOL983073 JEP983073 IUT983073 IKX983073 IBB983073 HRF983073 HHJ983073 GXN983073 GNR983073 GDV983073 FTZ983073 FKD983073 FAH983073 EQL983073 EGP983073 DWT983073 DMX983073 DDB983073 CTF983073 CJJ983073 BZN983073 BPR983073 BFV983073 AVZ983073 AMD983073 ACH983073 SL983073 IP983073 C983073:D983073 WVB917537 WLF917537 WBJ917537 VRN917537 VHR917537 UXV917537 UNZ917537 UED917537 TUH917537 TKL917537 TAP917537 SQT917537 SGX917537 RXB917537 RNF917537 RDJ917537 QTN917537 QJR917537 PZV917537 PPZ917537 PGD917537 OWH917537 OML917537 OCP917537 NST917537 NIX917537 MZB917537 MPF917537 MFJ917537 LVN917537 LLR917537 LBV917537 KRZ917537 KID917537 JYH917537 JOL917537 JEP917537 IUT917537 IKX917537 IBB917537 HRF917537 HHJ917537 GXN917537 GNR917537 GDV917537 FTZ917537 FKD917537 FAH917537 EQL917537 EGP917537 DWT917537 DMX917537 DDB917537 CTF917537 CJJ917537 BZN917537 BPR917537 BFV917537 AVZ917537 AMD917537 ACH917537 SL917537 IP917537 C917537:D917537 WVB852001 WLF852001 WBJ852001 VRN852001 VHR852001 UXV852001 UNZ852001 UED852001 TUH852001 TKL852001 TAP852001 SQT852001 SGX852001 RXB852001 RNF852001 RDJ852001 QTN852001 QJR852001 PZV852001 PPZ852001 PGD852001 OWH852001 OML852001 OCP852001 NST852001 NIX852001 MZB852001 MPF852001 MFJ852001 LVN852001 LLR852001 LBV852001 KRZ852001 KID852001 JYH852001 JOL852001 JEP852001 IUT852001 IKX852001 IBB852001 HRF852001 HHJ852001 GXN852001 GNR852001 GDV852001 FTZ852001 FKD852001 FAH852001 EQL852001 EGP852001 DWT852001 DMX852001 DDB852001 CTF852001 CJJ852001 BZN852001 BPR852001 BFV852001 AVZ852001 AMD852001 ACH852001 SL852001 IP852001 C852001:D852001 WVB786465 WLF786465 WBJ786465 VRN786465 VHR786465 UXV786465 UNZ786465 UED786465 TUH786465 TKL786465 TAP786465 SQT786465 SGX786465 RXB786465 RNF786465 RDJ786465 QTN786465 QJR786465 PZV786465 PPZ786465 PGD786465 OWH786465 OML786465 OCP786465 NST786465 NIX786465 MZB786465 MPF786465 MFJ786465 LVN786465 LLR786465 LBV786465 KRZ786465 KID786465 JYH786465 JOL786465 JEP786465 IUT786465 IKX786465 IBB786465 HRF786465 HHJ786465 GXN786465 GNR786465 GDV786465 FTZ786465 FKD786465 FAH786465 EQL786465 EGP786465 DWT786465 DMX786465 DDB786465 CTF786465 CJJ786465 BZN786465 BPR786465 BFV786465 AVZ786465 AMD786465 ACH786465 SL786465 IP786465 C786465:D786465 WVB720929 WLF720929 WBJ720929 VRN720929 VHR720929 UXV720929 UNZ720929 UED720929 TUH720929 TKL720929 TAP720929 SQT720929 SGX720929 RXB720929 RNF720929 RDJ720929 QTN720929 QJR720929 PZV720929 PPZ720929 PGD720929 OWH720929 OML720929 OCP720929 NST720929 NIX720929 MZB720929 MPF720929 MFJ720929 LVN720929 LLR720929 LBV720929 KRZ720929 KID720929 JYH720929 JOL720929 JEP720929 IUT720929 IKX720929 IBB720929 HRF720929 HHJ720929 GXN720929 GNR720929 GDV720929 FTZ720929 FKD720929 FAH720929 EQL720929 EGP720929 DWT720929 DMX720929 DDB720929 CTF720929 CJJ720929 BZN720929 BPR720929 BFV720929 AVZ720929 AMD720929 ACH720929 SL720929 IP720929 C720929:D720929 WVB655393 WLF655393 WBJ655393 VRN655393 VHR655393 UXV655393 UNZ655393 UED655393 TUH655393 TKL655393 TAP655393 SQT655393 SGX655393 RXB655393 RNF655393 RDJ655393 QTN655393 QJR655393 PZV655393 PPZ655393 PGD655393 OWH655393 OML655393 OCP655393 NST655393 NIX655393 MZB655393 MPF655393 MFJ655393 LVN655393 LLR655393 LBV655393 KRZ655393 KID655393 JYH655393 JOL655393 JEP655393 IUT655393 IKX655393 IBB655393 HRF655393 HHJ655393 GXN655393 GNR655393 GDV655393 FTZ655393 FKD655393 FAH655393 EQL655393 EGP655393 DWT655393 DMX655393 DDB655393 CTF655393 CJJ655393 BZN655393 BPR655393 BFV655393 AVZ655393 AMD655393 ACH655393 SL655393 IP655393 C655393:D655393 WVB589857 WLF589857 WBJ589857 VRN589857 VHR589857 UXV589857 UNZ589857 UED589857 TUH589857 TKL589857 TAP589857 SQT589857 SGX589857 RXB589857 RNF589857 RDJ589857 QTN589857 QJR589857 PZV589857 PPZ589857 PGD589857 OWH589857 OML589857 OCP589857 NST589857 NIX589857 MZB589857 MPF589857 MFJ589857 LVN589857 LLR589857 LBV589857 KRZ589857 KID589857 JYH589857 JOL589857 JEP589857 IUT589857 IKX589857 IBB589857 HRF589857 HHJ589857 GXN589857 GNR589857 GDV589857 FTZ589857 FKD589857 FAH589857 EQL589857 EGP589857 DWT589857 DMX589857 DDB589857 CTF589857 CJJ589857 BZN589857 BPR589857 BFV589857 AVZ589857 AMD589857 ACH589857 SL589857 IP589857 C589857:D589857 WVB524321 WLF524321 WBJ524321 VRN524321 VHR524321 UXV524321 UNZ524321 UED524321 TUH524321 TKL524321 TAP524321 SQT524321 SGX524321 RXB524321 RNF524321 RDJ524321 QTN524321 QJR524321 PZV524321 PPZ524321 PGD524321 OWH524321 OML524321 OCP524321 NST524321 NIX524321 MZB524321 MPF524321 MFJ524321 LVN524321 LLR524321 LBV524321 KRZ524321 KID524321 JYH524321 JOL524321 JEP524321 IUT524321 IKX524321 IBB524321 HRF524321 HHJ524321 GXN524321 GNR524321 GDV524321 FTZ524321 FKD524321 FAH524321 EQL524321 EGP524321 DWT524321 DMX524321 DDB524321 CTF524321 CJJ524321 BZN524321 BPR524321 BFV524321 AVZ524321 AMD524321 ACH524321 SL524321 IP524321 C524321:D524321 WVB458785 WLF458785 WBJ458785 VRN458785 VHR458785 UXV458785 UNZ458785 UED458785 TUH458785 TKL458785 TAP458785 SQT458785 SGX458785 RXB458785 RNF458785 RDJ458785 QTN458785 QJR458785 PZV458785 PPZ458785 PGD458785 OWH458785 OML458785 OCP458785 NST458785 NIX458785 MZB458785 MPF458785 MFJ458785 LVN458785 LLR458785 LBV458785 KRZ458785 KID458785 JYH458785 JOL458785 JEP458785 IUT458785 IKX458785 IBB458785 HRF458785 HHJ458785 GXN458785 GNR458785 GDV458785 FTZ458785 FKD458785 FAH458785 EQL458785 EGP458785 DWT458785 DMX458785 DDB458785 CTF458785 CJJ458785 BZN458785 BPR458785 BFV458785 AVZ458785 AMD458785 ACH458785 SL458785 IP458785 C458785:D458785 WVB393249 WLF393249 WBJ393249 VRN393249 VHR393249 UXV393249 UNZ393249 UED393249 TUH393249 TKL393249 TAP393249 SQT393249 SGX393249 RXB393249 RNF393249 RDJ393249 QTN393249 QJR393249 PZV393249 PPZ393249 PGD393249 OWH393249 OML393249 OCP393249 NST393249 NIX393249 MZB393249 MPF393249 MFJ393249 LVN393249 LLR393249 LBV393249 KRZ393249 KID393249 JYH393249 JOL393249 JEP393249 IUT393249 IKX393249 IBB393249 HRF393249 HHJ393249 GXN393249 GNR393249 GDV393249 FTZ393249 FKD393249 FAH393249 EQL393249 EGP393249 DWT393249 DMX393249 DDB393249 CTF393249 CJJ393249 BZN393249 BPR393249 BFV393249 AVZ393249 AMD393249 ACH393249 SL393249 IP393249 C393249:D393249 WVB327713 WLF327713 WBJ327713 VRN327713 VHR327713 UXV327713 UNZ327713 UED327713 TUH327713 TKL327713 TAP327713 SQT327713 SGX327713 RXB327713 RNF327713 RDJ327713 QTN327713 QJR327713 PZV327713 PPZ327713 PGD327713 OWH327713 OML327713 OCP327713 NST327713 NIX327713 MZB327713 MPF327713 MFJ327713 LVN327713 LLR327713 LBV327713 KRZ327713 KID327713 JYH327713 JOL327713 JEP327713 IUT327713 IKX327713 IBB327713 HRF327713 HHJ327713 GXN327713 GNR327713 GDV327713 FTZ327713 FKD327713 FAH327713 EQL327713 EGP327713 DWT327713 DMX327713 DDB327713 CTF327713 CJJ327713 BZN327713 BPR327713 BFV327713 AVZ327713 AMD327713 ACH327713 SL327713 IP327713 C327713:D327713 WVB262177 WLF262177 WBJ262177 VRN262177 VHR262177 UXV262177 UNZ262177 UED262177 TUH262177 TKL262177 TAP262177 SQT262177 SGX262177 RXB262177 RNF262177 RDJ262177 QTN262177 QJR262177 PZV262177 PPZ262177 PGD262177 OWH262177 OML262177 OCP262177 NST262177 NIX262177 MZB262177 MPF262177 MFJ262177 LVN262177 LLR262177 LBV262177 KRZ262177 KID262177 JYH262177 JOL262177 JEP262177 IUT262177 IKX262177 IBB262177 HRF262177 HHJ262177 GXN262177 GNR262177 GDV262177 FTZ262177 FKD262177 FAH262177 EQL262177 EGP262177 DWT262177 DMX262177 DDB262177 CTF262177 CJJ262177 BZN262177 BPR262177 BFV262177 AVZ262177 AMD262177 ACH262177 SL262177 IP262177 C262177:D262177 WVB196641 WLF196641 WBJ196641 VRN196641 VHR196641 UXV196641 UNZ196641 UED196641 TUH196641 TKL196641 TAP196641 SQT196641 SGX196641 RXB196641 RNF196641 RDJ196641 QTN196641 QJR196641 PZV196641 PPZ196641 PGD196641 OWH196641 OML196641 OCP196641 NST196641 NIX196641 MZB196641 MPF196641 MFJ196641 LVN196641 LLR196641 LBV196641 KRZ196641 KID196641 JYH196641 JOL196641 JEP196641 IUT196641 IKX196641 IBB196641 HRF196641 HHJ196641 GXN196641 GNR196641 GDV196641 FTZ196641 FKD196641 FAH196641 EQL196641 EGP196641 DWT196641 DMX196641 DDB196641 CTF196641 CJJ196641 BZN196641 BPR196641 BFV196641 AVZ196641 AMD196641 ACH196641 SL196641 IP196641 C196641:D196641 WVB131105 WLF131105 WBJ131105 VRN131105 VHR131105 UXV131105 UNZ131105 UED131105 TUH131105 TKL131105 TAP131105 SQT131105 SGX131105 RXB131105 RNF131105 RDJ131105 QTN131105 QJR131105 PZV131105 PPZ131105 PGD131105 OWH131105 OML131105 OCP131105 NST131105 NIX131105 MZB131105 MPF131105 MFJ131105 LVN131105 LLR131105 LBV131105 KRZ131105 KID131105 JYH131105 JOL131105 JEP131105 IUT131105 IKX131105 IBB131105 HRF131105 HHJ131105 GXN131105 GNR131105 GDV131105 FTZ131105 FKD131105 FAH131105 EQL131105 EGP131105 DWT131105 DMX131105 DDB131105 CTF131105 CJJ131105 BZN131105 BPR131105 BFV131105 AVZ131105 AMD131105 ACH131105 SL131105 IP131105 C131105:D131105 WVB65569 WLF65569 WBJ65569 VRN65569 VHR65569 UXV65569 UNZ65569 UED65569 TUH65569 TKL65569 TAP65569 SQT65569 SGX65569 RXB65569 RNF65569 RDJ65569 QTN65569 QJR65569 PZV65569 PPZ65569 PGD65569 OWH65569 OML65569 OCP65569 NST65569 NIX65569 MZB65569 MPF65569 MFJ65569 LVN65569 LLR65569 LBV65569 KRZ65569 KID65569 JYH65569 JOL65569 JEP65569 IUT65569 IKX65569 IBB65569 HRF65569 HHJ65569 GXN65569 GNR65569 GDV65569 FTZ65569 FKD65569 FAH65569 EQL65569 EGP65569 DWT65569 DMX65569 DDB65569 CTF65569 CJJ65569 BZN65569 BPR65569 BFV65569 AVZ65569 AMD65569 ACH65569 SL65569 IP65569 C65569:D65569 WVB33 WLF33 WBJ33 VRN33 VHR33 UXV33 UNZ33 UED33 TUH33 TKL33 TAP33 SQT33 SGX33 RXB33 RNF33 RDJ33 QTN33 QJR33 PZV33 PPZ33 PGD33 OWH33 OML33 OCP33 NST33 NIX33 MZB33 MPF33 MFJ33 LVN33 LLR33 LBV33 KRZ33 KID33 JYH33 JOL33 JEP33 IUT33 IKX33 IBB33 HRF33 HHJ33 GXN33 GNR33 GDV33 FTZ33 FKD33 FAH33 EQL33 EGP33 DWT33 DMX33 DDB33 CTF33 CJJ33 BZN33 BPR33 BFV33 AVZ33 AMD33 ACH33 SL33 IP33">
      <formula1>#REF!</formula1>
    </dataValidation>
    <dataValidation type="list" allowBlank="1" showInputMessage="1" showErrorMessage="1" sqref="C33:C34 C42">
      <formula1>Сметы</formula1>
    </dataValidation>
    <dataValidation type="list" allowBlank="1" showInputMessage="1" showErrorMessage="1" sqref="E33">
      <formula1>OFFSET($AK$37,MATCH($C$33,$AK$37:$AK$58,0)-1,1,COUNTIF($AK$37:$AK$58,$C$33),1)</formula1>
    </dataValidation>
    <dataValidation type="list" allowBlank="1" showInputMessage="1" showErrorMessage="1" sqref="E42">
      <formula1>OFFSET($AK$65,MATCH($C$33,$AK$65:$AK$106,0)-1,1,COUNTIF($AK$65:$AK$106,$C$33),1)</formula1>
    </dataValidation>
    <dataValidation type="list" allowBlank="1" showInputMessage="1" showErrorMessage="1" sqref="E34">
      <formula1>OFFSET(INDIRECT("'Смета №1'!$A$7"),MATCH($C$34,INDIRECT("'Смета №1'!$A$7:$A$76"),0)-1,1,COUNTIF(INDIRECT("'Смета №1'!$A$7:$A$76"),$C$34),1)</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sheetPr codeName="Лист2"/>
  <dimension ref="A1:I99"/>
  <sheetViews>
    <sheetView topLeftCell="A43" workbookViewId="0">
      <selection activeCell="D71" sqref="D71"/>
    </sheetView>
  </sheetViews>
  <sheetFormatPr defaultRowHeight="12.75"/>
  <cols>
    <col min="1" max="1" width="12.7109375" style="113" customWidth="1"/>
    <col min="2" max="3" width="9.140625" style="112"/>
    <col min="4" max="4" width="49.140625" style="113" customWidth="1"/>
    <col min="5" max="5" width="27.85546875" style="114" customWidth="1"/>
    <col min="6" max="8" width="9.140625" style="115"/>
    <col min="9" max="9" width="9.140625" style="207"/>
    <col min="10" max="16384" width="9.140625" style="113"/>
  </cols>
  <sheetData>
    <row r="1" spans="1:9" s="117" customFormat="1" ht="15.75">
      <c r="B1" s="116" t="s">
        <v>189</v>
      </c>
      <c r="C1" s="116"/>
      <c r="D1" s="116"/>
      <c r="E1" s="116"/>
      <c r="F1" s="116"/>
      <c r="G1" s="116"/>
      <c r="H1" s="116"/>
      <c r="I1" s="116"/>
    </row>
    <row r="2" spans="1:9" s="117" customFormat="1" ht="15.75">
      <c r="B2" s="217" t="s">
        <v>58</v>
      </c>
      <c r="C2" s="118"/>
      <c r="D2" s="118"/>
      <c r="E2" s="118"/>
      <c r="F2" s="118"/>
      <c r="G2" s="118"/>
      <c r="H2" s="118"/>
      <c r="I2" s="118"/>
    </row>
    <row r="3" spans="1:9" s="117" customFormat="1" ht="13.5" thickBot="1">
      <c r="C3" s="119"/>
      <c r="D3" s="120"/>
      <c r="E3" s="121"/>
      <c r="F3" s="121"/>
      <c r="G3" s="121"/>
      <c r="H3" s="121"/>
      <c r="I3" s="122"/>
    </row>
    <row r="4" spans="1:9" s="117" customFormat="1" ht="24">
      <c r="B4" s="123" t="s">
        <v>59</v>
      </c>
      <c r="C4" s="124" t="s">
        <v>60</v>
      </c>
      <c r="D4" s="125" t="s">
        <v>30</v>
      </c>
      <c r="E4" s="125" t="s">
        <v>61</v>
      </c>
      <c r="F4" s="125" t="s">
        <v>62</v>
      </c>
      <c r="G4" s="125" t="s">
        <v>63</v>
      </c>
      <c r="H4" s="125" t="s">
        <v>64</v>
      </c>
      <c r="I4" s="126" t="s">
        <v>65</v>
      </c>
    </row>
    <row r="5" spans="1:9" s="117" customFormat="1" ht="13.5" thickBot="1">
      <c r="B5" s="127" t="s">
        <v>57</v>
      </c>
      <c r="C5" s="128" t="s">
        <v>66</v>
      </c>
      <c r="D5" s="129">
        <v>3</v>
      </c>
      <c r="E5" s="129">
        <v>4</v>
      </c>
      <c r="F5" s="129">
        <v>5</v>
      </c>
      <c r="G5" s="129">
        <v>6</v>
      </c>
      <c r="H5" s="129">
        <v>7</v>
      </c>
      <c r="I5" s="130">
        <v>8</v>
      </c>
    </row>
    <row r="6" spans="1:9" s="136" customFormat="1">
      <c r="B6" s="218" t="s">
        <v>67</v>
      </c>
      <c r="C6" s="131"/>
      <c r="D6" s="132"/>
      <c r="E6" s="133"/>
      <c r="F6" s="134"/>
      <c r="G6" s="134"/>
      <c r="H6" s="134"/>
      <c r="I6" s="135"/>
    </row>
    <row r="7" spans="1:9" s="144" customFormat="1">
      <c r="A7" s="60" t="s">
        <v>21</v>
      </c>
      <c r="B7" s="137">
        <v>1</v>
      </c>
      <c r="C7" s="138"/>
      <c r="D7" s="139" t="s">
        <v>68</v>
      </c>
      <c r="E7" s="140" t="s">
        <v>69</v>
      </c>
      <c r="F7" s="141" t="s">
        <v>70</v>
      </c>
      <c r="G7" s="142">
        <v>1</v>
      </c>
      <c r="H7" s="142">
        <v>1405</v>
      </c>
      <c r="I7" s="143">
        <f>G7*H7</f>
        <v>1405</v>
      </c>
    </row>
    <row r="8" spans="1:9" s="144" customFormat="1">
      <c r="A8" s="60" t="s">
        <v>21</v>
      </c>
      <c r="B8" s="137">
        <v>2</v>
      </c>
      <c r="C8" s="138"/>
      <c r="D8" s="139" t="s">
        <v>71</v>
      </c>
      <c r="E8" s="140" t="s">
        <v>72</v>
      </c>
      <c r="F8" s="141" t="s">
        <v>73</v>
      </c>
      <c r="G8" s="142">
        <v>1</v>
      </c>
      <c r="H8" s="142">
        <v>1354</v>
      </c>
      <c r="I8" s="143">
        <f t="shared" ref="I8:I28" si="0">G8*H8</f>
        <v>1354</v>
      </c>
    </row>
    <row r="9" spans="1:9" s="144" customFormat="1" ht="24">
      <c r="A9" s="60" t="s">
        <v>21</v>
      </c>
      <c r="B9" s="137">
        <v>3</v>
      </c>
      <c r="C9" s="138"/>
      <c r="D9" s="139" t="s">
        <v>74</v>
      </c>
      <c r="E9" s="140" t="s">
        <v>75</v>
      </c>
      <c r="F9" s="141" t="s">
        <v>76</v>
      </c>
      <c r="G9" s="142">
        <v>1</v>
      </c>
      <c r="H9" s="142">
        <v>3513</v>
      </c>
      <c r="I9" s="143">
        <f t="shared" si="0"/>
        <v>3513</v>
      </c>
    </row>
    <row r="10" spans="1:9" s="144" customFormat="1">
      <c r="A10" s="60" t="s">
        <v>21</v>
      </c>
      <c r="B10" s="137">
        <v>4</v>
      </c>
      <c r="C10" s="138"/>
      <c r="D10" s="139" t="s">
        <v>77</v>
      </c>
      <c r="E10" s="140" t="s">
        <v>78</v>
      </c>
      <c r="F10" s="141" t="s">
        <v>73</v>
      </c>
      <c r="G10" s="142">
        <v>1</v>
      </c>
      <c r="H10" s="142">
        <v>702</v>
      </c>
      <c r="I10" s="143">
        <f t="shared" si="0"/>
        <v>702</v>
      </c>
    </row>
    <row r="11" spans="1:9" s="144" customFormat="1">
      <c r="A11" s="60" t="s">
        <v>21</v>
      </c>
      <c r="B11" s="137">
        <v>5</v>
      </c>
      <c r="C11" s="138"/>
      <c r="D11" s="139" t="s">
        <v>79</v>
      </c>
      <c r="E11" s="140" t="s">
        <v>80</v>
      </c>
      <c r="F11" s="141" t="s">
        <v>70</v>
      </c>
      <c r="G11" s="145">
        <v>1</v>
      </c>
      <c r="H11" s="142">
        <v>571</v>
      </c>
      <c r="I11" s="143">
        <f>G12*H11</f>
        <v>2284</v>
      </c>
    </row>
    <row r="12" spans="1:9" s="144" customFormat="1">
      <c r="A12" s="60" t="s">
        <v>21</v>
      </c>
      <c r="B12" s="137">
        <v>6</v>
      </c>
      <c r="C12" s="138"/>
      <c r="D12" s="139" t="s">
        <v>81</v>
      </c>
      <c r="E12" s="140" t="s">
        <v>82</v>
      </c>
      <c r="F12" s="141" t="s">
        <v>83</v>
      </c>
      <c r="G12" s="142">
        <v>4</v>
      </c>
      <c r="H12" s="142">
        <v>11</v>
      </c>
      <c r="I12" s="143">
        <f>G12*H12</f>
        <v>44</v>
      </c>
    </row>
    <row r="13" spans="1:9" s="144" customFormat="1">
      <c r="A13" s="60" t="s">
        <v>21</v>
      </c>
      <c r="B13" s="137">
        <v>7</v>
      </c>
      <c r="C13" s="138"/>
      <c r="D13" s="139" t="s">
        <v>84</v>
      </c>
      <c r="E13" s="140" t="s">
        <v>85</v>
      </c>
      <c r="F13" s="141" t="s">
        <v>73</v>
      </c>
      <c r="G13" s="142">
        <v>1</v>
      </c>
      <c r="H13" s="142">
        <v>1230</v>
      </c>
      <c r="I13" s="143">
        <f>G13*H13</f>
        <v>1230</v>
      </c>
    </row>
    <row r="14" spans="1:9" s="144" customFormat="1">
      <c r="A14" s="60" t="s">
        <v>21</v>
      </c>
      <c r="B14" s="137">
        <v>8</v>
      </c>
      <c r="C14" s="138"/>
      <c r="D14" s="139" t="s">
        <v>86</v>
      </c>
      <c r="E14" s="140" t="s">
        <v>87</v>
      </c>
      <c r="F14" s="141" t="s">
        <v>73</v>
      </c>
      <c r="G14" s="142">
        <v>1</v>
      </c>
      <c r="H14" s="142">
        <v>1186</v>
      </c>
      <c r="I14" s="143">
        <f>G14*H14</f>
        <v>1186</v>
      </c>
    </row>
    <row r="15" spans="1:9" s="144" customFormat="1" ht="24">
      <c r="A15" s="60" t="s">
        <v>21</v>
      </c>
      <c r="B15" s="137">
        <v>9</v>
      </c>
      <c r="C15" s="138"/>
      <c r="D15" s="139" t="s">
        <v>88</v>
      </c>
      <c r="E15" s="140" t="s">
        <v>89</v>
      </c>
      <c r="F15" s="141" t="s">
        <v>73</v>
      </c>
      <c r="G15" s="142">
        <v>1</v>
      </c>
      <c r="H15" s="142">
        <v>2811</v>
      </c>
      <c r="I15" s="143">
        <f>G15*H15</f>
        <v>2811</v>
      </c>
    </row>
    <row r="16" spans="1:9" s="144" customFormat="1">
      <c r="A16" s="60" t="s">
        <v>21</v>
      </c>
      <c r="B16" s="146"/>
      <c r="C16" s="147"/>
      <c r="D16" s="148" t="s">
        <v>90</v>
      </c>
      <c r="E16" s="149"/>
      <c r="F16" s="150"/>
      <c r="G16" s="151"/>
      <c r="H16" s="151"/>
      <c r="I16" s="152">
        <f>SUM(I7:I15)</f>
        <v>14529</v>
      </c>
    </row>
    <row r="17" spans="1:9">
      <c r="A17" s="60" t="s">
        <v>21</v>
      </c>
      <c r="B17" s="153"/>
      <c r="C17" s="154"/>
      <c r="D17" s="155" t="s">
        <v>91</v>
      </c>
      <c r="E17" s="156">
        <v>1.4590000000000001</v>
      </c>
      <c r="F17" s="150"/>
      <c r="G17" s="151"/>
      <c r="H17" s="151"/>
      <c r="I17" s="157">
        <f>I16*E17</f>
        <v>21197.811000000002</v>
      </c>
    </row>
    <row r="18" spans="1:9" s="136" customFormat="1">
      <c r="A18" s="60" t="s">
        <v>21</v>
      </c>
      <c r="B18" s="219" t="s">
        <v>92</v>
      </c>
      <c r="C18" s="158"/>
      <c r="D18" s="159"/>
      <c r="E18" s="156"/>
      <c r="F18" s="156"/>
      <c r="G18" s="160"/>
      <c r="H18" s="160"/>
      <c r="I18" s="161"/>
    </row>
    <row r="19" spans="1:9" s="144" customFormat="1" ht="24">
      <c r="A19" s="60" t="s">
        <v>21</v>
      </c>
      <c r="B19" s="137">
        <f>+B15+1</f>
        <v>10</v>
      </c>
      <c r="C19" s="138"/>
      <c r="D19" s="139" t="s">
        <v>93</v>
      </c>
      <c r="E19" s="140" t="s">
        <v>94</v>
      </c>
      <c r="F19" s="141" t="s">
        <v>95</v>
      </c>
      <c r="G19" s="142">
        <v>3</v>
      </c>
      <c r="H19" s="142">
        <v>95</v>
      </c>
      <c r="I19" s="143">
        <f t="shared" si="0"/>
        <v>285</v>
      </c>
    </row>
    <row r="20" spans="1:9" s="144" customFormat="1">
      <c r="A20" s="60" t="s">
        <v>21</v>
      </c>
      <c r="B20" s="146"/>
      <c r="C20" s="147"/>
      <c r="D20" s="148" t="s">
        <v>96</v>
      </c>
      <c r="E20" s="149"/>
      <c r="F20" s="150"/>
      <c r="G20" s="151"/>
      <c r="H20" s="151"/>
      <c r="I20" s="152">
        <f>I19</f>
        <v>285</v>
      </c>
    </row>
    <row r="21" spans="1:9">
      <c r="A21" s="60" t="s">
        <v>21</v>
      </c>
      <c r="B21" s="153"/>
      <c r="C21" s="154"/>
      <c r="D21" s="155" t="s">
        <v>91</v>
      </c>
      <c r="E21" s="156">
        <v>1.6160000000000001</v>
      </c>
      <c r="F21" s="150"/>
      <c r="G21" s="151"/>
      <c r="H21" s="151"/>
      <c r="I21" s="157">
        <f>I20*E21</f>
        <v>460.56</v>
      </c>
    </row>
    <row r="22" spans="1:9" s="136" customFormat="1">
      <c r="A22" s="60" t="s">
        <v>21</v>
      </c>
      <c r="B22" s="219" t="s">
        <v>97</v>
      </c>
      <c r="C22" s="158"/>
      <c r="D22" s="159"/>
      <c r="E22" s="156"/>
      <c r="F22" s="156"/>
      <c r="G22" s="160"/>
      <c r="H22" s="160"/>
      <c r="I22" s="161"/>
    </row>
    <row r="23" spans="1:9" s="144" customFormat="1" ht="24">
      <c r="A23" s="60" t="s">
        <v>21</v>
      </c>
      <c r="B23" s="137">
        <f>+B19+1</f>
        <v>11</v>
      </c>
      <c r="C23" s="138"/>
      <c r="D23" s="139" t="s">
        <v>98</v>
      </c>
      <c r="E23" s="140" t="s">
        <v>99</v>
      </c>
      <c r="F23" s="141" t="s">
        <v>73</v>
      </c>
      <c r="G23" s="142">
        <v>8</v>
      </c>
      <c r="H23" s="142">
        <v>71</v>
      </c>
      <c r="I23" s="143">
        <f t="shared" si="0"/>
        <v>568</v>
      </c>
    </row>
    <row r="24" spans="1:9" s="162" customFormat="1" ht="24">
      <c r="A24" s="60" t="s">
        <v>21</v>
      </c>
      <c r="B24" s="137">
        <f>+B23+1</f>
        <v>12</v>
      </c>
      <c r="C24" s="138"/>
      <c r="D24" s="139" t="s">
        <v>100</v>
      </c>
      <c r="E24" s="140" t="s">
        <v>101</v>
      </c>
      <c r="F24" s="141" t="s">
        <v>73</v>
      </c>
      <c r="G24" s="142">
        <v>8</v>
      </c>
      <c r="H24" s="142">
        <v>100</v>
      </c>
      <c r="I24" s="143">
        <f t="shared" si="0"/>
        <v>800</v>
      </c>
    </row>
    <row r="25" spans="1:9" s="144" customFormat="1" ht="24">
      <c r="A25" s="60" t="s">
        <v>21</v>
      </c>
      <c r="B25" s="137">
        <f>+B24+1</f>
        <v>13</v>
      </c>
      <c r="C25" s="138"/>
      <c r="D25" s="139" t="s">
        <v>102</v>
      </c>
      <c r="E25" s="140" t="s">
        <v>103</v>
      </c>
      <c r="F25" s="141" t="s">
        <v>73</v>
      </c>
      <c r="G25" s="142">
        <v>6</v>
      </c>
      <c r="H25" s="142">
        <v>128</v>
      </c>
      <c r="I25" s="143">
        <f t="shared" si="0"/>
        <v>768</v>
      </c>
    </row>
    <row r="26" spans="1:9" s="144" customFormat="1" ht="24">
      <c r="A26" s="60" t="s">
        <v>21</v>
      </c>
      <c r="B26" s="137">
        <f>+B25+1</f>
        <v>14</v>
      </c>
      <c r="C26" s="138"/>
      <c r="D26" s="139" t="s">
        <v>104</v>
      </c>
      <c r="E26" s="140" t="s">
        <v>105</v>
      </c>
      <c r="F26" s="141" t="s">
        <v>73</v>
      </c>
      <c r="G26" s="142">
        <v>6</v>
      </c>
      <c r="H26" s="142">
        <v>171</v>
      </c>
      <c r="I26" s="143">
        <f t="shared" si="0"/>
        <v>1026</v>
      </c>
    </row>
    <row r="27" spans="1:9" s="144" customFormat="1" ht="24">
      <c r="A27" s="60" t="s">
        <v>21</v>
      </c>
      <c r="B27" s="137">
        <f>+B26+1</f>
        <v>15</v>
      </c>
      <c r="C27" s="138"/>
      <c r="D27" s="139" t="s">
        <v>106</v>
      </c>
      <c r="E27" s="140" t="s">
        <v>107</v>
      </c>
      <c r="F27" s="141" t="s">
        <v>73</v>
      </c>
      <c r="G27" s="142">
        <v>4</v>
      </c>
      <c r="H27" s="142">
        <v>213</v>
      </c>
      <c r="I27" s="143">
        <f t="shared" si="0"/>
        <v>852</v>
      </c>
    </row>
    <row r="28" spans="1:9" s="162" customFormat="1" ht="36">
      <c r="A28" s="60" t="s">
        <v>21</v>
      </c>
      <c r="B28" s="137">
        <f>+B27+1</f>
        <v>16</v>
      </c>
      <c r="C28" s="138"/>
      <c r="D28" s="139" t="s">
        <v>108</v>
      </c>
      <c r="E28" s="140" t="s">
        <v>109</v>
      </c>
      <c r="F28" s="141" t="s">
        <v>73</v>
      </c>
      <c r="G28" s="142">
        <v>4</v>
      </c>
      <c r="H28" s="142">
        <v>850</v>
      </c>
      <c r="I28" s="143">
        <f t="shared" si="0"/>
        <v>3400</v>
      </c>
    </row>
    <row r="29" spans="1:9" s="144" customFormat="1">
      <c r="A29" s="60" t="s">
        <v>21</v>
      </c>
      <c r="B29" s="146"/>
      <c r="C29" s="147"/>
      <c r="D29" s="148" t="s">
        <v>110</v>
      </c>
      <c r="E29" s="149"/>
      <c r="F29" s="150"/>
      <c r="G29" s="151"/>
      <c r="H29" s="151"/>
      <c r="I29" s="152">
        <f>SUM(I23:I28)</f>
        <v>7414</v>
      </c>
    </row>
    <row r="30" spans="1:9">
      <c r="A30" s="60" t="s">
        <v>21</v>
      </c>
      <c r="B30" s="153"/>
      <c r="C30" s="154"/>
      <c r="D30" s="155" t="s">
        <v>91</v>
      </c>
      <c r="E30" s="156">
        <v>1.6160000000000001</v>
      </c>
      <c r="F30" s="150"/>
      <c r="G30" s="151"/>
      <c r="H30" s="151"/>
      <c r="I30" s="157">
        <f>I29*E30</f>
        <v>11981.024000000001</v>
      </c>
    </row>
    <row r="31" spans="1:9" s="162" customFormat="1">
      <c r="A31" s="60" t="s">
        <v>21</v>
      </c>
      <c r="B31" s="163"/>
      <c r="C31" s="164"/>
      <c r="D31" s="165" t="s">
        <v>111</v>
      </c>
      <c r="E31" s="166"/>
      <c r="F31" s="156"/>
      <c r="G31" s="160"/>
      <c r="H31" s="160"/>
      <c r="I31" s="167">
        <f>I17++I21+I30</f>
        <v>33639.395000000004</v>
      </c>
    </row>
    <row r="32" spans="1:9">
      <c r="A32" s="60" t="s">
        <v>21</v>
      </c>
      <c r="B32" s="153"/>
      <c r="C32" s="154"/>
      <c r="D32" s="113" t="s">
        <v>112</v>
      </c>
      <c r="E32" s="149"/>
      <c r="F32" s="150"/>
      <c r="G32" s="151"/>
      <c r="H32" s="151"/>
      <c r="I32" s="167">
        <f>I31*12*0.67</f>
        <v>270460.73580000002</v>
      </c>
    </row>
    <row r="33" spans="1:9" ht="13.5" thickBot="1">
      <c r="A33" s="60" t="s">
        <v>21</v>
      </c>
      <c r="B33" s="168"/>
      <c r="C33" s="169"/>
      <c r="D33" s="170" t="s">
        <v>113</v>
      </c>
      <c r="E33" s="171"/>
      <c r="F33" s="172"/>
      <c r="G33" s="173"/>
      <c r="H33" s="173"/>
      <c r="I33" s="174">
        <f>+I32</f>
        <v>270460.73580000002</v>
      </c>
    </row>
    <row r="34" spans="1:9" ht="25.5">
      <c r="A34" s="60" t="s">
        <v>21</v>
      </c>
      <c r="B34" s="175"/>
      <c r="C34" s="176"/>
      <c r="D34" s="177" t="s">
        <v>114</v>
      </c>
      <c r="E34" s="178"/>
      <c r="F34" s="179"/>
      <c r="G34" s="180"/>
      <c r="H34" s="180"/>
      <c r="I34" s="181"/>
    </row>
    <row r="35" spans="1:9">
      <c r="A35" s="60" t="s">
        <v>21</v>
      </c>
      <c r="B35" s="153">
        <v>1</v>
      </c>
      <c r="C35" s="154"/>
      <c r="D35" s="148" t="s">
        <v>115</v>
      </c>
      <c r="E35" s="150" t="s">
        <v>116</v>
      </c>
      <c r="F35" s="150" t="s">
        <v>117</v>
      </c>
      <c r="G35" s="182">
        <v>0.33333333333333331</v>
      </c>
      <c r="H35" s="151">
        <v>75</v>
      </c>
      <c r="I35" s="183">
        <v>900</v>
      </c>
    </row>
    <row r="36" spans="1:9">
      <c r="A36" s="60" t="s">
        <v>21</v>
      </c>
      <c r="B36" s="153">
        <v>2</v>
      </c>
      <c r="C36" s="154"/>
      <c r="D36" s="148" t="s">
        <v>115</v>
      </c>
      <c r="E36" s="150" t="s">
        <v>118</v>
      </c>
      <c r="F36" s="150" t="s">
        <v>117</v>
      </c>
      <c r="G36" s="182">
        <v>0.5</v>
      </c>
      <c r="H36" s="151">
        <v>75</v>
      </c>
      <c r="I36" s="183">
        <v>1350</v>
      </c>
    </row>
    <row r="37" spans="1:9">
      <c r="A37" s="60" t="s">
        <v>21</v>
      </c>
      <c r="B37" s="153">
        <v>3</v>
      </c>
      <c r="C37" s="154"/>
      <c r="D37" s="148" t="s">
        <v>115</v>
      </c>
      <c r="E37" s="150" t="s">
        <v>119</v>
      </c>
      <c r="F37" s="150" t="s">
        <v>117</v>
      </c>
      <c r="G37" s="182">
        <v>1.3333333333333333</v>
      </c>
      <c r="H37" s="151">
        <v>75</v>
      </c>
      <c r="I37" s="183">
        <v>1800</v>
      </c>
    </row>
    <row r="38" spans="1:9">
      <c r="A38" s="60" t="s">
        <v>21</v>
      </c>
      <c r="B38" s="153">
        <v>4</v>
      </c>
      <c r="C38" s="154"/>
      <c r="D38" s="148" t="s">
        <v>120</v>
      </c>
      <c r="E38" s="150" t="s">
        <v>121</v>
      </c>
      <c r="F38" s="150" t="s">
        <v>117</v>
      </c>
      <c r="G38" s="182">
        <v>4.9999999999999996E-2</v>
      </c>
      <c r="H38" s="151">
        <v>75</v>
      </c>
      <c r="I38" s="183">
        <v>135</v>
      </c>
    </row>
    <row r="39" spans="1:9">
      <c r="A39" s="60" t="s">
        <v>21</v>
      </c>
      <c r="B39" s="153">
        <v>5</v>
      </c>
      <c r="C39" s="154"/>
      <c r="D39" s="148" t="s">
        <v>120</v>
      </c>
      <c r="E39" s="150" t="s">
        <v>122</v>
      </c>
      <c r="F39" s="150" t="s">
        <v>117</v>
      </c>
      <c r="G39" s="182">
        <v>6.6666666666666666E-2</v>
      </c>
      <c r="H39" s="151">
        <v>75</v>
      </c>
      <c r="I39" s="183">
        <v>180</v>
      </c>
    </row>
    <row r="40" spans="1:9">
      <c r="A40" s="60" t="s">
        <v>21</v>
      </c>
      <c r="B40" s="153">
        <v>6</v>
      </c>
      <c r="C40" s="154"/>
      <c r="D40" s="148" t="s">
        <v>120</v>
      </c>
      <c r="E40" s="150" t="s">
        <v>123</v>
      </c>
      <c r="F40" s="150" t="s">
        <v>117</v>
      </c>
      <c r="G40" s="182">
        <v>0.13333333333333333</v>
      </c>
      <c r="H40" s="151">
        <v>75</v>
      </c>
      <c r="I40" s="183">
        <v>225</v>
      </c>
    </row>
    <row r="41" spans="1:9">
      <c r="A41" s="60" t="s">
        <v>21</v>
      </c>
      <c r="B41" s="153">
        <v>7</v>
      </c>
      <c r="C41" s="154"/>
      <c r="D41" s="148" t="s">
        <v>124</v>
      </c>
      <c r="E41" s="150" t="s">
        <v>125</v>
      </c>
      <c r="F41" s="150" t="s">
        <v>117</v>
      </c>
      <c r="G41" s="182">
        <v>0.79999999999999993</v>
      </c>
      <c r="H41" s="151">
        <v>420</v>
      </c>
      <c r="I41" s="183">
        <f t="shared" ref="I41:I76" si="1">G41*H41</f>
        <v>336</v>
      </c>
    </row>
    <row r="42" spans="1:9">
      <c r="A42" s="60" t="s">
        <v>21</v>
      </c>
      <c r="B42" s="153">
        <v>8</v>
      </c>
      <c r="C42" s="154"/>
      <c r="D42" s="148" t="s">
        <v>126</v>
      </c>
      <c r="E42" s="150" t="s">
        <v>127</v>
      </c>
      <c r="F42" s="150" t="s">
        <v>117</v>
      </c>
      <c r="G42" s="182">
        <v>0.5</v>
      </c>
      <c r="H42" s="151">
        <v>500</v>
      </c>
      <c r="I42" s="183">
        <f t="shared" si="1"/>
        <v>250</v>
      </c>
    </row>
    <row r="43" spans="1:9">
      <c r="A43" s="60" t="s">
        <v>21</v>
      </c>
      <c r="B43" s="153">
        <v>9</v>
      </c>
      <c r="C43" s="154"/>
      <c r="D43" s="148" t="s">
        <v>128</v>
      </c>
      <c r="E43" s="150" t="s">
        <v>129</v>
      </c>
      <c r="F43" s="150" t="s">
        <v>117</v>
      </c>
      <c r="G43" s="182">
        <v>5</v>
      </c>
      <c r="H43" s="151">
        <v>26</v>
      </c>
      <c r="I43" s="183">
        <f t="shared" si="1"/>
        <v>130</v>
      </c>
    </row>
    <row r="44" spans="1:9">
      <c r="A44" s="60" t="s">
        <v>21</v>
      </c>
      <c r="B44" s="153">
        <v>10</v>
      </c>
      <c r="C44" s="154"/>
      <c r="D44" s="148" t="s">
        <v>130</v>
      </c>
      <c r="E44" s="150" t="s">
        <v>131</v>
      </c>
      <c r="F44" s="150" t="s">
        <v>73</v>
      </c>
      <c r="G44" s="182">
        <v>1</v>
      </c>
      <c r="H44" s="151">
        <v>150</v>
      </c>
      <c r="I44" s="183">
        <f t="shared" si="1"/>
        <v>150</v>
      </c>
    </row>
    <row r="45" spans="1:9">
      <c r="A45" s="60" t="s">
        <v>21</v>
      </c>
      <c r="B45" s="153">
        <v>11</v>
      </c>
      <c r="C45" s="154"/>
      <c r="D45" s="148" t="s">
        <v>132</v>
      </c>
      <c r="E45" s="150" t="s">
        <v>133</v>
      </c>
      <c r="F45" s="150" t="s">
        <v>73</v>
      </c>
      <c r="G45" s="182">
        <v>1</v>
      </c>
      <c r="H45" s="151">
        <v>120</v>
      </c>
      <c r="I45" s="183">
        <f t="shared" si="1"/>
        <v>120</v>
      </c>
    </row>
    <row r="46" spans="1:9">
      <c r="A46" s="60" t="s">
        <v>21</v>
      </c>
      <c r="B46" s="153">
        <v>12</v>
      </c>
      <c r="C46" s="154"/>
      <c r="D46" s="148" t="s">
        <v>134</v>
      </c>
      <c r="E46" s="150" t="s">
        <v>135</v>
      </c>
      <c r="F46" s="150" t="s">
        <v>117</v>
      </c>
      <c r="G46" s="182">
        <v>3</v>
      </c>
      <c r="H46" s="151">
        <v>170</v>
      </c>
      <c r="I46" s="183">
        <f t="shared" si="1"/>
        <v>510</v>
      </c>
    </row>
    <row r="47" spans="1:9">
      <c r="A47" s="60" t="s">
        <v>21</v>
      </c>
      <c r="B47" s="153">
        <v>13</v>
      </c>
      <c r="C47" s="154"/>
      <c r="D47" s="148" t="s">
        <v>134</v>
      </c>
      <c r="E47" s="150" t="s">
        <v>136</v>
      </c>
      <c r="F47" s="150" t="s">
        <v>117</v>
      </c>
      <c r="G47" s="182">
        <v>4</v>
      </c>
      <c r="H47" s="151">
        <v>170</v>
      </c>
      <c r="I47" s="183">
        <f t="shared" si="1"/>
        <v>680</v>
      </c>
    </row>
    <row r="48" spans="1:9">
      <c r="A48" s="60" t="s">
        <v>21</v>
      </c>
      <c r="B48" s="153">
        <v>14</v>
      </c>
      <c r="C48" s="154"/>
      <c r="D48" s="148" t="s">
        <v>134</v>
      </c>
      <c r="E48" s="150" t="s">
        <v>137</v>
      </c>
      <c r="F48" s="150" t="s">
        <v>117</v>
      </c>
      <c r="G48" s="182">
        <v>5</v>
      </c>
      <c r="H48" s="151">
        <v>170</v>
      </c>
      <c r="I48" s="183">
        <f t="shared" si="1"/>
        <v>850</v>
      </c>
    </row>
    <row r="49" spans="1:9">
      <c r="A49" s="60" t="s">
        <v>21</v>
      </c>
      <c r="B49" s="153">
        <v>15</v>
      </c>
      <c r="C49" s="154"/>
      <c r="D49" s="148" t="s">
        <v>134</v>
      </c>
      <c r="E49" s="150" t="s">
        <v>138</v>
      </c>
      <c r="F49" s="150" t="s">
        <v>117</v>
      </c>
      <c r="G49" s="182">
        <v>6</v>
      </c>
      <c r="H49" s="151">
        <v>170</v>
      </c>
      <c r="I49" s="183">
        <f t="shared" si="1"/>
        <v>1020</v>
      </c>
    </row>
    <row r="50" spans="1:9">
      <c r="A50" s="60" t="s">
        <v>21</v>
      </c>
      <c r="B50" s="153">
        <v>16</v>
      </c>
      <c r="C50" s="154"/>
      <c r="D50" s="148" t="s">
        <v>134</v>
      </c>
      <c r="E50" s="150" t="s">
        <v>139</v>
      </c>
      <c r="F50" s="150" t="s">
        <v>117</v>
      </c>
      <c r="G50" s="182">
        <v>7</v>
      </c>
      <c r="H50" s="151">
        <v>170</v>
      </c>
      <c r="I50" s="183">
        <f t="shared" si="1"/>
        <v>1190</v>
      </c>
    </row>
    <row r="51" spans="1:9">
      <c r="A51" s="60" t="s">
        <v>21</v>
      </c>
      <c r="B51" s="153">
        <v>17</v>
      </c>
      <c r="C51" s="154"/>
      <c r="D51" s="148" t="s">
        <v>140</v>
      </c>
      <c r="E51" s="150" t="s">
        <v>141</v>
      </c>
      <c r="F51" s="150" t="s">
        <v>117</v>
      </c>
      <c r="G51" s="182">
        <v>4</v>
      </c>
      <c r="H51" s="151">
        <v>130</v>
      </c>
      <c r="I51" s="183">
        <f t="shared" si="1"/>
        <v>520</v>
      </c>
    </row>
    <row r="52" spans="1:9">
      <c r="A52" s="60" t="s">
        <v>21</v>
      </c>
      <c r="B52" s="153">
        <v>18</v>
      </c>
      <c r="C52" s="154"/>
      <c r="D52" s="148" t="s">
        <v>140</v>
      </c>
      <c r="E52" s="150" t="s">
        <v>142</v>
      </c>
      <c r="F52" s="150" t="s">
        <v>117</v>
      </c>
      <c r="G52" s="182">
        <v>5</v>
      </c>
      <c r="H52" s="151">
        <v>130</v>
      </c>
      <c r="I52" s="183">
        <f t="shared" si="1"/>
        <v>650</v>
      </c>
    </row>
    <row r="53" spans="1:9">
      <c r="A53" s="60" t="s">
        <v>21</v>
      </c>
      <c r="B53" s="153">
        <v>19</v>
      </c>
      <c r="C53" s="154"/>
      <c r="D53" s="148" t="s">
        <v>140</v>
      </c>
      <c r="E53" s="150" t="s">
        <v>143</v>
      </c>
      <c r="F53" s="150" t="s">
        <v>117</v>
      </c>
      <c r="G53" s="182">
        <v>6</v>
      </c>
      <c r="H53" s="151">
        <v>130</v>
      </c>
      <c r="I53" s="183">
        <f t="shared" si="1"/>
        <v>780</v>
      </c>
    </row>
    <row r="54" spans="1:9">
      <c r="A54" s="60" t="s">
        <v>21</v>
      </c>
      <c r="B54" s="153">
        <v>20</v>
      </c>
      <c r="C54" s="154"/>
      <c r="D54" s="148" t="s">
        <v>140</v>
      </c>
      <c r="E54" s="150" t="s">
        <v>144</v>
      </c>
      <c r="F54" s="150" t="s">
        <v>117</v>
      </c>
      <c r="G54" s="182">
        <v>4</v>
      </c>
      <c r="H54" s="151">
        <v>120</v>
      </c>
      <c r="I54" s="183">
        <f t="shared" si="1"/>
        <v>480</v>
      </c>
    </row>
    <row r="55" spans="1:9">
      <c r="A55" s="60" t="s">
        <v>21</v>
      </c>
      <c r="B55" s="153">
        <v>21</v>
      </c>
      <c r="C55" s="154"/>
      <c r="D55" s="148" t="s">
        <v>140</v>
      </c>
      <c r="E55" s="150" t="s">
        <v>145</v>
      </c>
      <c r="F55" s="150" t="s">
        <v>117</v>
      </c>
      <c r="G55" s="182">
        <v>5</v>
      </c>
      <c r="H55" s="151">
        <v>120</v>
      </c>
      <c r="I55" s="183">
        <f t="shared" si="1"/>
        <v>600</v>
      </c>
    </row>
    <row r="56" spans="1:9">
      <c r="A56" s="60" t="s">
        <v>21</v>
      </c>
      <c r="B56" s="153">
        <v>22</v>
      </c>
      <c r="C56" s="154"/>
      <c r="D56" s="148" t="s">
        <v>140</v>
      </c>
      <c r="E56" s="150" t="s">
        <v>146</v>
      </c>
      <c r="F56" s="150" t="s">
        <v>117</v>
      </c>
      <c r="G56" s="182">
        <v>6</v>
      </c>
      <c r="H56" s="151">
        <v>120</v>
      </c>
      <c r="I56" s="183">
        <f t="shared" si="1"/>
        <v>720</v>
      </c>
    </row>
    <row r="57" spans="1:9">
      <c r="A57" s="60" t="s">
        <v>21</v>
      </c>
      <c r="B57" s="153">
        <v>23</v>
      </c>
      <c r="C57" s="154"/>
      <c r="D57" s="148" t="s">
        <v>140</v>
      </c>
      <c r="E57" s="150" t="s">
        <v>147</v>
      </c>
      <c r="F57" s="150" t="s">
        <v>117</v>
      </c>
      <c r="G57" s="182">
        <v>7</v>
      </c>
      <c r="H57" s="151">
        <v>120</v>
      </c>
      <c r="I57" s="183">
        <f t="shared" si="1"/>
        <v>840</v>
      </c>
    </row>
    <row r="58" spans="1:9">
      <c r="A58" s="60" t="s">
        <v>21</v>
      </c>
      <c r="B58" s="153">
        <v>24</v>
      </c>
      <c r="C58" s="154"/>
      <c r="D58" s="148" t="s">
        <v>148</v>
      </c>
      <c r="E58" s="150"/>
      <c r="F58" s="150" t="s">
        <v>73</v>
      </c>
      <c r="G58" s="182">
        <v>30</v>
      </c>
      <c r="H58" s="151">
        <v>15</v>
      </c>
      <c r="I58" s="183">
        <f t="shared" si="1"/>
        <v>450</v>
      </c>
    </row>
    <row r="59" spans="1:9">
      <c r="A59" s="60" t="s">
        <v>21</v>
      </c>
      <c r="B59" s="153">
        <v>25</v>
      </c>
      <c r="C59" s="154"/>
      <c r="D59" s="148" t="s">
        <v>149</v>
      </c>
      <c r="E59" s="150" t="s">
        <v>150</v>
      </c>
      <c r="F59" s="150" t="s">
        <v>117</v>
      </c>
      <c r="G59" s="182">
        <v>0.19999999999999998</v>
      </c>
      <c r="H59" s="151">
        <v>350</v>
      </c>
      <c r="I59" s="183">
        <f t="shared" si="1"/>
        <v>70</v>
      </c>
    </row>
    <row r="60" spans="1:9">
      <c r="A60" s="60" t="s">
        <v>21</v>
      </c>
      <c r="B60" s="153">
        <v>26</v>
      </c>
      <c r="C60" s="154"/>
      <c r="D60" s="148" t="s">
        <v>151</v>
      </c>
      <c r="E60" s="150"/>
      <c r="F60" s="150" t="s">
        <v>117</v>
      </c>
      <c r="G60" s="182">
        <v>2</v>
      </c>
      <c r="H60" s="151">
        <v>23</v>
      </c>
      <c r="I60" s="183">
        <f t="shared" si="1"/>
        <v>46</v>
      </c>
    </row>
    <row r="61" spans="1:9">
      <c r="A61" s="60" t="s">
        <v>21</v>
      </c>
      <c r="B61" s="153">
        <v>27</v>
      </c>
      <c r="C61" s="154"/>
      <c r="D61" s="148" t="s">
        <v>152</v>
      </c>
      <c r="E61" s="150" t="s">
        <v>153</v>
      </c>
      <c r="F61" s="150" t="s">
        <v>117</v>
      </c>
      <c r="G61" s="182">
        <v>5.333333333333333</v>
      </c>
      <c r="H61" s="151">
        <v>100</v>
      </c>
      <c r="I61" s="183">
        <f t="shared" si="1"/>
        <v>533.33333333333326</v>
      </c>
    </row>
    <row r="62" spans="1:9">
      <c r="A62" s="60" t="s">
        <v>21</v>
      </c>
      <c r="B62" s="153">
        <v>28</v>
      </c>
      <c r="C62" s="154"/>
      <c r="D62" s="148" t="s">
        <v>152</v>
      </c>
      <c r="E62" s="150" t="s">
        <v>154</v>
      </c>
      <c r="F62" s="150" t="s">
        <v>117</v>
      </c>
      <c r="G62" s="182">
        <v>5.833333333333333</v>
      </c>
      <c r="H62" s="151">
        <v>100</v>
      </c>
      <c r="I62" s="183">
        <f t="shared" si="1"/>
        <v>583.33333333333326</v>
      </c>
    </row>
    <row r="63" spans="1:9">
      <c r="A63" s="60" t="s">
        <v>21</v>
      </c>
      <c r="B63" s="153">
        <v>29</v>
      </c>
      <c r="C63" s="154"/>
      <c r="D63" s="148" t="s">
        <v>152</v>
      </c>
      <c r="E63" s="150" t="s">
        <v>155</v>
      </c>
      <c r="F63" s="150" t="s">
        <v>117</v>
      </c>
      <c r="G63" s="182">
        <v>6.166666666666667</v>
      </c>
      <c r="H63" s="151">
        <v>100</v>
      </c>
      <c r="I63" s="183">
        <f t="shared" si="1"/>
        <v>616.66666666666674</v>
      </c>
    </row>
    <row r="64" spans="1:9">
      <c r="A64" s="60" t="s">
        <v>21</v>
      </c>
      <c r="B64" s="153">
        <v>30</v>
      </c>
      <c r="C64" s="154"/>
      <c r="D64" s="148" t="s">
        <v>152</v>
      </c>
      <c r="E64" s="150" t="s">
        <v>156</v>
      </c>
      <c r="F64" s="150" t="s">
        <v>117</v>
      </c>
      <c r="G64" s="182">
        <v>6.666666666666667</v>
      </c>
      <c r="H64" s="151">
        <v>100</v>
      </c>
      <c r="I64" s="183">
        <f t="shared" si="1"/>
        <v>666.66666666666674</v>
      </c>
    </row>
    <row r="65" spans="1:9">
      <c r="A65" s="60" t="s">
        <v>21</v>
      </c>
      <c r="B65" s="153">
        <v>31</v>
      </c>
      <c r="C65" s="154"/>
      <c r="D65" s="148" t="s">
        <v>152</v>
      </c>
      <c r="E65" s="150" t="s">
        <v>157</v>
      </c>
      <c r="F65" s="150" t="s">
        <v>117</v>
      </c>
      <c r="G65" s="182">
        <v>7</v>
      </c>
      <c r="H65" s="151">
        <v>100</v>
      </c>
      <c r="I65" s="183">
        <f t="shared" si="1"/>
        <v>700</v>
      </c>
    </row>
    <row r="66" spans="1:9">
      <c r="A66" s="60" t="s">
        <v>21</v>
      </c>
      <c r="B66" s="153">
        <v>32</v>
      </c>
      <c r="C66" s="154"/>
      <c r="D66" s="148" t="s">
        <v>158</v>
      </c>
      <c r="E66" s="150"/>
      <c r="F66" s="150" t="s">
        <v>73</v>
      </c>
      <c r="G66" s="182">
        <v>30</v>
      </c>
      <c r="H66" s="151">
        <v>31</v>
      </c>
      <c r="I66" s="183">
        <f t="shared" si="1"/>
        <v>930</v>
      </c>
    </row>
    <row r="67" spans="1:9">
      <c r="A67" s="60" t="s">
        <v>21</v>
      </c>
      <c r="B67" s="153">
        <v>33</v>
      </c>
      <c r="C67" s="154"/>
      <c r="D67" s="148" t="s">
        <v>159</v>
      </c>
      <c r="E67" s="150" t="s">
        <v>160</v>
      </c>
      <c r="F67" s="150" t="s">
        <v>161</v>
      </c>
      <c r="G67" s="182">
        <v>0.83333333333333337</v>
      </c>
      <c r="H67" s="151">
        <v>280</v>
      </c>
      <c r="I67" s="183">
        <f t="shared" si="1"/>
        <v>233.33333333333334</v>
      </c>
    </row>
    <row r="68" spans="1:9">
      <c r="A68" s="60" t="s">
        <v>21</v>
      </c>
      <c r="B68" s="153">
        <v>34</v>
      </c>
      <c r="C68" s="154"/>
      <c r="D68" s="148" t="s">
        <v>159</v>
      </c>
      <c r="E68" s="150" t="s">
        <v>162</v>
      </c>
      <c r="F68" s="150" t="s">
        <v>161</v>
      </c>
      <c r="G68" s="182">
        <v>0.83333333333333337</v>
      </c>
      <c r="H68" s="151">
        <v>280</v>
      </c>
      <c r="I68" s="183">
        <f t="shared" si="1"/>
        <v>233.33333333333334</v>
      </c>
    </row>
    <row r="69" spans="1:9">
      <c r="A69" s="60" t="s">
        <v>21</v>
      </c>
      <c r="B69" s="153">
        <v>35</v>
      </c>
      <c r="C69" s="154"/>
      <c r="D69" s="148" t="s">
        <v>163</v>
      </c>
      <c r="E69" s="150"/>
      <c r="F69" s="150" t="s">
        <v>73</v>
      </c>
      <c r="G69" s="182">
        <v>300</v>
      </c>
      <c r="H69" s="151">
        <v>3</v>
      </c>
      <c r="I69" s="183">
        <f t="shared" si="1"/>
        <v>900</v>
      </c>
    </row>
    <row r="70" spans="1:9">
      <c r="A70" s="60" t="s">
        <v>21</v>
      </c>
      <c r="B70" s="153">
        <v>36</v>
      </c>
      <c r="C70" s="154"/>
      <c r="D70" s="148" t="s">
        <v>164</v>
      </c>
      <c r="E70" s="150" t="s">
        <v>165</v>
      </c>
      <c r="F70" s="150" t="s">
        <v>117</v>
      </c>
      <c r="G70" s="182">
        <v>3</v>
      </c>
      <c r="H70" s="151">
        <v>46</v>
      </c>
      <c r="I70" s="183">
        <f t="shared" si="1"/>
        <v>138</v>
      </c>
    </row>
    <row r="71" spans="1:9">
      <c r="A71" s="60" t="s">
        <v>21</v>
      </c>
      <c r="B71" s="153">
        <v>37</v>
      </c>
      <c r="C71" s="154"/>
      <c r="D71" s="148" t="s">
        <v>164</v>
      </c>
      <c r="E71" s="150" t="s">
        <v>166</v>
      </c>
      <c r="F71" s="150" t="s">
        <v>117</v>
      </c>
      <c r="G71" s="182">
        <v>3</v>
      </c>
      <c r="H71" s="151">
        <v>56</v>
      </c>
      <c r="I71" s="183">
        <f t="shared" si="1"/>
        <v>168</v>
      </c>
    </row>
    <row r="72" spans="1:9">
      <c r="A72" s="60" t="s">
        <v>21</v>
      </c>
      <c r="B72" s="153">
        <v>38</v>
      </c>
      <c r="C72" s="154"/>
      <c r="D72" s="148" t="s">
        <v>167</v>
      </c>
      <c r="E72" s="150" t="s">
        <v>168</v>
      </c>
      <c r="F72" s="150" t="s">
        <v>169</v>
      </c>
      <c r="G72" s="182">
        <v>10</v>
      </c>
      <c r="H72" s="151">
        <v>75</v>
      </c>
      <c r="I72" s="183">
        <f t="shared" si="1"/>
        <v>750</v>
      </c>
    </row>
    <row r="73" spans="1:9">
      <c r="A73" s="60" t="s">
        <v>21</v>
      </c>
      <c r="B73" s="153">
        <v>39</v>
      </c>
      <c r="C73" s="154"/>
      <c r="D73" s="148" t="s">
        <v>167</v>
      </c>
      <c r="E73" s="150" t="s">
        <v>170</v>
      </c>
      <c r="F73" s="150" t="s">
        <v>169</v>
      </c>
      <c r="G73" s="182">
        <v>10</v>
      </c>
      <c r="H73" s="151">
        <v>75</v>
      </c>
      <c r="I73" s="183">
        <f t="shared" si="1"/>
        <v>750</v>
      </c>
    </row>
    <row r="74" spans="1:9">
      <c r="A74" s="60" t="s">
        <v>21</v>
      </c>
      <c r="B74" s="153">
        <v>40</v>
      </c>
      <c r="C74" s="154"/>
      <c r="D74" s="148" t="s">
        <v>171</v>
      </c>
      <c r="E74" s="150" t="s">
        <v>172</v>
      </c>
      <c r="F74" s="150" t="s">
        <v>161</v>
      </c>
      <c r="G74" s="182">
        <v>3.3333333333333335</v>
      </c>
      <c r="H74" s="151">
        <v>95</v>
      </c>
      <c r="I74" s="183">
        <f t="shared" si="1"/>
        <v>316.66666666666669</v>
      </c>
    </row>
    <row r="75" spans="1:9">
      <c r="A75" s="60" t="s">
        <v>21</v>
      </c>
      <c r="B75" s="153">
        <v>41</v>
      </c>
      <c r="C75" s="154"/>
      <c r="D75" s="148" t="s">
        <v>173</v>
      </c>
      <c r="E75" s="150"/>
      <c r="F75" s="150" t="s">
        <v>169</v>
      </c>
      <c r="G75" s="182">
        <v>6.666666666666667</v>
      </c>
      <c r="H75" s="151">
        <v>35</v>
      </c>
      <c r="I75" s="183">
        <f>G75*H75</f>
        <v>233.33333333333334</v>
      </c>
    </row>
    <row r="76" spans="1:9">
      <c r="A76" s="60" t="s">
        <v>21</v>
      </c>
      <c r="B76" s="153">
        <v>42</v>
      </c>
      <c r="C76" s="154"/>
      <c r="D76" s="148" t="s">
        <v>174</v>
      </c>
      <c r="E76" s="150" t="s">
        <v>175</v>
      </c>
      <c r="F76" s="150" t="s">
        <v>117</v>
      </c>
      <c r="G76" s="182">
        <v>8.3333333333333339</v>
      </c>
      <c r="H76" s="151">
        <v>75</v>
      </c>
      <c r="I76" s="183">
        <f t="shared" si="1"/>
        <v>625</v>
      </c>
    </row>
    <row r="77" spans="1:9" ht="24">
      <c r="B77" s="184"/>
      <c r="C77" s="185"/>
      <c r="D77" s="165" t="s">
        <v>176</v>
      </c>
      <c r="E77" s="186"/>
      <c r="F77" s="150"/>
      <c r="G77" s="187"/>
      <c r="H77" s="187"/>
      <c r="I77" s="188">
        <f>SUM(I35:I76)</f>
        <v>23359.666666666668</v>
      </c>
    </row>
    <row r="78" spans="1:9">
      <c r="B78" s="153"/>
      <c r="C78" s="154"/>
      <c r="D78" s="165" t="s">
        <v>177</v>
      </c>
      <c r="E78" s="149"/>
      <c r="F78" s="186"/>
      <c r="G78" s="151"/>
      <c r="H78" s="151"/>
      <c r="I78" s="188">
        <f>I77</f>
        <v>23359.666666666668</v>
      </c>
    </row>
    <row r="79" spans="1:9">
      <c r="B79" s="153"/>
      <c r="C79" s="154"/>
      <c r="D79" s="165" t="s">
        <v>178</v>
      </c>
      <c r="E79" s="149"/>
      <c r="F79" s="186"/>
      <c r="G79" s="151"/>
      <c r="H79" s="151"/>
      <c r="I79" s="188">
        <f>I33+I78</f>
        <v>293820.40246666671</v>
      </c>
    </row>
    <row r="80" spans="1:9">
      <c r="B80" s="153"/>
      <c r="C80" s="154"/>
      <c r="D80" s="148" t="s">
        <v>179</v>
      </c>
      <c r="E80" s="149"/>
      <c r="F80" s="186"/>
      <c r="G80" s="151"/>
      <c r="H80" s="151"/>
      <c r="I80" s="189">
        <f>I79*0.18</f>
        <v>52887.672444000003</v>
      </c>
    </row>
    <row r="81" spans="2:9" ht="13.5">
      <c r="B81" s="153"/>
      <c r="C81" s="190"/>
      <c r="D81" s="148" t="s">
        <v>180</v>
      </c>
      <c r="E81" s="191"/>
      <c r="F81" s="192"/>
      <c r="G81" s="193"/>
      <c r="H81" s="193"/>
      <c r="I81" s="183">
        <f>SUM(I79:I80)</f>
        <v>346708.07491066674</v>
      </c>
    </row>
    <row r="82" spans="2:9">
      <c r="B82" s="194"/>
      <c r="C82" s="195"/>
      <c r="D82" s="196" t="s">
        <v>181</v>
      </c>
      <c r="E82" s="195"/>
      <c r="F82" s="197"/>
      <c r="G82" s="197"/>
      <c r="H82" s="197"/>
      <c r="I82" s="198"/>
    </row>
    <row r="83" spans="2:9" ht="24">
      <c r="B83" s="199"/>
      <c r="C83" s="166"/>
      <c r="D83" s="148" t="s">
        <v>182</v>
      </c>
      <c r="E83" s="149"/>
      <c r="F83" s="151"/>
      <c r="G83" s="151"/>
      <c r="H83" s="151"/>
      <c r="I83" s="200">
        <v>0</v>
      </c>
    </row>
    <row r="84" spans="2:9">
      <c r="B84" s="199"/>
      <c r="C84" s="166"/>
      <c r="D84" s="148" t="s">
        <v>183</v>
      </c>
      <c r="E84" s="149"/>
      <c r="F84" s="151"/>
      <c r="G84" s="151"/>
      <c r="H84" s="151"/>
      <c r="I84" s="200">
        <f>I33</f>
        <v>270460.73580000002</v>
      </c>
    </row>
    <row r="85" spans="2:9">
      <c r="B85" s="153"/>
      <c r="C85" s="154"/>
      <c r="D85" s="148" t="s">
        <v>184</v>
      </c>
      <c r="E85" s="149"/>
      <c r="F85" s="151"/>
      <c r="G85" s="151"/>
      <c r="H85" s="151"/>
      <c r="I85" s="200">
        <v>0</v>
      </c>
    </row>
    <row r="86" spans="2:9" ht="13.5" thickBot="1">
      <c r="B86" s="201"/>
      <c r="C86" s="202"/>
      <c r="D86" s="203" t="s">
        <v>185</v>
      </c>
      <c r="E86" s="204"/>
      <c r="F86" s="205"/>
      <c r="G86" s="205"/>
      <c r="H86" s="205"/>
      <c r="I86" s="206">
        <f>I77</f>
        <v>23359.666666666668</v>
      </c>
    </row>
    <row r="88" spans="2:9" s="214" customFormat="1" ht="15.75">
      <c r="B88" s="208"/>
      <c r="C88" s="208"/>
      <c r="D88" s="209" t="s">
        <v>186</v>
      </c>
      <c r="E88" s="210"/>
      <c r="F88" s="211"/>
      <c r="G88" s="211"/>
      <c r="H88" s="212"/>
      <c r="I88" s="213">
        <f>I33</f>
        <v>270460.73580000002</v>
      </c>
    </row>
    <row r="89" spans="2:9" s="214" customFormat="1">
      <c r="B89" s="208"/>
      <c r="C89" s="208"/>
      <c r="E89" s="210"/>
      <c r="F89" s="211"/>
      <c r="G89" s="211"/>
      <c r="H89" s="211"/>
      <c r="I89" s="215"/>
    </row>
    <row r="90" spans="2:9" s="214" customFormat="1">
      <c r="B90" s="208"/>
      <c r="C90" s="208"/>
      <c r="D90" s="214" t="s">
        <v>187</v>
      </c>
      <c r="E90" s="210" t="s">
        <v>188</v>
      </c>
      <c r="F90" s="211"/>
      <c r="G90" s="211"/>
      <c r="H90" s="216"/>
      <c r="I90" s="216">
        <f>I88</f>
        <v>270460.73580000002</v>
      </c>
    </row>
    <row r="91" spans="2:9" s="214" customFormat="1">
      <c r="B91" s="208"/>
      <c r="C91" s="208"/>
      <c r="E91" s="210"/>
      <c r="F91" s="211"/>
      <c r="G91" s="211"/>
      <c r="H91" s="211"/>
      <c r="I91" s="211"/>
    </row>
    <row r="92" spans="2:9" s="214" customFormat="1">
      <c r="B92" s="208"/>
      <c r="C92" s="208"/>
      <c r="E92" s="210"/>
      <c r="F92" s="211"/>
      <c r="G92" s="211"/>
      <c r="H92" s="211"/>
      <c r="I92" s="215"/>
    </row>
    <row r="93" spans="2:9" s="214" customFormat="1">
      <c r="B93" s="208"/>
      <c r="C93" s="208"/>
      <c r="E93" s="210"/>
      <c r="F93" s="211"/>
      <c r="G93" s="211"/>
      <c r="H93" s="211"/>
      <c r="I93" s="215"/>
    </row>
    <row r="94" spans="2:9" s="214" customFormat="1">
      <c r="B94" s="208"/>
      <c r="C94" s="208"/>
      <c r="E94" s="210"/>
      <c r="F94" s="211"/>
      <c r="G94" s="211"/>
      <c r="H94" s="211"/>
      <c r="I94" s="215"/>
    </row>
    <row r="95" spans="2:9" s="214" customFormat="1">
      <c r="B95" s="208"/>
      <c r="C95" s="208"/>
      <c r="E95" s="210"/>
      <c r="F95" s="211"/>
      <c r="G95" s="211"/>
      <c r="H95" s="211"/>
      <c r="I95" s="215"/>
    </row>
    <row r="96" spans="2:9" s="214" customFormat="1">
      <c r="B96" s="208"/>
      <c r="C96" s="208"/>
      <c r="E96" s="210"/>
      <c r="F96" s="211"/>
      <c r="G96" s="211"/>
      <c r="H96" s="211"/>
      <c r="I96" s="215"/>
    </row>
    <row r="97" spans="2:9" s="214" customFormat="1">
      <c r="B97" s="208"/>
      <c r="C97" s="208"/>
      <c r="E97" s="210"/>
      <c r="F97" s="211"/>
      <c r="G97" s="211"/>
      <c r="H97" s="211"/>
      <c r="I97" s="215"/>
    </row>
    <row r="98" spans="2:9" s="214" customFormat="1">
      <c r="B98" s="208"/>
      <c r="C98" s="208"/>
      <c r="E98" s="210"/>
      <c r="F98" s="211"/>
      <c r="G98" s="211"/>
      <c r="H98" s="211"/>
      <c r="I98" s="215"/>
    </row>
    <row r="99" spans="2:9" s="214" customFormat="1">
      <c r="B99" s="208"/>
      <c r="C99" s="208"/>
      <c r="E99" s="210"/>
      <c r="F99" s="211"/>
      <c r="G99" s="211"/>
      <c r="H99" s="211"/>
      <c r="I99" s="21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Лист3"/>
  <dimension ref="A1:I99"/>
  <sheetViews>
    <sheetView workbookViewId="0">
      <selection activeCell="A7" sqref="A7:A76"/>
    </sheetView>
  </sheetViews>
  <sheetFormatPr defaultRowHeight="12.75"/>
  <cols>
    <col min="1" max="1" width="18.85546875" style="113" customWidth="1"/>
    <col min="2" max="3" width="9.140625" style="112"/>
    <col min="4" max="4" width="49.140625" style="113" customWidth="1"/>
    <col min="5" max="5" width="27.85546875" style="114" customWidth="1"/>
    <col min="6" max="8" width="9.140625" style="115"/>
    <col min="9" max="9" width="9.140625" style="207"/>
    <col min="10" max="16384" width="9.140625" style="113"/>
  </cols>
  <sheetData>
    <row r="1" spans="1:9" s="117" customFormat="1" ht="15.75">
      <c r="B1" s="116" t="s">
        <v>196</v>
      </c>
      <c r="C1" s="116"/>
      <c r="D1" s="116"/>
      <c r="E1" s="116"/>
      <c r="F1" s="116"/>
      <c r="G1" s="116"/>
      <c r="H1" s="116"/>
      <c r="I1" s="116"/>
    </row>
    <row r="2" spans="1:9" s="117" customFormat="1" ht="15.75">
      <c r="B2" s="217" t="s">
        <v>58</v>
      </c>
      <c r="C2" s="118"/>
      <c r="D2" s="118"/>
      <c r="E2" s="118"/>
      <c r="F2" s="118"/>
      <c r="G2" s="118"/>
      <c r="H2" s="118"/>
      <c r="I2" s="118"/>
    </row>
    <row r="3" spans="1:9" s="117" customFormat="1" ht="13.5" thickBot="1">
      <c r="C3" s="119"/>
      <c r="D3" s="120"/>
      <c r="E3" s="121"/>
      <c r="F3" s="121"/>
      <c r="G3" s="121"/>
      <c r="H3" s="121"/>
      <c r="I3" s="122"/>
    </row>
    <row r="4" spans="1:9" s="117" customFormat="1" ht="24">
      <c r="B4" s="123" t="s">
        <v>59</v>
      </c>
      <c r="C4" s="124" t="s">
        <v>60</v>
      </c>
      <c r="D4" s="125" t="s">
        <v>30</v>
      </c>
      <c r="E4" s="125" t="s">
        <v>61</v>
      </c>
      <c r="F4" s="125" t="s">
        <v>62</v>
      </c>
      <c r="G4" s="125" t="s">
        <v>63</v>
      </c>
      <c r="H4" s="125" t="s">
        <v>64</v>
      </c>
      <c r="I4" s="126" t="s">
        <v>65</v>
      </c>
    </row>
    <row r="5" spans="1:9" s="117" customFormat="1" ht="13.5" thickBot="1">
      <c r="B5" s="127" t="s">
        <v>57</v>
      </c>
      <c r="C5" s="128" t="s">
        <v>66</v>
      </c>
      <c r="D5" s="129">
        <v>3</v>
      </c>
      <c r="E5" s="129">
        <v>4</v>
      </c>
      <c r="F5" s="129">
        <v>5</v>
      </c>
      <c r="G5" s="129">
        <v>6</v>
      </c>
      <c r="H5" s="129">
        <v>7</v>
      </c>
      <c r="I5" s="130">
        <v>8</v>
      </c>
    </row>
    <row r="6" spans="1:9" s="136" customFormat="1">
      <c r="B6" s="218" t="s">
        <v>67</v>
      </c>
      <c r="C6" s="131"/>
      <c r="D6" s="132"/>
      <c r="E6" s="133"/>
      <c r="F6" s="134"/>
      <c r="G6" s="134"/>
      <c r="H6" s="134"/>
      <c r="I6" s="135"/>
    </row>
    <row r="7" spans="1:9" s="144" customFormat="1">
      <c r="A7" s="144" t="s">
        <v>196</v>
      </c>
      <c r="B7" s="137">
        <v>1</v>
      </c>
      <c r="C7" s="138"/>
      <c r="D7" s="139" t="s">
        <v>68</v>
      </c>
      <c r="E7" s="140" t="s">
        <v>69</v>
      </c>
      <c r="F7" s="141" t="s">
        <v>70</v>
      </c>
      <c r="G7" s="142">
        <v>1</v>
      </c>
      <c r="H7" s="142">
        <v>1405</v>
      </c>
      <c r="I7" s="143">
        <f>G7*H7</f>
        <v>1405</v>
      </c>
    </row>
    <row r="8" spans="1:9" s="144" customFormat="1">
      <c r="A8" s="144" t="s">
        <v>196</v>
      </c>
      <c r="B8" s="137">
        <v>2</v>
      </c>
      <c r="C8" s="138"/>
      <c r="D8" s="139" t="s">
        <v>71</v>
      </c>
      <c r="E8" s="140" t="s">
        <v>72</v>
      </c>
      <c r="F8" s="141" t="s">
        <v>73</v>
      </c>
      <c r="G8" s="142">
        <v>1</v>
      </c>
      <c r="H8" s="142">
        <v>1354</v>
      </c>
      <c r="I8" s="143">
        <f t="shared" ref="I8:I28" si="0">G8*H8</f>
        <v>1354</v>
      </c>
    </row>
    <row r="9" spans="1:9" s="144" customFormat="1" ht="24">
      <c r="A9" s="144" t="s">
        <v>196</v>
      </c>
      <c r="B9" s="137">
        <v>3</v>
      </c>
      <c r="C9" s="138"/>
      <c r="D9" s="139" t="s">
        <v>74</v>
      </c>
      <c r="E9" s="140" t="s">
        <v>75</v>
      </c>
      <c r="F9" s="141" t="s">
        <v>76</v>
      </c>
      <c r="G9" s="142">
        <v>1</v>
      </c>
      <c r="H9" s="142">
        <v>3513</v>
      </c>
      <c r="I9" s="143">
        <f t="shared" si="0"/>
        <v>3513</v>
      </c>
    </row>
    <row r="10" spans="1:9" s="144" customFormat="1">
      <c r="A10" s="144" t="s">
        <v>196</v>
      </c>
      <c r="B10" s="137">
        <v>4</v>
      </c>
      <c r="C10" s="138"/>
      <c r="D10" s="139" t="s">
        <v>77</v>
      </c>
      <c r="E10" s="140" t="s">
        <v>78</v>
      </c>
      <c r="F10" s="141" t="s">
        <v>73</v>
      </c>
      <c r="G10" s="142">
        <v>1</v>
      </c>
      <c r="H10" s="142">
        <v>702</v>
      </c>
      <c r="I10" s="143">
        <f t="shared" si="0"/>
        <v>702</v>
      </c>
    </row>
    <row r="11" spans="1:9" s="144" customFormat="1">
      <c r="A11" s="144" t="s">
        <v>196</v>
      </c>
      <c r="B11" s="137">
        <v>5</v>
      </c>
      <c r="C11" s="138"/>
      <c r="D11" s="139" t="s">
        <v>79</v>
      </c>
      <c r="E11" s="140" t="s">
        <v>80</v>
      </c>
      <c r="F11" s="141" t="s">
        <v>70</v>
      </c>
      <c r="G11" s="145">
        <v>1</v>
      </c>
      <c r="H11" s="142">
        <v>571</v>
      </c>
      <c r="I11" s="143">
        <f>G12*H11</f>
        <v>2284</v>
      </c>
    </row>
    <row r="12" spans="1:9" s="144" customFormat="1">
      <c r="A12" s="144" t="s">
        <v>196</v>
      </c>
      <c r="B12" s="137">
        <v>6</v>
      </c>
      <c r="C12" s="138"/>
      <c r="D12" s="139" t="s">
        <v>81</v>
      </c>
      <c r="E12" s="140" t="s">
        <v>82</v>
      </c>
      <c r="F12" s="141" t="s">
        <v>83</v>
      </c>
      <c r="G12" s="142">
        <v>4</v>
      </c>
      <c r="H12" s="142">
        <v>11</v>
      </c>
      <c r="I12" s="143">
        <f>G12*H12</f>
        <v>44</v>
      </c>
    </row>
    <row r="13" spans="1:9" s="144" customFormat="1">
      <c r="A13" s="144" t="s">
        <v>196</v>
      </c>
      <c r="B13" s="137">
        <v>7</v>
      </c>
      <c r="C13" s="138"/>
      <c r="D13" s="139" t="s">
        <v>84</v>
      </c>
      <c r="E13" s="140" t="s">
        <v>85</v>
      </c>
      <c r="F13" s="141" t="s">
        <v>73</v>
      </c>
      <c r="G13" s="142">
        <v>1</v>
      </c>
      <c r="H13" s="142">
        <v>1230</v>
      </c>
      <c r="I13" s="143">
        <f>G13*H13</f>
        <v>1230</v>
      </c>
    </row>
    <row r="14" spans="1:9" s="144" customFormat="1">
      <c r="A14" s="144" t="s">
        <v>196</v>
      </c>
      <c r="B14" s="137">
        <v>8</v>
      </c>
      <c r="C14" s="138"/>
      <c r="D14" s="139" t="s">
        <v>86</v>
      </c>
      <c r="E14" s="140" t="s">
        <v>87</v>
      </c>
      <c r="F14" s="141" t="s">
        <v>73</v>
      </c>
      <c r="G14" s="142">
        <v>1</v>
      </c>
      <c r="H14" s="142">
        <v>1186</v>
      </c>
      <c r="I14" s="143">
        <f>G14*H14</f>
        <v>1186</v>
      </c>
    </row>
    <row r="15" spans="1:9" s="144" customFormat="1" ht="24">
      <c r="A15" s="144" t="s">
        <v>196</v>
      </c>
      <c r="B15" s="137">
        <v>9</v>
      </c>
      <c r="C15" s="138"/>
      <c r="D15" s="139" t="s">
        <v>88</v>
      </c>
      <c r="E15" s="140" t="s">
        <v>89</v>
      </c>
      <c r="F15" s="141" t="s">
        <v>73</v>
      </c>
      <c r="G15" s="142">
        <v>1</v>
      </c>
      <c r="H15" s="142">
        <v>2811</v>
      </c>
      <c r="I15" s="143">
        <f>G15*H15</f>
        <v>2811</v>
      </c>
    </row>
    <row r="16" spans="1:9" s="144" customFormat="1">
      <c r="A16" s="144" t="s">
        <v>196</v>
      </c>
      <c r="B16" s="146"/>
      <c r="C16" s="147"/>
      <c r="D16" s="148" t="s">
        <v>90</v>
      </c>
      <c r="E16" s="149"/>
      <c r="F16" s="150"/>
      <c r="G16" s="151"/>
      <c r="H16" s="151"/>
      <c r="I16" s="152">
        <f>SUM(I7:I15)</f>
        <v>14529</v>
      </c>
    </row>
    <row r="17" spans="1:9">
      <c r="A17" s="113" t="s">
        <v>196</v>
      </c>
      <c r="B17" s="153"/>
      <c r="C17" s="154"/>
      <c r="D17" s="155" t="s">
        <v>91</v>
      </c>
      <c r="E17" s="156">
        <v>1.4590000000000001</v>
      </c>
      <c r="F17" s="150"/>
      <c r="G17" s="151"/>
      <c r="H17" s="151"/>
      <c r="I17" s="157">
        <f>I16*E17</f>
        <v>21197.811000000002</v>
      </c>
    </row>
    <row r="18" spans="1:9" s="136" customFormat="1">
      <c r="A18" s="136" t="s">
        <v>196</v>
      </c>
      <c r="B18" s="219" t="s">
        <v>92</v>
      </c>
      <c r="C18" s="158"/>
      <c r="D18" s="159"/>
      <c r="E18" s="156"/>
      <c r="F18" s="156"/>
      <c r="G18" s="160"/>
      <c r="H18" s="160"/>
      <c r="I18" s="161"/>
    </row>
    <row r="19" spans="1:9" s="144" customFormat="1" ht="24">
      <c r="A19" s="144" t="s">
        <v>196</v>
      </c>
      <c r="B19" s="137">
        <f>+B15+1</f>
        <v>10</v>
      </c>
      <c r="C19" s="138"/>
      <c r="D19" s="139" t="s">
        <v>93</v>
      </c>
      <c r="E19" s="140" t="s">
        <v>94</v>
      </c>
      <c r="F19" s="141" t="s">
        <v>95</v>
      </c>
      <c r="G19" s="142">
        <v>3</v>
      </c>
      <c r="H19" s="142">
        <v>95</v>
      </c>
      <c r="I19" s="143">
        <f t="shared" si="0"/>
        <v>285</v>
      </c>
    </row>
    <row r="20" spans="1:9" s="144" customFormat="1">
      <c r="A20" s="144" t="s">
        <v>196</v>
      </c>
      <c r="B20" s="146"/>
      <c r="C20" s="147"/>
      <c r="D20" s="148" t="s">
        <v>96</v>
      </c>
      <c r="E20" s="149"/>
      <c r="F20" s="150"/>
      <c r="G20" s="151"/>
      <c r="H20" s="151"/>
      <c r="I20" s="152">
        <f>I19</f>
        <v>285</v>
      </c>
    </row>
    <row r="21" spans="1:9">
      <c r="A21" s="113" t="s">
        <v>196</v>
      </c>
      <c r="B21" s="153"/>
      <c r="C21" s="154"/>
      <c r="D21" s="155" t="s">
        <v>91</v>
      </c>
      <c r="E21" s="156">
        <v>1.6160000000000001</v>
      </c>
      <c r="F21" s="150"/>
      <c r="G21" s="151"/>
      <c r="H21" s="151"/>
      <c r="I21" s="157">
        <f>I20*E21</f>
        <v>460.56</v>
      </c>
    </row>
    <row r="22" spans="1:9" s="136" customFormat="1">
      <c r="A22" s="136" t="s">
        <v>196</v>
      </c>
      <c r="B22" s="220" t="s">
        <v>97</v>
      </c>
      <c r="C22" s="158"/>
      <c r="D22" s="159"/>
      <c r="E22" s="156"/>
      <c r="F22" s="156"/>
      <c r="G22" s="160"/>
      <c r="H22" s="160"/>
      <c r="I22" s="161"/>
    </row>
    <row r="23" spans="1:9" s="144" customFormat="1" ht="24">
      <c r="A23" s="144" t="s">
        <v>196</v>
      </c>
      <c r="B23" s="137">
        <f>+B19+1</f>
        <v>11</v>
      </c>
      <c r="C23" s="138"/>
      <c r="D23" s="139" t="s">
        <v>98</v>
      </c>
      <c r="E23" s="140" t="s">
        <v>99</v>
      </c>
      <c r="F23" s="141" t="s">
        <v>73</v>
      </c>
      <c r="G23" s="142">
        <v>8</v>
      </c>
      <c r="H23" s="142">
        <v>71</v>
      </c>
      <c r="I23" s="143">
        <f t="shared" si="0"/>
        <v>568</v>
      </c>
    </row>
    <row r="24" spans="1:9" s="162" customFormat="1" ht="24">
      <c r="A24" s="162" t="s">
        <v>196</v>
      </c>
      <c r="B24" s="137">
        <f>+B23+1</f>
        <v>12</v>
      </c>
      <c r="C24" s="138"/>
      <c r="D24" s="139" t="s">
        <v>100</v>
      </c>
      <c r="E24" s="140" t="s">
        <v>101</v>
      </c>
      <c r="F24" s="141" t="s">
        <v>73</v>
      </c>
      <c r="G24" s="142">
        <v>8</v>
      </c>
      <c r="H24" s="142">
        <v>100</v>
      </c>
      <c r="I24" s="143">
        <f t="shared" si="0"/>
        <v>800</v>
      </c>
    </row>
    <row r="25" spans="1:9" s="144" customFormat="1" ht="24">
      <c r="A25" s="144" t="s">
        <v>196</v>
      </c>
      <c r="B25" s="137">
        <f>+B24+1</f>
        <v>13</v>
      </c>
      <c r="C25" s="138"/>
      <c r="D25" s="139" t="s">
        <v>102</v>
      </c>
      <c r="E25" s="140" t="s">
        <v>103</v>
      </c>
      <c r="F25" s="141" t="s">
        <v>73</v>
      </c>
      <c r="G25" s="142">
        <v>6</v>
      </c>
      <c r="H25" s="142">
        <v>128</v>
      </c>
      <c r="I25" s="143">
        <f t="shared" si="0"/>
        <v>768</v>
      </c>
    </row>
    <row r="26" spans="1:9" s="144" customFormat="1" ht="24">
      <c r="A26" s="144" t="s">
        <v>196</v>
      </c>
      <c r="B26" s="137">
        <f>+B25+1</f>
        <v>14</v>
      </c>
      <c r="C26" s="138"/>
      <c r="D26" s="139" t="s">
        <v>104</v>
      </c>
      <c r="E26" s="140" t="s">
        <v>105</v>
      </c>
      <c r="F26" s="141" t="s">
        <v>73</v>
      </c>
      <c r="G26" s="142">
        <v>6</v>
      </c>
      <c r="H26" s="142">
        <v>171</v>
      </c>
      <c r="I26" s="143">
        <f t="shared" si="0"/>
        <v>1026</v>
      </c>
    </row>
    <row r="27" spans="1:9" s="144" customFormat="1" ht="24">
      <c r="A27" s="144" t="s">
        <v>196</v>
      </c>
      <c r="B27" s="137">
        <f>+B26+1</f>
        <v>15</v>
      </c>
      <c r="C27" s="138"/>
      <c r="D27" s="139" t="s">
        <v>106</v>
      </c>
      <c r="E27" s="140" t="s">
        <v>107</v>
      </c>
      <c r="F27" s="141" t="s">
        <v>73</v>
      </c>
      <c r="G27" s="142">
        <v>4</v>
      </c>
      <c r="H27" s="142">
        <v>213</v>
      </c>
      <c r="I27" s="143">
        <f t="shared" si="0"/>
        <v>852</v>
      </c>
    </row>
    <row r="28" spans="1:9" s="162" customFormat="1" ht="36">
      <c r="A28" s="162" t="s">
        <v>196</v>
      </c>
      <c r="B28" s="137">
        <f>+B27+1</f>
        <v>16</v>
      </c>
      <c r="C28" s="138"/>
      <c r="D28" s="139" t="s">
        <v>108</v>
      </c>
      <c r="E28" s="140" t="s">
        <v>109</v>
      </c>
      <c r="F28" s="141" t="s">
        <v>73</v>
      </c>
      <c r="G28" s="142">
        <v>4</v>
      </c>
      <c r="H28" s="142">
        <v>850</v>
      </c>
      <c r="I28" s="143">
        <f t="shared" si="0"/>
        <v>3400</v>
      </c>
    </row>
    <row r="29" spans="1:9" s="144" customFormat="1">
      <c r="A29" s="144" t="s">
        <v>196</v>
      </c>
      <c r="B29" s="146"/>
      <c r="C29" s="147"/>
      <c r="D29" s="148" t="s">
        <v>110</v>
      </c>
      <c r="E29" s="149"/>
      <c r="F29" s="150"/>
      <c r="G29" s="151"/>
      <c r="H29" s="151"/>
      <c r="I29" s="152">
        <f>SUM(I23:I28)</f>
        <v>7414</v>
      </c>
    </row>
    <row r="30" spans="1:9">
      <c r="A30" s="113" t="s">
        <v>196</v>
      </c>
      <c r="B30" s="153"/>
      <c r="C30" s="154"/>
      <c r="D30" s="155" t="s">
        <v>91</v>
      </c>
      <c r="E30" s="156">
        <v>1.6160000000000001</v>
      </c>
      <c r="F30" s="150"/>
      <c r="G30" s="151"/>
      <c r="H30" s="151"/>
      <c r="I30" s="157">
        <f>I29*E30</f>
        <v>11981.024000000001</v>
      </c>
    </row>
    <row r="31" spans="1:9" s="162" customFormat="1">
      <c r="A31" s="162" t="s">
        <v>196</v>
      </c>
      <c r="B31" s="163"/>
      <c r="C31" s="164"/>
      <c r="D31" s="165" t="s">
        <v>111</v>
      </c>
      <c r="E31" s="166"/>
      <c r="F31" s="156"/>
      <c r="G31" s="160"/>
      <c r="H31" s="160"/>
      <c r="I31" s="167">
        <f>I17++I21+I30</f>
        <v>33639.395000000004</v>
      </c>
    </row>
    <row r="32" spans="1:9">
      <c r="A32" s="113" t="s">
        <v>196</v>
      </c>
      <c r="B32" s="153"/>
      <c r="C32" s="154"/>
      <c r="D32" s="113" t="s">
        <v>112</v>
      </c>
      <c r="E32" s="149"/>
      <c r="F32" s="150"/>
      <c r="G32" s="151"/>
      <c r="H32" s="151"/>
      <c r="I32" s="167">
        <f>I31*12*0.67</f>
        <v>270460.73580000002</v>
      </c>
    </row>
    <row r="33" spans="1:9" ht="13.5" thickBot="1">
      <c r="A33" s="113" t="s">
        <v>196</v>
      </c>
      <c r="B33" s="168"/>
      <c r="C33" s="169"/>
      <c r="D33" s="170" t="s">
        <v>113</v>
      </c>
      <c r="E33" s="171"/>
      <c r="F33" s="172"/>
      <c r="G33" s="173"/>
      <c r="H33" s="173"/>
      <c r="I33" s="174">
        <f>+I32</f>
        <v>270460.73580000002</v>
      </c>
    </row>
    <row r="34" spans="1:9" ht="25.5">
      <c r="A34" s="113" t="s">
        <v>196</v>
      </c>
      <c r="B34" s="175"/>
      <c r="C34" s="176"/>
      <c r="D34" s="177" t="s">
        <v>114</v>
      </c>
      <c r="E34" s="178"/>
      <c r="F34" s="179"/>
      <c r="G34" s="180"/>
      <c r="H34" s="180"/>
      <c r="I34" s="181"/>
    </row>
    <row r="35" spans="1:9">
      <c r="A35" s="113" t="s">
        <v>196</v>
      </c>
      <c r="B35" s="153">
        <v>1</v>
      </c>
      <c r="C35" s="154"/>
      <c r="D35" s="148" t="s">
        <v>115</v>
      </c>
      <c r="E35" s="150" t="s">
        <v>116</v>
      </c>
      <c r="F35" s="150" t="s">
        <v>117</v>
      </c>
      <c r="G35" s="182">
        <v>0.33333333333333331</v>
      </c>
      <c r="H35" s="151">
        <v>75</v>
      </c>
      <c r="I35" s="183">
        <v>900</v>
      </c>
    </row>
    <row r="36" spans="1:9">
      <c r="A36" s="113" t="s">
        <v>196</v>
      </c>
      <c r="B36" s="153">
        <v>2</v>
      </c>
      <c r="C36" s="154"/>
      <c r="D36" s="148" t="s">
        <v>115</v>
      </c>
      <c r="E36" s="150" t="s">
        <v>118</v>
      </c>
      <c r="F36" s="150" t="s">
        <v>117</v>
      </c>
      <c r="G36" s="182">
        <v>0.5</v>
      </c>
      <c r="H36" s="151">
        <v>75</v>
      </c>
      <c r="I36" s="183">
        <v>1350</v>
      </c>
    </row>
    <row r="37" spans="1:9">
      <c r="A37" s="113" t="s">
        <v>196</v>
      </c>
      <c r="B37" s="153">
        <v>3</v>
      </c>
      <c r="C37" s="154"/>
      <c r="D37" s="148" t="s">
        <v>115</v>
      </c>
      <c r="E37" s="150" t="s">
        <v>119</v>
      </c>
      <c r="F37" s="150" t="s">
        <v>117</v>
      </c>
      <c r="G37" s="182">
        <v>1.3333333333333333</v>
      </c>
      <c r="H37" s="151">
        <v>75</v>
      </c>
      <c r="I37" s="183">
        <v>1800</v>
      </c>
    </row>
    <row r="38" spans="1:9">
      <c r="A38" s="113" t="s">
        <v>196</v>
      </c>
      <c r="B38" s="153">
        <v>4</v>
      </c>
      <c r="C38" s="154"/>
      <c r="D38" s="148" t="s">
        <v>120</v>
      </c>
      <c r="E38" s="150" t="s">
        <v>121</v>
      </c>
      <c r="F38" s="150" t="s">
        <v>117</v>
      </c>
      <c r="G38" s="182">
        <v>4.9999999999999996E-2</v>
      </c>
      <c r="H38" s="151">
        <v>75</v>
      </c>
      <c r="I38" s="183">
        <v>135</v>
      </c>
    </row>
    <row r="39" spans="1:9">
      <c r="A39" s="113" t="s">
        <v>196</v>
      </c>
      <c r="B39" s="153">
        <v>5</v>
      </c>
      <c r="C39" s="154"/>
      <c r="D39" s="148" t="s">
        <v>120</v>
      </c>
      <c r="E39" s="150" t="s">
        <v>122</v>
      </c>
      <c r="F39" s="150" t="s">
        <v>117</v>
      </c>
      <c r="G39" s="182">
        <v>6.6666666666666666E-2</v>
      </c>
      <c r="H39" s="151">
        <v>75</v>
      </c>
      <c r="I39" s="183">
        <v>180</v>
      </c>
    </row>
    <row r="40" spans="1:9">
      <c r="A40" s="113" t="s">
        <v>196</v>
      </c>
      <c r="B40" s="153">
        <v>6</v>
      </c>
      <c r="C40" s="154"/>
      <c r="D40" s="148" t="s">
        <v>120</v>
      </c>
      <c r="E40" s="150" t="s">
        <v>123</v>
      </c>
      <c r="F40" s="150" t="s">
        <v>117</v>
      </c>
      <c r="G40" s="182">
        <v>0.13333333333333333</v>
      </c>
      <c r="H40" s="151">
        <v>75</v>
      </c>
      <c r="I40" s="183">
        <v>225</v>
      </c>
    </row>
    <row r="41" spans="1:9">
      <c r="A41" s="113" t="s">
        <v>196</v>
      </c>
      <c r="B41" s="153">
        <v>7</v>
      </c>
      <c r="C41" s="154"/>
      <c r="D41" s="148" t="s">
        <v>124</v>
      </c>
      <c r="E41" s="150" t="s">
        <v>125</v>
      </c>
      <c r="F41" s="150" t="s">
        <v>117</v>
      </c>
      <c r="G41" s="182">
        <v>0.79999999999999993</v>
      </c>
      <c r="H41" s="151">
        <v>420</v>
      </c>
      <c r="I41" s="183">
        <f t="shared" ref="I41:I76" si="1">G41*H41</f>
        <v>336</v>
      </c>
    </row>
    <row r="42" spans="1:9">
      <c r="A42" s="113" t="s">
        <v>196</v>
      </c>
      <c r="B42" s="153">
        <v>8</v>
      </c>
      <c r="C42" s="154"/>
      <c r="D42" s="148" t="s">
        <v>126</v>
      </c>
      <c r="E42" s="150" t="s">
        <v>127</v>
      </c>
      <c r="F42" s="150" t="s">
        <v>117</v>
      </c>
      <c r="G42" s="182">
        <v>0.5</v>
      </c>
      <c r="H42" s="151">
        <v>500</v>
      </c>
      <c r="I42" s="183">
        <f t="shared" si="1"/>
        <v>250</v>
      </c>
    </row>
    <row r="43" spans="1:9">
      <c r="A43" s="113" t="s">
        <v>196</v>
      </c>
      <c r="B43" s="153">
        <v>9</v>
      </c>
      <c r="C43" s="154"/>
      <c r="D43" s="148" t="s">
        <v>128</v>
      </c>
      <c r="E43" s="150" t="s">
        <v>129</v>
      </c>
      <c r="F43" s="150" t="s">
        <v>117</v>
      </c>
      <c r="G43" s="182">
        <v>5</v>
      </c>
      <c r="H43" s="151">
        <v>26</v>
      </c>
      <c r="I43" s="183">
        <f t="shared" si="1"/>
        <v>130</v>
      </c>
    </row>
    <row r="44" spans="1:9">
      <c r="A44" s="113" t="s">
        <v>196</v>
      </c>
      <c r="B44" s="153">
        <v>10</v>
      </c>
      <c r="C44" s="154"/>
      <c r="D44" s="148" t="s">
        <v>130</v>
      </c>
      <c r="E44" s="150" t="s">
        <v>131</v>
      </c>
      <c r="F44" s="150" t="s">
        <v>73</v>
      </c>
      <c r="G44" s="182">
        <v>1</v>
      </c>
      <c r="H44" s="151">
        <v>150</v>
      </c>
      <c r="I44" s="183">
        <f t="shared" si="1"/>
        <v>150</v>
      </c>
    </row>
    <row r="45" spans="1:9">
      <c r="A45" s="113" t="s">
        <v>196</v>
      </c>
      <c r="B45" s="153">
        <v>11</v>
      </c>
      <c r="C45" s="154"/>
      <c r="D45" s="148" t="s">
        <v>132</v>
      </c>
      <c r="E45" s="150" t="s">
        <v>133</v>
      </c>
      <c r="F45" s="150" t="s">
        <v>73</v>
      </c>
      <c r="G45" s="182">
        <v>1</v>
      </c>
      <c r="H45" s="151">
        <v>120</v>
      </c>
      <c r="I45" s="183">
        <f t="shared" si="1"/>
        <v>120</v>
      </c>
    </row>
    <row r="46" spans="1:9">
      <c r="A46" s="113" t="s">
        <v>196</v>
      </c>
      <c r="B46" s="153">
        <v>12</v>
      </c>
      <c r="C46" s="154"/>
      <c r="D46" s="148" t="s">
        <v>134</v>
      </c>
      <c r="E46" s="150" t="s">
        <v>135</v>
      </c>
      <c r="F46" s="150" t="s">
        <v>117</v>
      </c>
      <c r="G46" s="182">
        <v>3</v>
      </c>
      <c r="H46" s="151">
        <v>170</v>
      </c>
      <c r="I46" s="183">
        <f t="shared" si="1"/>
        <v>510</v>
      </c>
    </row>
    <row r="47" spans="1:9">
      <c r="A47" s="113" t="s">
        <v>196</v>
      </c>
      <c r="B47" s="153">
        <v>13</v>
      </c>
      <c r="C47" s="154"/>
      <c r="D47" s="148" t="s">
        <v>134</v>
      </c>
      <c r="E47" s="150" t="s">
        <v>136</v>
      </c>
      <c r="F47" s="150" t="s">
        <v>117</v>
      </c>
      <c r="G47" s="182">
        <v>4</v>
      </c>
      <c r="H47" s="151">
        <v>170</v>
      </c>
      <c r="I47" s="183">
        <f t="shared" si="1"/>
        <v>680</v>
      </c>
    </row>
    <row r="48" spans="1:9">
      <c r="A48" s="113" t="s">
        <v>196</v>
      </c>
      <c r="B48" s="153">
        <v>14</v>
      </c>
      <c r="C48" s="154"/>
      <c r="D48" s="148" t="s">
        <v>134</v>
      </c>
      <c r="E48" s="150" t="s">
        <v>137</v>
      </c>
      <c r="F48" s="150" t="s">
        <v>117</v>
      </c>
      <c r="G48" s="182">
        <v>5</v>
      </c>
      <c r="H48" s="151">
        <v>170</v>
      </c>
      <c r="I48" s="183">
        <f t="shared" si="1"/>
        <v>850</v>
      </c>
    </row>
    <row r="49" spans="1:9">
      <c r="A49" s="113" t="s">
        <v>196</v>
      </c>
      <c r="B49" s="153">
        <v>15</v>
      </c>
      <c r="C49" s="154"/>
      <c r="D49" s="148" t="s">
        <v>134</v>
      </c>
      <c r="E49" s="150" t="s">
        <v>138</v>
      </c>
      <c r="F49" s="150" t="s">
        <v>117</v>
      </c>
      <c r="G49" s="182">
        <v>6</v>
      </c>
      <c r="H49" s="151">
        <v>170</v>
      </c>
      <c r="I49" s="183">
        <f t="shared" si="1"/>
        <v>1020</v>
      </c>
    </row>
    <row r="50" spans="1:9">
      <c r="A50" s="113" t="s">
        <v>196</v>
      </c>
      <c r="B50" s="153">
        <v>16</v>
      </c>
      <c r="C50" s="154"/>
      <c r="D50" s="148" t="s">
        <v>134</v>
      </c>
      <c r="E50" s="150" t="s">
        <v>139</v>
      </c>
      <c r="F50" s="150" t="s">
        <v>117</v>
      </c>
      <c r="G50" s="182">
        <v>7</v>
      </c>
      <c r="H50" s="151">
        <v>170</v>
      </c>
      <c r="I50" s="183">
        <f t="shared" si="1"/>
        <v>1190</v>
      </c>
    </row>
    <row r="51" spans="1:9">
      <c r="A51" s="113" t="s">
        <v>196</v>
      </c>
      <c r="B51" s="153">
        <v>17</v>
      </c>
      <c r="C51" s="154"/>
      <c r="D51" s="148" t="s">
        <v>140</v>
      </c>
      <c r="E51" s="150" t="s">
        <v>141</v>
      </c>
      <c r="F51" s="150" t="s">
        <v>117</v>
      </c>
      <c r="G51" s="182">
        <v>4</v>
      </c>
      <c r="H51" s="151">
        <v>130</v>
      </c>
      <c r="I51" s="183">
        <f t="shared" si="1"/>
        <v>520</v>
      </c>
    </row>
    <row r="52" spans="1:9">
      <c r="A52" s="113" t="s">
        <v>196</v>
      </c>
      <c r="B52" s="153">
        <v>18</v>
      </c>
      <c r="C52" s="154"/>
      <c r="D52" s="148" t="s">
        <v>140</v>
      </c>
      <c r="E52" s="150" t="s">
        <v>142</v>
      </c>
      <c r="F52" s="150" t="s">
        <v>117</v>
      </c>
      <c r="G52" s="182">
        <v>5</v>
      </c>
      <c r="H52" s="151">
        <v>130</v>
      </c>
      <c r="I52" s="183">
        <f t="shared" si="1"/>
        <v>650</v>
      </c>
    </row>
    <row r="53" spans="1:9">
      <c r="A53" s="113" t="s">
        <v>196</v>
      </c>
      <c r="B53" s="153">
        <v>19</v>
      </c>
      <c r="C53" s="154"/>
      <c r="D53" s="148" t="s">
        <v>140</v>
      </c>
      <c r="E53" s="150" t="s">
        <v>143</v>
      </c>
      <c r="F53" s="150" t="s">
        <v>117</v>
      </c>
      <c r="G53" s="182">
        <v>6</v>
      </c>
      <c r="H53" s="151">
        <v>130</v>
      </c>
      <c r="I53" s="183">
        <f t="shared" si="1"/>
        <v>780</v>
      </c>
    </row>
    <row r="54" spans="1:9">
      <c r="A54" s="113" t="s">
        <v>196</v>
      </c>
      <c r="B54" s="153">
        <v>20</v>
      </c>
      <c r="C54" s="154"/>
      <c r="D54" s="148" t="s">
        <v>140</v>
      </c>
      <c r="E54" s="150" t="s">
        <v>144</v>
      </c>
      <c r="F54" s="150" t="s">
        <v>117</v>
      </c>
      <c r="G54" s="182">
        <v>4</v>
      </c>
      <c r="H54" s="151">
        <v>120</v>
      </c>
      <c r="I54" s="183">
        <f t="shared" si="1"/>
        <v>480</v>
      </c>
    </row>
    <row r="55" spans="1:9">
      <c r="A55" s="113" t="s">
        <v>196</v>
      </c>
      <c r="B55" s="153">
        <v>21</v>
      </c>
      <c r="C55" s="154"/>
      <c r="D55" s="148" t="s">
        <v>140</v>
      </c>
      <c r="E55" s="150" t="s">
        <v>145</v>
      </c>
      <c r="F55" s="150" t="s">
        <v>117</v>
      </c>
      <c r="G55" s="182">
        <v>5</v>
      </c>
      <c r="H55" s="151">
        <v>120</v>
      </c>
      <c r="I55" s="183">
        <f t="shared" si="1"/>
        <v>600</v>
      </c>
    </row>
    <row r="56" spans="1:9">
      <c r="A56" s="113" t="s">
        <v>196</v>
      </c>
      <c r="B56" s="153">
        <v>22</v>
      </c>
      <c r="C56" s="154"/>
      <c r="D56" s="148" t="s">
        <v>140</v>
      </c>
      <c r="E56" s="150" t="s">
        <v>146</v>
      </c>
      <c r="F56" s="150" t="s">
        <v>117</v>
      </c>
      <c r="G56" s="182">
        <v>6</v>
      </c>
      <c r="H56" s="151">
        <v>120</v>
      </c>
      <c r="I56" s="183">
        <f t="shared" si="1"/>
        <v>720</v>
      </c>
    </row>
    <row r="57" spans="1:9">
      <c r="A57" s="113" t="s">
        <v>196</v>
      </c>
      <c r="B57" s="153">
        <v>23</v>
      </c>
      <c r="C57" s="154"/>
      <c r="D57" s="148" t="s">
        <v>140</v>
      </c>
      <c r="E57" s="150" t="s">
        <v>147</v>
      </c>
      <c r="F57" s="150" t="s">
        <v>117</v>
      </c>
      <c r="G57" s="182">
        <v>7</v>
      </c>
      <c r="H57" s="151">
        <v>120</v>
      </c>
      <c r="I57" s="183">
        <f t="shared" si="1"/>
        <v>840</v>
      </c>
    </row>
    <row r="58" spans="1:9">
      <c r="A58" s="113" t="s">
        <v>196</v>
      </c>
      <c r="B58" s="153">
        <v>24</v>
      </c>
      <c r="C58" s="154"/>
      <c r="D58" s="148" t="s">
        <v>148</v>
      </c>
      <c r="E58" s="150"/>
      <c r="F58" s="150" t="s">
        <v>73</v>
      </c>
      <c r="G58" s="182">
        <v>30</v>
      </c>
      <c r="H58" s="151">
        <v>15</v>
      </c>
      <c r="I58" s="183">
        <f t="shared" si="1"/>
        <v>450</v>
      </c>
    </row>
    <row r="59" spans="1:9">
      <c r="A59" s="113" t="s">
        <v>196</v>
      </c>
      <c r="B59" s="153">
        <v>25</v>
      </c>
      <c r="C59" s="154"/>
      <c r="D59" s="148" t="s">
        <v>149</v>
      </c>
      <c r="E59" s="150" t="s">
        <v>150</v>
      </c>
      <c r="F59" s="150" t="s">
        <v>117</v>
      </c>
      <c r="G59" s="182">
        <v>0.19999999999999998</v>
      </c>
      <c r="H59" s="151">
        <v>350</v>
      </c>
      <c r="I59" s="183">
        <f t="shared" si="1"/>
        <v>70</v>
      </c>
    </row>
    <row r="60" spans="1:9">
      <c r="A60" s="113" t="s">
        <v>196</v>
      </c>
      <c r="B60" s="153">
        <v>26</v>
      </c>
      <c r="C60" s="154"/>
      <c r="D60" s="148" t="s">
        <v>151</v>
      </c>
      <c r="E60" s="150"/>
      <c r="F60" s="150" t="s">
        <v>117</v>
      </c>
      <c r="G60" s="182">
        <v>2</v>
      </c>
      <c r="H60" s="151">
        <v>23</v>
      </c>
      <c r="I60" s="183">
        <f t="shared" si="1"/>
        <v>46</v>
      </c>
    </row>
    <row r="61" spans="1:9">
      <c r="A61" s="113" t="s">
        <v>196</v>
      </c>
      <c r="B61" s="153">
        <v>27</v>
      </c>
      <c r="C61" s="154"/>
      <c r="D61" s="148" t="s">
        <v>152</v>
      </c>
      <c r="E61" s="150" t="s">
        <v>153</v>
      </c>
      <c r="F61" s="150" t="s">
        <v>117</v>
      </c>
      <c r="G61" s="182">
        <v>5.333333333333333</v>
      </c>
      <c r="H61" s="151">
        <v>100</v>
      </c>
      <c r="I61" s="183">
        <f t="shared" si="1"/>
        <v>533.33333333333326</v>
      </c>
    </row>
    <row r="62" spans="1:9">
      <c r="A62" s="113" t="s">
        <v>196</v>
      </c>
      <c r="B62" s="153">
        <v>28</v>
      </c>
      <c r="C62" s="154"/>
      <c r="D62" s="148" t="s">
        <v>152</v>
      </c>
      <c r="E62" s="150" t="s">
        <v>154</v>
      </c>
      <c r="F62" s="150" t="s">
        <v>117</v>
      </c>
      <c r="G62" s="182">
        <v>5.833333333333333</v>
      </c>
      <c r="H62" s="151">
        <v>100</v>
      </c>
      <c r="I62" s="183">
        <f t="shared" si="1"/>
        <v>583.33333333333326</v>
      </c>
    </row>
    <row r="63" spans="1:9">
      <c r="A63" s="113" t="s">
        <v>196</v>
      </c>
      <c r="B63" s="153">
        <v>29</v>
      </c>
      <c r="C63" s="154"/>
      <c r="D63" s="148" t="s">
        <v>152</v>
      </c>
      <c r="E63" s="150" t="s">
        <v>155</v>
      </c>
      <c r="F63" s="150" t="s">
        <v>117</v>
      </c>
      <c r="G63" s="182">
        <v>6.166666666666667</v>
      </c>
      <c r="H63" s="151">
        <v>100</v>
      </c>
      <c r="I63" s="183">
        <f t="shared" si="1"/>
        <v>616.66666666666674</v>
      </c>
    </row>
    <row r="64" spans="1:9">
      <c r="A64" s="113" t="s">
        <v>196</v>
      </c>
      <c r="B64" s="153">
        <v>30</v>
      </c>
      <c r="C64" s="154"/>
      <c r="D64" s="148" t="s">
        <v>152</v>
      </c>
      <c r="E64" s="150" t="s">
        <v>156</v>
      </c>
      <c r="F64" s="150" t="s">
        <v>117</v>
      </c>
      <c r="G64" s="182">
        <v>6.666666666666667</v>
      </c>
      <c r="H64" s="151">
        <v>100</v>
      </c>
      <c r="I64" s="183">
        <f t="shared" si="1"/>
        <v>666.66666666666674</v>
      </c>
    </row>
    <row r="65" spans="1:9">
      <c r="A65" s="113" t="s">
        <v>196</v>
      </c>
      <c r="B65" s="153">
        <v>31</v>
      </c>
      <c r="C65" s="154"/>
      <c r="D65" s="148" t="s">
        <v>152</v>
      </c>
      <c r="E65" s="150" t="s">
        <v>157</v>
      </c>
      <c r="F65" s="150" t="s">
        <v>117</v>
      </c>
      <c r="G65" s="182">
        <v>7</v>
      </c>
      <c r="H65" s="151">
        <v>100</v>
      </c>
      <c r="I65" s="183">
        <f t="shared" si="1"/>
        <v>700</v>
      </c>
    </row>
    <row r="66" spans="1:9">
      <c r="A66" s="113" t="s">
        <v>196</v>
      </c>
      <c r="B66" s="153">
        <v>32</v>
      </c>
      <c r="C66" s="154"/>
      <c r="D66" s="148" t="s">
        <v>158</v>
      </c>
      <c r="E66" s="150"/>
      <c r="F66" s="150" t="s">
        <v>73</v>
      </c>
      <c r="G66" s="182">
        <v>30</v>
      </c>
      <c r="H66" s="151">
        <v>31</v>
      </c>
      <c r="I66" s="183">
        <f t="shared" si="1"/>
        <v>930</v>
      </c>
    </row>
    <row r="67" spans="1:9">
      <c r="A67" s="113" t="s">
        <v>196</v>
      </c>
      <c r="B67" s="153">
        <v>33</v>
      </c>
      <c r="C67" s="154"/>
      <c r="D67" s="148" t="s">
        <v>159</v>
      </c>
      <c r="E67" s="150" t="s">
        <v>160</v>
      </c>
      <c r="F67" s="150" t="s">
        <v>161</v>
      </c>
      <c r="G67" s="182">
        <v>0.83333333333333337</v>
      </c>
      <c r="H67" s="151">
        <v>280</v>
      </c>
      <c r="I67" s="183">
        <f t="shared" si="1"/>
        <v>233.33333333333334</v>
      </c>
    </row>
    <row r="68" spans="1:9">
      <c r="A68" s="113" t="s">
        <v>196</v>
      </c>
      <c r="B68" s="153">
        <v>34</v>
      </c>
      <c r="C68" s="154"/>
      <c r="D68" s="148" t="s">
        <v>159</v>
      </c>
      <c r="E68" s="150" t="s">
        <v>162</v>
      </c>
      <c r="F68" s="150" t="s">
        <v>161</v>
      </c>
      <c r="G68" s="182">
        <v>0.83333333333333337</v>
      </c>
      <c r="H68" s="151">
        <v>280</v>
      </c>
      <c r="I68" s="183">
        <f t="shared" si="1"/>
        <v>233.33333333333334</v>
      </c>
    </row>
    <row r="69" spans="1:9">
      <c r="A69" s="113" t="s">
        <v>196</v>
      </c>
      <c r="B69" s="153">
        <v>35</v>
      </c>
      <c r="C69" s="154"/>
      <c r="D69" s="148" t="s">
        <v>163</v>
      </c>
      <c r="E69" s="150"/>
      <c r="F69" s="150" t="s">
        <v>73</v>
      </c>
      <c r="G69" s="182">
        <v>300</v>
      </c>
      <c r="H69" s="151">
        <v>3</v>
      </c>
      <c r="I69" s="183">
        <f t="shared" si="1"/>
        <v>900</v>
      </c>
    </row>
    <row r="70" spans="1:9">
      <c r="A70" s="113" t="s">
        <v>196</v>
      </c>
      <c r="B70" s="153">
        <v>36</v>
      </c>
      <c r="C70" s="154"/>
      <c r="D70" s="148" t="s">
        <v>164</v>
      </c>
      <c r="E70" s="150" t="s">
        <v>165</v>
      </c>
      <c r="F70" s="150" t="s">
        <v>117</v>
      </c>
      <c r="G70" s="182">
        <v>3</v>
      </c>
      <c r="H70" s="151">
        <v>46</v>
      </c>
      <c r="I70" s="183">
        <f t="shared" si="1"/>
        <v>138</v>
      </c>
    </row>
    <row r="71" spans="1:9">
      <c r="A71" s="113" t="s">
        <v>196</v>
      </c>
      <c r="B71" s="153">
        <v>37</v>
      </c>
      <c r="C71" s="154"/>
      <c r="D71" s="148" t="s">
        <v>164</v>
      </c>
      <c r="E71" s="150" t="s">
        <v>166</v>
      </c>
      <c r="F71" s="150" t="s">
        <v>117</v>
      </c>
      <c r="G71" s="182">
        <v>3</v>
      </c>
      <c r="H71" s="151">
        <v>56</v>
      </c>
      <c r="I71" s="183">
        <f t="shared" si="1"/>
        <v>168</v>
      </c>
    </row>
    <row r="72" spans="1:9">
      <c r="A72" s="113" t="s">
        <v>196</v>
      </c>
      <c r="B72" s="153">
        <v>38</v>
      </c>
      <c r="C72" s="154"/>
      <c r="D72" s="148" t="s">
        <v>167</v>
      </c>
      <c r="E72" s="150" t="s">
        <v>168</v>
      </c>
      <c r="F72" s="150" t="s">
        <v>169</v>
      </c>
      <c r="G72" s="182">
        <v>10</v>
      </c>
      <c r="H72" s="151">
        <v>75</v>
      </c>
      <c r="I72" s="183">
        <f t="shared" si="1"/>
        <v>750</v>
      </c>
    </row>
    <row r="73" spans="1:9">
      <c r="A73" s="113" t="s">
        <v>196</v>
      </c>
      <c r="B73" s="153">
        <v>39</v>
      </c>
      <c r="C73" s="154"/>
      <c r="D73" s="148" t="s">
        <v>167</v>
      </c>
      <c r="E73" s="150" t="s">
        <v>170</v>
      </c>
      <c r="F73" s="150" t="s">
        <v>169</v>
      </c>
      <c r="G73" s="182">
        <v>10</v>
      </c>
      <c r="H73" s="151">
        <v>75</v>
      </c>
      <c r="I73" s="183">
        <f t="shared" si="1"/>
        <v>750</v>
      </c>
    </row>
    <row r="74" spans="1:9">
      <c r="A74" s="113" t="s">
        <v>196</v>
      </c>
      <c r="B74" s="153">
        <v>40</v>
      </c>
      <c r="C74" s="154"/>
      <c r="D74" s="148" t="s">
        <v>171</v>
      </c>
      <c r="E74" s="150" t="s">
        <v>172</v>
      </c>
      <c r="F74" s="150" t="s">
        <v>161</v>
      </c>
      <c r="G74" s="182">
        <v>3.3333333333333335</v>
      </c>
      <c r="H74" s="151">
        <v>95</v>
      </c>
      <c r="I74" s="183">
        <f t="shared" si="1"/>
        <v>316.66666666666669</v>
      </c>
    </row>
    <row r="75" spans="1:9">
      <c r="A75" s="113" t="s">
        <v>196</v>
      </c>
      <c r="B75" s="153">
        <v>41</v>
      </c>
      <c r="C75" s="154"/>
      <c r="D75" s="148" t="s">
        <v>173</v>
      </c>
      <c r="E75" s="150"/>
      <c r="F75" s="150" t="s">
        <v>169</v>
      </c>
      <c r="G75" s="182">
        <v>6.666666666666667</v>
      </c>
      <c r="H75" s="151">
        <v>35</v>
      </c>
      <c r="I75" s="183">
        <f>G75*H75</f>
        <v>233.33333333333334</v>
      </c>
    </row>
    <row r="76" spans="1:9">
      <c r="A76" s="113" t="s">
        <v>196</v>
      </c>
      <c r="B76" s="153">
        <v>42</v>
      </c>
      <c r="C76" s="154"/>
      <c r="D76" s="148" t="s">
        <v>174</v>
      </c>
      <c r="E76" s="150" t="s">
        <v>175</v>
      </c>
      <c r="F76" s="150" t="s">
        <v>117</v>
      </c>
      <c r="G76" s="182">
        <v>8.3333333333333339</v>
      </c>
      <c r="H76" s="151">
        <v>75</v>
      </c>
      <c r="I76" s="183">
        <f t="shared" si="1"/>
        <v>625</v>
      </c>
    </row>
    <row r="77" spans="1:9" ht="24">
      <c r="B77" s="184"/>
      <c r="C77" s="185"/>
      <c r="D77" s="165" t="s">
        <v>176</v>
      </c>
      <c r="E77" s="186"/>
      <c r="F77" s="150"/>
      <c r="G77" s="187"/>
      <c r="H77" s="187"/>
      <c r="I77" s="188">
        <f>SUM(I35:I76)</f>
        <v>23359.666666666668</v>
      </c>
    </row>
    <row r="78" spans="1:9">
      <c r="B78" s="153"/>
      <c r="C78" s="154"/>
      <c r="D78" s="165" t="s">
        <v>177</v>
      </c>
      <c r="E78" s="149"/>
      <c r="F78" s="186"/>
      <c r="G78" s="151"/>
      <c r="H78" s="151"/>
      <c r="I78" s="188">
        <f>I77</f>
        <v>23359.666666666668</v>
      </c>
    </row>
    <row r="79" spans="1:9">
      <c r="B79" s="153"/>
      <c r="C79" s="154"/>
      <c r="D79" s="165" t="s">
        <v>178</v>
      </c>
      <c r="E79" s="149"/>
      <c r="F79" s="186"/>
      <c r="G79" s="151"/>
      <c r="H79" s="151"/>
      <c r="I79" s="188">
        <f>I33+I78</f>
        <v>293820.40246666671</v>
      </c>
    </row>
    <row r="80" spans="1:9">
      <c r="B80" s="153"/>
      <c r="C80" s="154"/>
      <c r="D80" s="148" t="s">
        <v>179</v>
      </c>
      <c r="E80" s="149"/>
      <c r="F80" s="186"/>
      <c r="G80" s="151"/>
      <c r="H80" s="151"/>
      <c r="I80" s="189">
        <f>I79*0.18</f>
        <v>52887.672444000003</v>
      </c>
    </row>
    <row r="81" spans="2:9" ht="13.5">
      <c r="B81" s="153"/>
      <c r="C81" s="190"/>
      <c r="D81" s="148" t="s">
        <v>180</v>
      </c>
      <c r="E81" s="191"/>
      <c r="F81" s="192"/>
      <c r="G81" s="193"/>
      <c r="H81" s="193"/>
      <c r="I81" s="183">
        <f>SUM(I79:I80)</f>
        <v>346708.07491066674</v>
      </c>
    </row>
    <row r="82" spans="2:9">
      <c r="B82" s="194"/>
      <c r="C82" s="195"/>
      <c r="D82" s="196" t="s">
        <v>181</v>
      </c>
      <c r="E82" s="195"/>
      <c r="F82" s="197"/>
      <c r="G82" s="197"/>
      <c r="H82" s="197"/>
      <c r="I82" s="198"/>
    </row>
    <row r="83" spans="2:9" ht="24">
      <c r="B83" s="199"/>
      <c r="C83" s="166"/>
      <c r="D83" s="148" t="s">
        <v>182</v>
      </c>
      <c r="E83" s="149"/>
      <c r="F83" s="151"/>
      <c r="G83" s="151"/>
      <c r="H83" s="151"/>
      <c r="I83" s="200">
        <v>0</v>
      </c>
    </row>
    <row r="84" spans="2:9">
      <c r="B84" s="199"/>
      <c r="C84" s="166"/>
      <c r="D84" s="148" t="s">
        <v>183</v>
      </c>
      <c r="E84" s="149"/>
      <c r="F84" s="151"/>
      <c r="G84" s="151"/>
      <c r="H84" s="151"/>
      <c r="I84" s="200">
        <f>I33</f>
        <v>270460.73580000002</v>
      </c>
    </row>
    <row r="85" spans="2:9">
      <c r="B85" s="153"/>
      <c r="C85" s="154"/>
      <c r="D85" s="148" t="s">
        <v>184</v>
      </c>
      <c r="E85" s="149"/>
      <c r="F85" s="151"/>
      <c r="G85" s="151"/>
      <c r="H85" s="151"/>
      <c r="I85" s="200">
        <v>0</v>
      </c>
    </row>
    <row r="86" spans="2:9" ht="13.5" thickBot="1">
      <c r="B86" s="201"/>
      <c r="C86" s="202"/>
      <c r="D86" s="203" t="s">
        <v>185</v>
      </c>
      <c r="E86" s="204"/>
      <c r="F86" s="205"/>
      <c r="G86" s="205"/>
      <c r="H86" s="205"/>
      <c r="I86" s="206">
        <f>I77</f>
        <v>23359.666666666668</v>
      </c>
    </row>
    <row r="88" spans="2:9" s="214" customFormat="1" ht="15.75">
      <c r="B88" s="208"/>
      <c r="C88" s="208"/>
      <c r="D88" s="209" t="s">
        <v>186</v>
      </c>
      <c r="E88" s="210"/>
      <c r="F88" s="211"/>
      <c r="G88" s="211"/>
      <c r="H88" s="212"/>
      <c r="I88" s="213">
        <f>I33</f>
        <v>270460.73580000002</v>
      </c>
    </row>
    <row r="89" spans="2:9" s="214" customFormat="1">
      <c r="B89" s="208"/>
      <c r="C89" s="208"/>
      <c r="E89" s="210"/>
      <c r="F89" s="211"/>
      <c r="G89" s="211"/>
      <c r="H89" s="211"/>
      <c r="I89" s="215"/>
    </row>
    <row r="90" spans="2:9" s="214" customFormat="1">
      <c r="B90" s="208"/>
      <c r="C90" s="208"/>
      <c r="D90" s="214" t="s">
        <v>187</v>
      </c>
      <c r="E90" s="210" t="s">
        <v>188</v>
      </c>
      <c r="F90" s="211"/>
      <c r="G90" s="211"/>
      <c r="H90" s="216"/>
      <c r="I90" s="216">
        <f>I88</f>
        <v>270460.73580000002</v>
      </c>
    </row>
    <row r="91" spans="2:9" s="214" customFormat="1">
      <c r="B91" s="208"/>
      <c r="C91" s="208"/>
      <c r="E91" s="210"/>
      <c r="F91" s="211"/>
      <c r="G91" s="211"/>
      <c r="H91" s="211"/>
      <c r="I91" s="211"/>
    </row>
    <row r="92" spans="2:9" s="214" customFormat="1">
      <c r="B92" s="208"/>
      <c r="C92" s="208"/>
      <c r="E92" s="210"/>
      <c r="F92" s="211"/>
      <c r="G92" s="211"/>
      <c r="H92" s="211"/>
      <c r="I92" s="215"/>
    </row>
    <row r="93" spans="2:9" s="214" customFormat="1">
      <c r="B93" s="208"/>
      <c r="C93" s="208"/>
      <c r="E93" s="210"/>
      <c r="F93" s="211"/>
      <c r="G93" s="211"/>
      <c r="H93" s="211"/>
      <c r="I93" s="215"/>
    </row>
    <row r="94" spans="2:9" s="214" customFormat="1">
      <c r="B94" s="208"/>
      <c r="C94" s="208"/>
      <c r="E94" s="210"/>
      <c r="F94" s="211"/>
      <c r="G94" s="211"/>
      <c r="H94" s="211"/>
      <c r="I94" s="215"/>
    </row>
    <row r="95" spans="2:9" s="214" customFormat="1">
      <c r="B95" s="208"/>
      <c r="C95" s="208"/>
      <c r="E95" s="210"/>
      <c r="F95" s="211"/>
      <c r="G95" s="211"/>
      <c r="H95" s="211"/>
      <c r="I95" s="215"/>
    </row>
    <row r="96" spans="2:9" s="214" customFormat="1">
      <c r="B96" s="208"/>
      <c r="C96" s="208"/>
      <c r="E96" s="210"/>
      <c r="F96" s="211"/>
      <c r="G96" s="211"/>
      <c r="H96" s="211"/>
      <c r="I96" s="215"/>
    </row>
    <row r="97" spans="2:9" s="214" customFormat="1">
      <c r="B97" s="208"/>
      <c r="C97" s="208"/>
      <c r="E97" s="210"/>
      <c r="F97" s="211"/>
      <c r="G97" s="211"/>
      <c r="H97" s="211"/>
      <c r="I97" s="215"/>
    </row>
    <row r="98" spans="2:9" s="214" customFormat="1">
      <c r="B98" s="208"/>
      <c r="C98" s="208"/>
      <c r="E98" s="210"/>
      <c r="F98" s="211"/>
      <c r="G98" s="211"/>
      <c r="H98" s="211"/>
      <c r="I98" s="215"/>
    </row>
    <row r="99" spans="2:9" s="214" customFormat="1">
      <c r="B99" s="208"/>
      <c r="C99" s="208"/>
      <c r="E99" s="210"/>
      <c r="F99" s="211"/>
      <c r="G99" s="211"/>
      <c r="H99" s="211"/>
      <c r="I99" s="21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Лист4"/>
  <dimension ref="A1:I99"/>
  <sheetViews>
    <sheetView workbookViewId="0">
      <selection activeCell="A7" sqref="A7:A76"/>
    </sheetView>
  </sheetViews>
  <sheetFormatPr defaultRowHeight="12.75"/>
  <cols>
    <col min="1" max="1" width="12.140625" style="113" customWidth="1"/>
    <col min="2" max="3" width="9.140625" style="112"/>
    <col min="4" max="4" width="49.140625" style="113" customWidth="1"/>
    <col min="5" max="5" width="27.85546875" style="114" customWidth="1"/>
    <col min="6" max="8" width="9.140625" style="115"/>
    <col min="9" max="9" width="9.140625" style="207"/>
    <col min="10" max="16384" width="9.140625" style="113"/>
  </cols>
  <sheetData>
    <row r="1" spans="1:9" s="117" customFormat="1" ht="15.75">
      <c r="B1" s="116" t="s">
        <v>190</v>
      </c>
      <c r="C1" s="116"/>
      <c r="D1" s="116"/>
      <c r="E1" s="116"/>
      <c r="F1" s="116"/>
      <c r="G1" s="116"/>
      <c r="H1" s="116"/>
      <c r="I1" s="116"/>
    </row>
    <row r="2" spans="1:9" s="117" customFormat="1" ht="15.75">
      <c r="B2" s="217" t="s">
        <v>58</v>
      </c>
      <c r="C2" s="118"/>
      <c r="D2" s="118"/>
      <c r="E2" s="118"/>
      <c r="F2" s="118"/>
      <c r="G2" s="118"/>
      <c r="H2" s="118"/>
      <c r="I2" s="118"/>
    </row>
    <row r="3" spans="1:9" s="117" customFormat="1" ht="13.5" thickBot="1">
      <c r="C3" s="119"/>
      <c r="D3" s="120"/>
      <c r="E3" s="121"/>
      <c r="F3" s="121"/>
      <c r="G3" s="121"/>
      <c r="H3" s="121"/>
      <c r="I3" s="122"/>
    </row>
    <row r="4" spans="1:9" s="117" customFormat="1" ht="24">
      <c r="B4" s="123" t="s">
        <v>59</v>
      </c>
      <c r="C4" s="124" t="s">
        <v>60</v>
      </c>
      <c r="D4" s="125" t="s">
        <v>30</v>
      </c>
      <c r="E4" s="125" t="s">
        <v>61</v>
      </c>
      <c r="F4" s="125" t="s">
        <v>62</v>
      </c>
      <c r="G4" s="125" t="s">
        <v>63</v>
      </c>
      <c r="H4" s="125" t="s">
        <v>64</v>
      </c>
      <c r="I4" s="126" t="s">
        <v>65</v>
      </c>
    </row>
    <row r="5" spans="1:9" s="117" customFormat="1" ht="13.5" thickBot="1">
      <c r="B5" s="127" t="s">
        <v>57</v>
      </c>
      <c r="C5" s="128" t="s">
        <v>66</v>
      </c>
      <c r="D5" s="129">
        <v>3</v>
      </c>
      <c r="E5" s="129">
        <v>4</v>
      </c>
      <c r="F5" s="129">
        <v>5</v>
      </c>
      <c r="G5" s="129">
        <v>6</v>
      </c>
      <c r="H5" s="129">
        <v>7</v>
      </c>
      <c r="I5" s="130">
        <v>8</v>
      </c>
    </row>
    <row r="6" spans="1:9" s="136" customFormat="1">
      <c r="B6" s="218" t="s">
        <v>67</v>
      </c>
      <c r="C6" s="131"/>
      <c r="D6" s="132"/>
      <c r="E6" s="133"/>
      <c r="F6" s="134"/>
      <c r="G6" s="134"/>
      <c r="H6" s="134"/>
      <c r="I6" s="135"/>
    </row>
    <row r="7" spans="1:9" s="144" customFormat="1">
      <c r="A7" s="144" t="s">
        <v>190</v>
      </c>
      <c r="B7" s="137">
        <v>1</v>
      </c>
      <c r="C7" s="138"/>
      <c r="D7" s="139" t="s">
        <v>68</v>
      </c>
      <c r="E7" s="140" t="s">
        <v>69</v>
      </c>
      <c r="F7" s="141" t="s">
        <v>70</v>
      </c>
      <c r="G7" s="142">
        <v>1</v>
      </c>
      <c r="H7" s="142">
        <v>1405</v>
      </c>
      <c r="I7" s="143">
        <f>G7*H7</f>
        <v>1405</v>
      </c>
    </row>
    <row r="8" spans="1:9" s="144" customFormat="1">
      <c r="A8" s="144" t="s">
        <v>190</v>
      </c>
      <c r="B8" s="137">
        <v>2</v>
      </c>
      <c r="C8" s="138"/>
      <c r="D8" s="139" t="s">
        <v>71</v>
      </c>
      <c r="E8" s="140" t="s">
        <v>72</v>
      </c>
      <c r="F8" s="141" t="s">
        <v>73</v>
      </c>
      <c r="G8" s="142">
        <v>1</v>
      </c>
      <c r="H8" s="142">
        <v>1354</v>
      </c>
      <c r="I8" s="143">
        <f t="shared" ref="I8:I28" si="0">G8*H8</f>
        <v>1354</v>
      </c>
    </row>
    <row r="9" spans="1:9" s="144" customFormat="1" ht="24">
      <c r="A9" s="144" t="s">
        <v>190</v>
      </c>
      <c r="B9" s="137">
        <v>3</v>
      </c>
      <c r="C9" s="138"/>
      <c r="D9" s="139" t="s">
        <v>74</v>
      </c>
      <c r="E9" s="140" t="s">
        <v>75</v>
      </c>
      <c r="F9" s="141" t="s">
        <v>76</v>
      </c>
      <c r="G9" s="142">
        <v>1</v>
      </c>
      <c r="H9" s="142">
        <v>3513</v>
      </c>
      <c r="I9" s="143">
        <f t="shared" si="0"/>
        <v>3513</v>
      </c>
    </row>
    <row r="10" spans="1:9" s="144" customFormat="1">
      <c r="A10" s="144" t="s">
        <v>190</v>
      </c>
      <c r="B10" s="137">
        <v>4</v>
      </c>
      <c r="C10" s="138"/>
      <c r="D10" s="139" t="s">
        <v>77</v>
      </c>
      <c r="E10" s="140" t="s">
        <v>78</v>
      </c>
      <c r="F10" s="141" t="s">
        <v>73</v>
      </c>
      <c r="G10" s="142">
        <v>1</v>
      </c>
      <c r="H10" s="142">
        <v>702</v>
      </c>
      <c r="I10" s="143">
        <f t="shared" si="0"/>
        <v>702</v>
      </c>
    </row>
    <row r="11" spans="1:9" s="144" customFormat="1">
      <c r="A11" s="144" t="s">
        <v>190</v>
      </c>
      <c r="B11" s="137">
        <v>5</v>
      </c>
      <c r="C11" s="138"/>
      <c r="D11" s="139" t="s">
        <v>79</v>
      </c>
      <c r="E11" s="140" t="s">
        <v>80</v>
      </c>
      <c r="F11" s="141" t="s">
        <v>70</v>
      </c>
      <c r="G11" s="145">
        <v>1</v>
      </c>
      <c r="H11" s="142">
        <v>571</v>
      </c>
      <c r="I11" s="143">
        <f>G12*H11</f>
        <v>2284</v>
      </c>
    </row>
    <row r="12" spans="1:9" s="144" customFormat="1">
      <c r="A12" s="144" t="s">
        <v>190</v>
      </c>
      <c r="B12" s="137">
        <v>6</v>
      </c>
      <c r="C12" s="138"/>
      <c r="D12" s="139" t="s">
        <v>81</v>
      </c>
      <c r="E12" s="140" t="s">
        <v>82</v>
      </c>
      <c r="F12" s="141" t="s">
        <v>83</v>
      </c>
      <c r="G12" s="142">
        <v>4</v>
      </c>
      <c r="H12" s="142">
        <v>11</v>
      </c>
      <c r="I12" s="143">
        <f>G12*H12</f>
        <v>44</v>
      </c>
    </row>
    <row r="13" spans="1:9" s="144" customFormat="1">
      <c r="A13" s="144" t="s">
        <v>190</v>
      </c>
      <c r="B13" s="137">
        <v>7</v>
      </c>
      <c r="C13" s="138"/>
      <c r="D13" s="139" t="s">
        <v>84</v>
      </c>
      <c r="E13" s="140" t="s">
        <v>85</v>
      </c>
      <c r="F13" s="141" t="s">
        <v>73</v>
      </c>
      <c r="G13" s="142">
        <v>1</v>
      </c>
      <c r="H13" s="142">
        <v>1230</v>
      </c>
      <c r="I13" s="143">
        <f>G13*H13</f>
        <v>1230</v>
      </c>
    </row>
    <row r="14" spans="1:9" s="144" customFormat="1">
      <c r="A14" s="144" t="s">
        <v>190</v>
      </c>
      <c r="B14" s="137">
        <v>8</v>
      </c>
      <c r="C14" s="138"/>
      <c r="D14" s="139" t="s">
        <v>86</v>
      </c>
      <c r="E14" s="140" t="s">
        <v>87</v>
      </c>
      <c r="F14" s="141" t="s">
        <v>73</v>
      </c>
      <c r="G14" s="142">
        <v>1</v>
      </c>
      <c r="H14" s="142">
        <v>1186</v>
      </c>
      <c r="I14" s="143">
        <f>G14*H14</f>
        <v>1186</v>
      </c>
    </row>
    <row r="15" spans="1:9" s="144" customFormat="1" ht="24">
      <c r="A15" s="144" t="s">
        <v>190</v>
      </c>
      <c r="B15" s="137">
        <v>9</v>
      </c>
      <c r="C15" s="138"/>
      <c r="D15" s="139" t="s">
        <v>88</v>
      </c>
      <c r="E15" s="140" t="s">
        <v>89</v>
      </c>
      <c r="F15" s="141" t="s">
        <v>73</v>
      </c>
      <c r="G15" s="142">
        <v>1</v>
      </c>
      <c r="H15" s="142">
        <v>2811</v>
      </c>
      <c r="I15" s="143">
        <f>G15*H15</f>
        <v>2811</v>
      </c>
    </row>
    <row r="16" spans="1:9" s="144" customFormat="1">
      <c r="A16" s="144" t="s">
        <v>190</v>
      </c>
      <c r="B16" s="146"/>
      <c r="C16" s="147"/>
      <c r="D16" s="148" t="s">
        <v>90</v>
      </c>
      <c r="E16" s="149"/>
      <c r="F16" s="150"/>
      <c r="G16" s="151"/>
      <c r="H16" s="151"/>
      <c r="I16" s="152">
        <f>SUM(I7:I15)</f>
        <v>14529</v>
      </c>
    </row>
    <row r="17" spans="1:9">
      <c r="A17" s="113" t="s">
        <v>190</v>
      </c>
      <c r="B17" s="153"/>
      <c r="C17" s="154"/>
      <c r="D17" s="155" t="s">
        <v>91</v>
      </c>
      <c r="E17" s="156">
        <v>1.4590000000000001</v>
      </c>
      <c r="F17" s="150"/>
      <c r="G17" s="151"/>
      <c r="H17" s="151"/>
      <c r="I17" s="157">
        <f>I16*E17</f>
        <v>21197.811000000002</v>
      </c>
    </row>
    <row r="18" spans="1:9" s="136" customFormat="1">
      <c r="A18" s="136" t="s">
        <v>190</v>
      </c>
      <c r="B18" s="219" t="s">
        <v>92</v>
      </c>
      <c r="C18" s="158"/>
      <c r="D18" s="159"/>
      <c r="E18" s="156"/>
      <c r="F18" s="156"/>
      <c r="G18" s="160"/>
      <c r="H18" s="160"/>
      <c r="I18" s="161"/>
    </row>
    <row r="19" spans="1:9" s="144" customFormat="1" ht="24">
      <c r="A19" s="144" t="s">
        <v>190</v>
      </c>
      <c r="B19" s="137">
        <f>+B15+1</f>
        <v>10</v>
      </c>
      <c r="C19" s="138"/>
      <c r="D19" s="139" t="s">
        <v>93</v>
      </c>
      <c r="E19" s="140" t="s">
        <v>94</v>
      </c>
      <c r="F19" s="141" t="s">
        <v>95</v>
      </c>
      <c r="G19" s="142">
        <v>3</v>
      </c>
      <c r="H19" s="142">
        <v>95</v>
      </c>
      <c r="I19" s="143">
        <f t="shared" si="0"/>
        <v>285</v>
      </c>
    </row>
    <row r="20" spans="1:9" s="144" customFormat="1">
      <c r="A20" s="144" t="s">
        <v>190</v>
      </c>
      <c r="B20" s="146"/>
      <c r="C20" s="147"/>
      <c r="D20" s="148" t="s">
        <v>96</v>
      </c>
      <c r="E20" s="149"/>
      <c r="F20" s="150"/>
      <c r="G20" s="151"/>
      <c r="H20" s="151"/>
      <c r="I20" s="152">
        <f>I19</f>
        <v>285</v>
      </c>
    </row>
    <row r="21" spans="1:9">
      <c r="A21" s="113" t="s">
        <v>190</v>
      </c>
      <c r="B21" s="153"/>
      <c r="C21" s="154"/>
      <c r="D21" s="155" t="s">
        <v>91</v>
      </c>
      <c r="E21" s="156">
        <v>1.6160000000000001</v>
      </c>
      <c r="F21" s="150"/>
      <c r="G21" s="151"/>
      <c r="H21" s="151"/>
      <c r="I21" s="157">
        <f>I20*E21</f>
        <v>460.56</v>
      </c>
    </row>
    <row r="22" spans="1:9" s="136" customFormat="1">
      <c r="A22" s="136" t="s">
        <v>190</v>
      </c>
      <c r="B22" s="220" t="s">
        <v>97</v>
      </c>
      <c r="C22" s="158"/>
      <c r="D22" s="159"/>
      <c r="E22" s="156"/>
      <c r="F22" s="156"/>
      <c r="G22" s="160"/>
      <c r="H22" s="160"/>
      <c r="I22" s="161"/>
    </row>
    <row r="23" spans="1:9" s="144" customFormat="1" ht="24">
      <c r="A23" s="144" t="s">
        <v>190</v>
      </c>
      <c r="B23" s="137">
        <f>+B19+1</f>
        <v>11</v>
      </c>
      <c r="C23" s="138"/>
      <c r="D23" s="139" t="s">
        <v>98</v>
      </c>
      <c r="E23" s="140" t="s">
        <v>99</v>
      </c>
      <c r="F23" s="141" t="s">
        <v>73</v>
      </c>
      <c r="G23" s="142">
        <v>8</v>
      </c>
      <c r="H23" s="142">
        <v>71</v>
      </c>
      <c r="I23" s="143">
        <f t="shared" si="0"/>
        <v>568</v>
      </c>
    </row>
    <row r="24" spans="1:9" s="162" customFormat="1" ht="24">
      <c r="A24" s="162" t="s">
        <v>190</v>
      </c>
      <c r="B24" s="137">
        <f>+B23+1</f>
        <v>12</v>
      </c>
      <c r="C24" s="138"/>
      <c r="D24" s="139" t="s">
        <v>100</v>
      </c>
      <c r="E24" s="140" t="s">
        <v>101</v>
      </c>
      <c r="F24" s="141" t="s">
        <v>73</v>
      </c>
      <c r="G24" s="142">
        <v>8</v>
      </c>
      <c r="H24" s="142">
        <v>100</v>
      </c>
      <c r="I24" s="143">
        <f t="shared" si="0"/>
        <v>800</v>
      </c>
    </row>
    <row r="25" spans="1:9" s="144" customFormat="1" ht="24">
      <c r="A25" s="144" t="s">
        <v>190</v>
      </c>
      <c r="B25" s="137">
        <f>+B24+1</f>
        <v>13</v>
      </c>
      <c r="C25" s="138"/>
      <c r="D25" s="139" t="s">
        <v>102</v>
      </c>
      <c r="E25" s="140" t="s">
        <v>103</v>
      </c>
      <c r="F25" s="141" t="s">
        <v>73</v>
      </c>
      <c r="G25" s="142">
        <v>6</v>
      </c>
      <c r="H25" s="142">
        <v>128</v>
      </c>
      <c r="I25" s="143">
        <f t="shared" si="0"/>
        <v>768</v>
      </c>
    </row>
    <row r="26" spans="1:9" s="144" customFormat="1" ht="24">
      <c r="A26" s="144" t="s">
        <v>190</v>
      </c>
      <c r="B26" s="137">
        <f>+B25+1</f>
        <v>14</v>
      </c>
      <c r="C26" s="138"/>
      <c r="D26" s="139" t="s">
        <v>104</v>
      </c>
      <c r="E26" s="140" t="s">
        <v>105</v>
      </c>
      <c r="F26" s="141" t="s">
        <v>73</v>
      </c>
      <c r="G26" s="142">
        <v>6</v>
      </c>
      <c r="H26" s="142">
        <v>171</v>
      </c>
      <c r="I26" s="143">
        <f t="shared" si="0"/>
        <v>1026</v>
      </c>
    </row>
    <row r="27" spans="1:9" s="144" customFormat="1" ht="24">
      <c r="A27" s="144" t="s">
        <v>190</v>
      </c>
      <c r="B27" s="137">
        <f>+B26+1</f>
        <v>15</v>
      </c>
      <c r="C27" s="138"/>
      <c r="D27" s="139" t="s">
        <v>106</v>
      </c>
      <c r="E27" s="140" t="s">
        <v>107</v>
      </c>
      <c r="F27" s="141" t="s">
        <v>73</v>
      </c>
      <c r="G27" s="142">
        <v>4</v>
      </c>
      <c r="H27" s="142">
        <v>213</v>
      </c>
      <c r="I27" s="143">
        <f t="shared" si="0"/>
        <v>852</v>
      </c>
    </row>
    <row r="28" spans="1:9" s="162" customFormat="1" ht="36">
      <c r="A28" s="162" t="s">
        <v>190</v>
      </c>
      <c r="B28" s="137">
        <f>+B27+1</f>
        <v>16</v>
      </c>
      <c r="C28" s="138"/>
      <c r="D28" s="139" t="s">
        <v>108</v>
      </c>
      <c r="E28" s="140" t="s">
        <v>109</v>
      </c>
      <c r="F28" s="141" t="s">
        <v>73</v>
      </c>
      <c r="G28" s="142">
        <v>4</v>
      </c>
      <c r="H28" s="142">
        <v>850</v>
      </c>
      <c r="I28" s="143">
        <f t="shared" si="0"/>
        <v>3400</v>
      </c>
    </row>
    <row r="29" spans="1:9" s="144" customFormat="1">
      <c r="A29" s="144" t="s">
        <v>190</v>
      </c>
      <c r="B29" s="146"/>
      <c r="C29" s="147"/>
      <c r="D29" s="148" t="s">
        <v>110</v>
      </c>
      <c r="E29" s="149"/>
      <c r="F29" s="150"/>
      <c r="G29" s="151"/>
      <c r="H29" s="151"/>
      <c r="I29" s="152">
        <f>SUM(I23:I28)</f>
        <v>7414</v>
      </c>
    </row>
    <row r="30" spans="1:9">
      <c r="A30" s="113" t="s">
        <v>190</v>
      </c>
      <c r="B30" s="153"/>
      <c r="C30" s="154"/>
      <c r="D30" s="155" t="s">
        <v>91</v>
      </c>
      <c r="E30" s="156">
        <v>1.6160000000000001</v>
      </c>
      <c r="F30" s="150"/>
      <c r="G30" s="151"/>
      <c r="H30" s="151"/>
      <c r="I30" s="157">
        <f>I29*E30</f>
        <v>11981.024000000001</v>
      </c>
    </row>
    <row r="31" spans="1:9" s="162" customFormat="1">
      <c r="A31" s="162" t="s">
        <v>190</v>
      </c>
      <c r="B31" s="163"/>
      <c r="C31" s="164"/>
      <c r="D31" s="165" t="s">
        <v>111</v>
      </c>
      <c r="E31" s="166"/>
      <c r="F31" s="156"/>
      <c r="G31" s="160"/>
      <c r="H31" s="160"/>
      <c r="I31" s="167">
        <f>I17++I21+I30</f>
        <v>33639.395000000004</v>
      </c>
    </row>
    <row r="32" spans="1:9">
      <c r="A32" s="113" t="s">
        <v>190</v>
      </c>
      <c r="B32" s="153"/>
      <c r="C32" s="154"/>
      <c r="D32" s="113" t="s">
        <v>112</v>
      </c>
      <c r="E32" s="149"/>
      <c r="F32" s="150"/>
      <c r="G32" s="151"/>
      <c r="H32" s="151"/>
      <c r="I32" s="167">
        <f>I31*12*0.67</f>
        <v>270460.73580000002</v>
      </c>
    </row>
    <row r="33" spans="1:9" ht="13.5" thickBot="1">
      <c r="A33" s="113" t="s">
        <v>190</v>
      </c>
      <c r="B33" s="168"/>
      <c r="C33" s="169"/>
      <c r="D33" s="170" t="s">
        <v>113</v>
      </c>
      <c r="E33" s="171"/>
      <c r="F33" s="172"/>
      <c r="G33" s="173"/>
      <c r="H33" s="173"/>
      <c r="I33" s="174">
        <f>+I32</f>
        <v>270460.73580000002</v>
      </c>
    </row>
    <row r="34" spans="1:9" ht="25.5">
      <c r="A34" s="113" t="s">
        <v>190</v>
      </c>
      <c r="B34" s="175"/>
      <c r="C34" s="176"/>
      <c r="D34" s="177" t="s">
        <v>114</v>
      </c>
      <c r="E34" s="178"/>
      <c r="F34" s="179"/>
      <c r="G34" s="180"/>
      <c r="H34" s="180"/>
      <c r="I34" s="181"/>
    </row>
    <row r="35" spans="1:9">
      <c r="A35" s="113" t="s">
        <v>190</v>
      </c>
      <c r="B35" s="153">
        <v>1</v>
      </c>
      <c r="C35" s="154"/>
      <c r="D35" s="148" t="s">
        <v>115</v>
      </c>
      <c r="E35" s="150" t="s">
        <v>116</v>
      </c>
      <c r="F35" s="150" t="s">
        <v>117</v>
      </c>
      <c r="G35" s="182">
        <v>0.33333333333333331</v>
      </c>
      <c r="H35" s="151">
        <v>75</v>
      </c>
      <c r="I35" s="183">
        <v>900</v>
      </c>
    </row>
    <row r="36" spans="1:9">
      <c r="A36" s="113" t="s">
        <v>190</v>
      </c>
      <c r="B36" s="153">
        <v>2</v>
      </c>
      <c r="C36" s="154"/>
      <c r="D36" s="148" t="s">
        <v>115</v>
      </c>
      <c r="E36" s="150" t="s">
        <v>118</v>
      </c>
      <c r="F36" s="150" t="s">
        <v>117</v>
      </c>
      <c r="G36" s="182">
        <v>0.5</v>
      </c>
      <c r="H36" s="151">
        <v>75</v>
      </c>
      <c r="I36" s="183">
        <v>1350</v>
      </c>
    </row>
    <row r="37" spans="1:9">
      <c r="A37" s="113" t="s">
        <v>190</v>
      </c>
      <c r="B37" s="153">
        <v>3</v>
      </c>
      <c r="C37" s="154"/>
      <c r="D37" s="148" t="s">
        <v>115</v>
      </c>
      <c r="E37" s="150" t="s">
        <v>119</v>
      </c>
      <c r="F37" s="150" t="s">
        <v>117</v>
      </c>
      <c r="G37" s="182">
        <v>1.3333333333333333</v>
      </c>
      <c r="H37" s="151">
        <v>75</v>
      </c>
      <c r="I37" s="183">
        <v>1800</v>
      </c>
    </row>
    <row r="38" spans="1:9">
      <c r="A38" s="113" t="s">
        <v>190</v>
      </c>
      <c r="B38" s="153">
        <v>4</v>
      </c>
      <c r="C38" s="154"/>
      <c r="D38" s="148" t="s">
        <v>120</v>
      </c>
      <c r="E38" s="150" t="s">
        <v>121</v>
      </c>
      <c r="F38" s="150" t="s">
        <v>117</v>
      </c>
      <c r="G38" s="182">
        <v>4.9999999999999996E-2</v>
      </c>
      <c r="H38" s="151">
        <v>75</v>
      </c>
      <c r="I38" s="183">
        <v>135</v>
      </c>
    </row>
    <row r="39" spans="1:9">
      <c r="A39" s="113" t="s">
        <v>190</v>
      </c>
      <c r="B39" s="153">
        <v>5</v>
      </c>
      <c r="C39" s="154"/>
      <c r="D39" s="148" t="s">
        <v>120</v>
      </c>
      <c r="E39" s="150" t="s">
        <v>122</v>
      </c>
      <c r="F39" s="150" t="s">
        <v>117</v>
      </c>
      <c r="G39" s="182">
        <v>6.6666666666666666E-2</v>
      </c>
      <c r="H39" s="151">
        <v>75</v>
      </c>
      <c r="I39" s="183">
        <v>180</v>
      </c>
    </row>
    <row r="40" spans="1:9">
      <c r="A40" s="113" t="s">
        <v>190</v>
      </c>
      <c r="B40" s="153">
        <v>6</v>
      </c>
      <c r="C40" s="154"/>
      <c r="D40" s="148" t="s">
        <v>120</v>
      </c>
      <c r="E40" s="150" t="s">
        <v>123</v>
      </c>
      <c r="F40" s="150" t="s">
        <v>117</v>
      </c>
      <c r="G40" s="182">
        <v>0.13333333333333333</v>
      </c>
      <c r="H40" s="151">
        <v>75</v>
      </c>
      <c r="I40" s="183">
        <v>225</v>
      </c>
    </row>
    <row r="41" spans="1:9">
      <c r="A41" s="113" t="s">
        <v>190</v>
      </c>
      <c r="B41" s="153">
        <v>7</v>
      </c>
      <c r="C41" s="154"/>
      <c r="D41" s="148" t="s">
        <v>124</v>
      </c>
      <c r="E41" s="150" t="s">
        <v>125</v>
      </c>
      <c r="F41" s="150" t="s">
        <v>117</v>
      </c>
      <c r="G41" s="182">
        <v>0.79999999999999993</v>
      </c>
      <c r="H41" s="151">
        <v>420</v>
      </c>
      <c r="I41" s="183">
        <f t="shared" ref="I41:I76" si="1">G41*H41</f>
        <v>336</v>
      </c>
    </row>
    <row r="42" spans="1:9">
      <c r="A42" s="113" t="s">
        <v>190</v>
      </c>
      <c r="B42" s="153">
        <v>8</v>
      </c>
      <c r="C42" s="154"/>
      <c r="D42" s="148" t="s">
        <v>126</v>
      </c>
      <c r="E42" s="150" t="s">
        <v>127</v>
      </c>
      <c r="F42" s="150" t="s">
        <v>117</v>
      </c>
      <c r="G42" s="182">
        <v>0.5</v>
      </c>
      <c r="H42" s="151">
        <v>500</v>
      </c>
      <c r="I42" s="183">
        <f t="shared" si="1"/>
        <v>250</v>
      </c>
    </row>
    <row r="43" spans="1:9">
      <c r="A43" s="113" t="s">
        <v>190</v>
      </c>
      <c r="B43" s="153">
        <v>9</v>
      </c>
      <c r="C43" s="154"/>
      <c r="D43" s="148" t="s">
        <v>128</v>
      </c>
      <c r="E43" s="150" t="s">
        <v>129</v>
      </c>
      <c r="F43" s="150" t="s">
        <v>117</v>
      </c>
      <c r="G43" s="182">
        <v>5</v>
      </c>
      <c r="H43" s="151">
        <v>26</v>
      </c>
      <c r="I43" s="183">
        <f t="shared" si="1"/>
        <v>130</v>
      </c>
    </row>
    <row r="44" spans="1:9">
      <c r="A44" s="113" t="s">
        <v>190</v>
      </c>
      <c r="B44" s="153">
        <v>10</v>
      </c>
      <c r="C44" s="154"/>
      <c r="D44" s="148" t="s">
        <v>130</v>
      </c>
      <c r="E44" s="150" t="s">
        <v>131</v>
      </c>
      <c r="F44" s="150" t="s">
        <v>73</v>
      </c>
      <c r="G44" s="182">
        <v>1</v>
      </c>
      <c r="H44" s="151">
        <v>150</v>
      </c>
      <c r="I44" s="183">
        <f t="shared" si="1"/>
        <v>150</v>
      </c>
    </row>
    <row r="45" spans="1:9">
      <c r="A45" s="113" t="s">
        <v>190</v>
      </c>
      <c r="B45" s="153">
        <v>11</v>
      </c>
      <c r="C45" s="154"/>
      <c r="D45" s="148" t="s">
        <v>132</v>
      </c>
      <c r="E45" s="150" t="s">
        <v>133</v>
      </c>
      <c r="F45" s="150" t="s">
        <v>73</v>
      </c>
      <c r="G45" s="182">
        <v>1</v>
      </c>
      <c r="H45" s="151">
        <v>120</v>
      </c>
      <c r="I45" s="183">
        <f t="shared" si="1"/>
        <v>120</v>
      </c>
    </row>
    <row r="46" spans="1:9">
      <c r="A46" s="113" t="s">
        <v>190</v>
      </c>
      <c r="B46" s="153">
        <v>12</v>
      </c>
      <c r="C46" s="154"/>
      <c r="D46" s="148" t="s">
        <v>134</v>
      </c>
      <c r="E46" s="150" t="s">
        <v>135</v>
      </c>
      <c r="F46" s="150" t="s">
        <v>117</v>
      </c>
      <c r="G46" s="182">
        <v>3</v>
      </c>
      <c r="H46" s="151">
        <v>170</v>
      </c>
      <c r="I46" s="183">
        <f t="shared" si="1"/>
        <v>510</v>
      </c>
    </row>
    <row r="47" spans="1:9">
      <c r="A47" s="113" t="s">
        <v>190</v>
      </c>
      <c r="B47" s="153">
        <v>13</v>
      </c>
      <c r="C47" s="154"/>
      <c r="D47" s="148" t="s">
        <v>134</v>
      </c>
      <c r="E47" s="150" t="s">
        <v>136</v>
      </c>
      <c r="F47" s="150" t="s">
        <v>117</v>
      </c>
      <c r="G47" s="182">
        <v>4</v>
      </c>
      <c r="H47" s="151">
        <v>170</v>
      </c>
      <c r="I47" s="183">
        <f t="shared" si="1"/>
        <v>680</v>
      </c>
    </row>
    <row r="48" spans="1:9">
      <c r="A48" s="113" t="s">
        <v>190</v>
      </c>
      <c r="B48" s="153">
        <v>14</v>
      </c>
      <c r="C48" s="154"/>
      <c r="D48" s="148" t="s">
        <v>134</v>
      </c>
      <c r="E48" s="150" t="s">
        <v>137</v>
      </c>
      <c r="F48" s="150" t="s">
        <v>117</v>
      </c>
      <c r="G48" s="182">
        <v>5</v>
      </c>
      <c r="H48" s="151">
        <v>170</v>
      </c>
      <c r="I48" s="183">
        <f t="shared" si="1"/>
        <v>850</v>
      </c>
    </row>
    <row r="49" spans="1:9">
      <c r="A49" s="113" t="s">
        <v>190</v>
      </c>
      <c r="B49" s="153">
        <v>15</v>
      </c>
      <c r="C49" s="154"/>
      <c r="D49" s="148" t="s">
        <v>134</v>
      </c>
      <c r="E49" s="150" t="s">
        <v>138</v>
      </c>
      <c r="F49" s="150" t="s">
        <v>117</v>
      </c>
      <c r="G49" s="182">
        <v>6</v>
      </c>
      <c r="H49" s="151">
        <v>170</v>
      </c>
      <c r="I49" s="183">
        <f t="shared" si="1"/>
        <v>1020</v>
      </c>
    </row>
    <row r="50" spans="1:9">
      <c r="A50" s="113" t="s">
        <v>190</v>
      </c>
      <c r="B50" s="153">
        <v>16</v>
      </c>
      <c r="C50" s="154"/>
      <c r="D50" s="148" t="s">
        <v>134</v>
      </c>
      <c r="E50" s="150" t="s">
        <v>139</v>
      </c>
      <c r="F50" s="150" t="s">
        <v>117</v>
      </c>
      <c r="G50" s="182">
        <v>7</v>
      </c>
      <c r="H50" s="151">
        <v>170</v>
      </c>
      <c r="I50" s="183">
        <f t="shared" si="1"/>
        <v>1190</v>
      </c>
    </row>
    <row r="51" spans="1:9">
      <c r="A51" s="113" t="s">
        <v>190</v>
      </c>
      <c r="B51" s="153">
        <v>17</v>
      </c>
      <c r="C51" s="154"/>
      <c r="D51" s="148" t="s">
        <v>140</v>
      </c>
      <c r="E51" s="150" t="s">
        <v>141</v>
      </c>
      <c r="F51" s="150" t="s">
        <v>117</v>
      </c>
      <c r="G51" s="182">
        <v>4</v>
      </c>
      <c r="H51" s="151">
        <v>130</v>
      </c>
      <c r="I51" s="183">
        <f t="shared" si="1"/>
        <v>520</v>
      </c>
    </row>
    <row r="52" spans="1:9">
      <c r="A52" s="113" t="s">
        <v>190</v>
      </c>
      <c r="B52" s="153">
        <v>18</v>
      </c>
      <c r="C52" s="154"/>
      <c r="D52" s="148" t="s">
        <v>140</v>
      </c>
      <c r="E52" s="150" t="s">
        <v>142</v>
      </c>
      <c r="F52" s="150" t="s">
        <v>117</v>
      </c>
      <c r="G52" s="182">
        <v>5</v>
      </c>
      <c r="H52" s="151">
        <v>130</v>
      </c>
      <c r="I52" s="183">
        <f t="shared" si="1"/>
        <v>650</v>
      </c>
    </row>
    <row r="53" spans="1:9">
      <c r="A53" s="113" t="s">
        <v>190</v>
      </c>
      <c r="B53" s="153">
        <v>19</v>
      </c>
      <c r="C53" s="154"/>
      <c r="D53" s="148" t="s">
        <v>140</v>
      </c>
      <c r="E53" s="150" t="s">
        <v>143</v>
      </c>
      <c r="F53" s="150" t="s">
        <v>117</v>
      </c>
      <c r="G53" s="182">
        <v>6</v>
      </c>
      <c r="H53" s="151">
        <v>130</v>
      </c>
      <c r="I53" s="183">
        <f t="shared" si="1"/>
        <v>780</v>
      </c>
    </row>
    <row r="54" spans="1:9">
      <c r="A54" s="113" t="s">
        <v>190</v>
      </c>
      <c r="B54" s="153">
        <v>20</v>
      </c>
      <c r="C54" s="154"/>
      <c r="D54" s="148" t="s">
        <v>140</v>
      </c>
      <c r="E54" s="150" t="s">
        <v>144</v>
      </c>
      <c r="F54" s="150" t="s">
        <v>117</v>
      </c>
      <c r="G54" s="182">
        <v>4</v>
      </c>
      <c r="H54" s="151">
        <v>120</v>
      </c>
      <c r="I54" s="183">
        <f t="shared" si="1"/>
        <v>480</v>
      </c>
    </row>
    <row r="55" spans="1:9">
      <c r="A55" s="113" t="s">
        <v>190</v>
      </c>
      <c r="B55" s="153">
        <v>21</v>
      </c>
      <c r="C55" s="154"/>
      <c r="D55" s="148" t="s">
        <v>140</v>
      </c>
      <c r="E55" s="150" t="s">
        <v>145</v>
      </c>
      <c r="F55" s="150" t="s">
        <v>117</v>
      </c>
      <c r="G55" s="182">
        <v>5</v>
      </c>
      <c r="H55" s="151">
        <v>120</v>
      </c>
      <c r="I55" s="183">
        <f t="shared" si="1"/>
        <v>600</v>
      </c>
    </row>
    <row r="56" spans="1:9">
      <c r="A56" s="113" t="s">
        <v>190</v>
      </c>
      <c r="B56" s="153">
        <v>22</v>
      </c>
      <c r="C56" s="154"/>
      <c r="D56" s="148" t="s">
        <v>140</v>
      </c>
      <c r="E56" s="150" t="s">
        <v>146</v>
      </c>
      <c r="F56" s="150" t="s">
        <v>117</v>
      </c>
      <c r="G56" s="182">
        <v>6</v>
      </c>
      <c r="H56" s="151">
        <v>120</v>
      </c>
      <c r="I56" s="183">
        <f t="shared" si="1"/>
        <v>720</v>
      </c>
    </row>
    <row r="57" spans="1:9">
      <c r="A57" s="113" t="s">
        <v>190</v>
      </c>
      <c r="B57" s="153">
        <v>23</v>
      </c>
      <c r="C57" s="154"/>
      <c r="D57" s="148" t="s">
        <v>140</v>
      </c>
      <c r="E57" s="150" t="s">
        <v>147</v>
      </c>
      <c r="F57" s="150" t="s">
        <v>117</v>
      </c>
      <c r="G57" s="182">
        <v>7</v>
      </c>
      <c r="H57" s="151">
        <v>120</v>
      </c>
      <c r="I57" s="183">
        <f t="shared" si="1"/>
        <v>840</v>
      </c>
    </row>
    <row r="58" spans="1:9">
      <c r="A58" s="113" t="s">
        <v>190</v>
      </c>
      <c r="B58" s="153">
        <v>24</v>
      </c>
      <c r="C58" s="154"/>
      <c r="D58" s="148" t="s">
        <v>148</v>
      </c>
      <c r="E58" s="150"/>
      <c r="F58" s="150" t="s">
        <v>73</v>
      </c>
      <c r="G58" s="182">
        <v>30</v>
      </c>
      <c r="H58" s="151">
        <v>15</v>
      </c>
      <c r="I58" s="183">
        <f t="shared" si="1"/>
        <v>450</v>
      </c>
    </row>
    <row r="59" spans="1:9">
      <c r="A59" s="113" t="s">
        <v>190</v>
      </c>
      <c r="B59" s="153">
        <v>25</v>
      </c>
      <c r="C59" s="154"/>
      <c r="D59" s="148" t="s">
        <v>149</v>
      </c>
      <c r="E59" s="150" t="s">
        <v>150</v>
      </c>
      <c r="F59" s="150" t="s">
        <v>117</v>
      </c>
      <c r="G59" s="182">
        <v>0.19999999999999998</v>
      </c>
      <c r="H59" s="151">
        <v>350</v>
      </c>
      <c r="I59" s="183">
        <f t="shared" si="1"/>
        <v>70</v>
      </c>
    </row>
    <row r="60" spans="1:9">
      <c r="A60" s="113" t="s">
        <v>190</v>
      </c>
      <c r="B60" s="153">
        <v>26</v>
      </c>
      <c r="C60" s="154"/>
      <c r="D60" s="148" t="s">
        <v>151</v>
      </c>
      <c r="E60" s="150"/>
      <c r="F60" s="150" t="s">
        <v>117</v>
      </c>
      <c r="G60" s="182">
        <v>2</v>
      </c>
      <c r="H60" s="151">
        <v>23</v>
      </c>
      <c r="I60" s="183">
        <f t="shared" si="1"/>
        <v>46</v>
      </c>
    </row>
    <row r="61" spans="1:9">
      <c r="A61" s="113" t="s">
        <v>190</v>
      </c>
      <c r="B61" s="153">
        <v>27</v>
      </c>
      <c r="C61" s="154"/>
      <c r="D61" s="148" t="s">
        <v>152</v>
      </c>
      <c r="E61" s="150" t="s">
        <v>153</v>
      </c>
      <c r="F61" s="150" t="s">
        <v>117</v>
      </c>
      <c r="G61" s="182">
        <v>5.333333333333333</v>
      </c>
      <c r="H61" s="151">
        <v>100</v>
      </c>
      <c r="I61" s="183">
        <f t="shared" si="1"/>
        <v>533.33333333333326</v>
      </c>
    </row>
    <row r="62" spans="1:9">
      <c r="A62" s="113" t="s">
        <v>190</v>
      </c>
      <c r="B62" s="153">
        <v>28</v>
      </c>
      <c r="C62" s="154"/>
      <c r="D62" s="148" t="s">
        <v>152</v>
      </c>
      <c r="E62" s="150" t="s">
        <v>154</v>
      </c>
      <c r="F62" s="150" t="s">
        <v>117</v>
      </c>
      <c r="G62" s="182">
        <v>5.833333333333333</v>
      </c>
      <c r="H62" s="151">
        <v>100</v>
      </c>
      <c r="I62" s="183">
        <f t="shared" si="1"/>
        <v>583.33333333333326</v>
      </c>
    </row>
    <row r="63" spans="1:9">
      <c r="A63" s="113" t="s">
        <v>190</v>
      </c>
      <c r="B63" s="153">
        <v>29</v>
      </c>
      <c r="C63" s="154"/>
      <c r="D63" s="148" t="s">
        <v>152</v>
      </c>
      <c r="E63" s="150" t="s">
        <v>155</v>
      </c>
      <c r="F63" s="150" t="s">
        <v>117</v>
      </c>
      <c r="G63" s="182">
        <v>6.166666666666667</v>
      </c>
      <c r="H63" s="151">
        <v>100</v>
      </c>
      <c r="I63" s="183">
        <f t="shared" si="1"/>
        <v>616.66666666666674</v>
      </c>
    </row>
    <row r="64" spans="1:9">
      <c r="A64" s="113" t="s">
        <v>190</v>
      </c>
      <c r="B64" s="153">
        <v>30</v>
      </c>
      <c r="C64" s="154"/>
      <c r="D64" s="148" t="s">
        <v>152</v>
      </c>
      <c r="E64" s="150" t="s">
        <v>156</v>
      </c>
      <c r="F64" s="150" t="s">
        <v>117</v>
      </c>
      <c r="G64" s="182">
        <v>6.666666666666667</v>
      </c>
      <c r="H64" s="151">
        <v>100</v>
      </c>
      <c r="I64" s="183">
        <f t="shared" si="1"/>
        <v>666.66666666666674</v>
      </c>
    </row>
    <row r="65" spans="1:9">
      <c r="A65" s="113" t="s">
        <v>190</v>
      </c>
      <c r="B65" s="153">
        <v>31</v>
      </c>
      <c r="C65" s="154"/>
      <c r="D65" s="148" t="s">
        <v>152</v>
      </c>
      <c r="E65" s="150" t="s">
        <v>157</v>
      </c>
      <c r="F65" s="150" t="s">
        <v>117</v>
      </c>
      <c r="G65" s="182">
        <v>7</v>
      </c>
      <c r="H65" s="151">
        <v>100</v>
      </c>
      <c r="I65" s="183">
        <f t="shared" si="1"/>
        <v>700</v>
      </c>
    </row>
    <row r="66" spans="1:9">
      <c r="A66" s="113" t="s">
        <v>190</v>
      </c>
      <c r="B66" s="153">
        <v>32</v>
      </c>
      <c r="C66" s="154"/>
      <c r="D66" s="148" t="s">
        <v>158</v>
      </c>
      <c r="E66" s="150"/>
      <c r="F66" s="150" t="s">
        <v>73</v>
      </c>
      <c r="G66" s="182">
        <v>30</v>
      </c>
      <c r="H66" s="151">
        <v>31</v>
      </c>
      <c r="I66" s="183">
        <f t="shared" si="1"/>
        <v>930</v>
      </c>
    </row>
    <row r="67" spans="1:9">
      <c r="A67" s="113" t="s">
        <v>190</v>
      </c>
      <c r="B67" s="153">
        <v>33</v>
      </c>
      <c r="C67" s="154"/>
      <c r="D67" s="148" t="s">
        <v>159</v>
      </c>
      <c r="E67" s="150" t="s">
        <v>160</v>
      </c>
      <c r="F67" s="150" t="s">
        <v>161</v>
      </c>
      <c r="G67" s="182">
        <v>0.83333333333333337</v>
      </c>
      <c r="H67" s="151">
        <v>280</v>
      </c>
      <c r="I67" s="183">
        <f t="shared" si="1"/>
        <v>233.33333333333334</v>
      </c>
    </row>
    <row r="68" spans="1:9">
      <c r="A68" s="113" t="s">
        <v>190</v>
      </c>
      <c r="B68" s="153">
        <v>34</v>
      </c>
      <c r="C68" s="154"/>
      <c r="D68" s="148" t="s">
        <v>159</v>
      </c>
      <c r="E68" s="150" t="s">
        <v>162</v>
      </c>
      <c r="F68" s="150" t="s">
        <v>161</v>
      </c>
      <c r="G68" s="182">
        <v>0.83333333333333337</v>
      </c>
      <c r="H68" s="151">
        <v>280</v>
      </c>
      <c r="I68" s="183">
        <f t="shared" si="1"/>
        <v>233.33333333333334</v>
      </c>
    </row>
    <row r="69" spans="1:9">
      <c r="A69" s="113" t="s">
        <v>190</v>
      </c>
      <c r="B69" s="153">
        <v>35</v>
      </c>
      <c r="C69" s="154"/>
      <c r="D69" s="148" t="s">
        <v>163</v>
      </c>
      <c r="E69" s="150"/>
      <c r="F69" s="150" t="s">
        <v>73</v>
      </c>
      <c r="G69" s="182">
        <v>300</v>
      </c>
      <c r="H69" s="151">
        <v>3</v>
      </c>
      <c r="I69" s="183">
        <f t="shared" si="1"/>
        <v>900</v>
      </c>
    </row>
    <row r="70" spans="1:9">
      <c r="A70" s="113" t="s">
        <v>190</v>
      </c>
      <c r="B70" s="153">
        <v>36</v>
      </c>
      <c r="C70" s="154"/>
      <c r="D70" s="148" t="s">
        <v>164</v>
      </c>
      <c r="E70" s="150" t="s">
        <v>165</v>
      </c>
      <c r="F70" s="150" t="s">
        <v>117</v>
      </c>
      <c r="G70" s="182">
        <v>3</v>
      </c>
      <c r="H70" s="151">
        <v>46</v>
      </c>
      <c r="I70" s="183">
        <f t="shared" si="1"/>
        <v>138</v>
      </c>
    </row>
    <row r="71" spans="1:9">
      <c r="A71" s="113" t="s">
        <v>190</v>
      </c>
      <c r="B71" s="153">
        <v>37</v>
      </c>
      <c r="C71" s="154"/>
      <c r="D71" s="148" t="s">
        <v>164</v>
      </c>
      <c r="E71" s="150" t="s">
        <v>166</v>
      </c>
      <c r="F71" s="150" t="s">
        <v>117</v>
      </c>
      <c r="G71" s="182">
        <v>3</v>
      </c>
      <c r="H71" s="151">
        <v>56</v>
      </c>
      <c r="I71" s="183">
        <f t="shared" si="1"/>
        <v>168</v>
      </c>
    </row>
    <row r="72" spans="1:9">
      <c r="A72" s="113" t="s">
        <v>190</v>
      </c>
      <c r="B72" s="153">
        <v>38</v>
      </c>
      <c r="C72" s="154"/>
      <c r="D72" s="148" t="s">
        <v>167</v>
      </c>
      <c r="E72" s="150" t="s">
        <v>168</v>
      </c>
      <c r="F72" s="150" t="s">
        <v>169</v>
      </c>
      <c r="G72" s="182">
        <v>10</v>
      </c>
      <c r="H72" s="151">
        <v>75</v>
      </c>
      <c r="I72" s="183">
        <f t="shared" si="1"/>
        <v>750</v>
      </c>
    </row>
    <row r="73" spans="1:9">
      <c r="A73" s="113" t="s">
        <v>190</v>
      </c>
      <c r="B73" s="153">
        <v>39</v>
      </c>
      <c r="C73" s="154"/>
      <c r="D73" s="148" t="s">
        <v>167</v>
      </c>
      <c r="E73" s="150" t="s">
        <v>170</v>
      </c>
      <c r="F73" s="150" t="s">
        <v>169</v>
      </c>
      <c r="G73" s="182">
        <v>10</v>
      </c>
      <c r="H73" s="151">
        <v>75</v>
      </c>
      <c r="I73" s="183">
        <f t="shared" si="1"/>
        <v>750</v>
      </c>
    </row>
    <row r="74" spans="1:9">
      <c r="A74" s="113" t="s">
        <v>190</v>
      </c>
      <c r="B74" s="153">
        <v>40</v>
      </c>
      <c r="C74" s="154"/>
      <c r="D74" s="148" t="s">
        <v>171</v>
      </c>
      <c r="E74" s="150" t="s">
        <v>172</v>
      </c>
      <c r="F74" s="150" t="s">
        <v>161</v>
      </c>
      <c r="G74" s="182">
        <v>3.3333333333333335</v>
      </c>
      <c r="H74" s="151">
        <v>95</v>
      </c>
      <c r="I74" s="183">
        <f t="shared" si="1"/>
        <v>316.66666666666669</v>
      </c>
    </row>
    <row r="75" spans="1:9">
      <c r="A75" s="113" t="s">
        <v>190</v>
      </c>
      <c r="B75" s="153">
        <v>41</v>
      </c>
      <c r="C75" s="154"/>
      <c r="D75" s="148" t="s">
        <v>173</v>
      </c>
      <c r="E75" s="150"/>
      <c r="F75" s="150" t="s">
        <v>169</v>
      </c>
      <c r="G75" s="182">
        <v>6.666666666666667</v>
      </c>
      <c r="H75" s="151">
        <v>35</v>
      </c>
      <c r="I75" s="183">
        <f>G75*H75</f>
        <v>233.33333333333334</v>
      </c>
    </row>
    <row r="76" spans="1:9">
      <c r="A76" s="113" t="s">
        <v>190</v>
      </c>
      <c r="B76" s="153">
        <v>42</v>
      </c>
      <c r="C76" s="154"/>
      <c r="D76" s="148" t="s">
        <v>174</v>
      </c>
      <c r="E76" s="150" t="s">
        <v>175</v>
      </c>
      <c r="F76" s="150" t="s">
        <v>117</v>
      </c>
      <c r="G76" s="182">
        <v>8.3333333333333339</v>
      </c>
      <c r="H76" s="151">
        <v>75</v>
      </c>
      <c r="I76" s="183">
        <f t="shared" si="1"/>
        <v>625</v>
      </c>
    </row>
    <row r="77" spans="1:9" ht="24">
      <c r="B77" s="184"/>
      <c r="C77" s="185"/>
      <c r="D77" s="165" t="s">
        <v>176</v>
      </c>
      <c r="E77" s="186"/>
      <c r="F77" s="150"/>
      <c r="G77" s="187"/>
      <c r="H77" s="187"/>
      <c r="I77" s="188">
        <f>SUM(I35:I76)</f>
        <v>23359.666666666668</v>
      </c>
    </row>
    <row r="78" spans="1:9">
      <c r="B78" s="153"/>
      <c r="C78" s="154"/>
      <c r="D78" s="165" t="s">
        <v>177</v>
      </c>
      <c r="E78" s="149"/>
      <c r="F78" s="186"/>
      <c r="G78" s="151"/>
      <c r="H78" s="151"/>
      <c r="I78" s="188">
        <f>I77</f>
        <v>23359.666666666668</v>
      </c>
    </row>
    <row r="79" spans="1:9">
      <c r="B79" s="153"/>
      <c r="C79" s="154"/>
      <c r="D79" s="165" t="s">
        <v>178</v>
      </c>
      <c r="E79" s="149"/>
      <c r="F79" s="186"/>
      <c r="G79" s="151"/>
      <c r="H79" s="151"/>
      <c r="I79" s="188">
        <f>I33+I78</f>
        <v>293820.40246666671</v>
      </c>
    </row>
    <row r="80" spans="1:9">
      <c r="B80" s="153"/>
      <c r="C80" s="154"/>
      <c r="D80" s="148" t="s">
        <v>179</v>
      </c>
      <c r="E80" s="149"/>
      <c r="F80" s="186"/>
      <c r="G80" s="151"/>
      <c r="H80" s="151"/>
      <c r="I80" s="189">
        <f>I79*0.18</f>
        <v>52887.672444000003</v>
      </c>
    </row>
    <row r="81" spans="2:9" ht="13.5">
      <c r="B81" s="153"/>
      <c r="C81" s="190"/>
      <c r="D81" s="148" t="s">
        <v>180</v>
      </c>
      <c r="E81" s="191"/>
      <c r="F81" s="192"/>
      <c r="G81" s="193"/>
      <c r="H81" s="193"/>
      <c r="I81" s="183">
        <f>SUM(I79:I80)</f>
        <v>346708.07491066674</v>
      </c>
    </row>
    <row r="82" spans="2:9">
      <c r="B82" s="194"/>
      <c r="C82" s="195"/>
      <c r="D82" s="196" t="s">
        <v>181</v>
      </c>
      <c r="E82" s="195"/>
      <c r="F82" s="197"/>
      <c r="G82" s="197"/>
      <c r="H82" s="197"/>
      <c r="I82" s="198"/>
    </row>
    <row r="83" spans="2:9" ht="24">
      <c r="B83" s="199"/>
      <c r="C83" s="166"/>
      <c r="D83" s="148" t="s">
        <v>182</v>
      </c>
      <c r="E83" s="149"/>
      <c r="F83" s="151"/>
      <c r="G83" s="151"/>
      <c r="H83" s="151"/>
      <c r="I83" s="200">
        <v>0</v>
      </c>
    </row>
    <row r="84" spans="2:9">
      <c r="B84" s="199"/>
      <c r="C84" s="166"/>
      <c r="D84" s="148" t="s">
        <v>183</v>
      </c>
      <c r="E84" s="149"/>
      <c r="F84" s="151"/>
      <c r="G84" s="151"/>
      <c r="H84" s="151"/>
      <c r="I84" s="200">
        <f>I33</f>
        <v>270460.73580000002</v>
      </c>
    </row>
    <row r="85" spans="2:9">
      <c r="B85" s="153"/>
      <c r="C85" s="154"/>
      <c r="D85" s="148" t="s">
        <v>184</v>
      </c>
      <c r="E85" s="149"/>
      <c r="F85" s="151"/>
      <c r="G85" s="151"/>
      <c r="H85" s="151"/>
      <c r="I85" s="200">
        <v>0</v>
      </c>
    </row>
    <row r="86" spans="2:9" ht="13.5" thickBot="1">
      <c r="B86" s="201"/>
      <c r="C86" s="202"/>
      <c r="D86" s="203" t="s">
        <v>185</v>
      </c>
      <c r="E86" s="204"/>
      <c r="F86" s="205"/>
      <c r="G86" s="205"/>
      <c r="H86" s="205"/>
      <c r="I86" s="206">
        <f>I77</f>
        <v>23359.666666666668</v>
      </c>
    </row>
    <row r="88" spans="2:9" s="214" customFormat="1" ht="15.75">
      <c r="B88" s="208"/>
      <c r="C88" s="208"/>
      <c r="D88" s="209" t="s">
        <v>186</v>
      </c>
      <c r="E88" s="210"/>
      <c r="F88" s="211"/>
      <c r="G88" s="211"/>
      <c r="H88" s="212"/>
      <c r="I88" s="213">
        <f>I33</f>
        <v>270460.73580000002</v>
      </c>
    </row>
    <row r="89" spans="2:9" s="214" customFormat="1">
      <c r="B89" s="208"/>
      <c r="C89" s="208"/>
      <c r="E89" s="210"/>
      <c r="F89" s="211"/>
      <c r="G89" s="211"/>
      <c r="H89" s="211"/>
      <c r="I89" s="215"/>
    </row>
    <row r="90" spans="2:9" s="214" customFormat="1">
      <c r="B90" s="208"/>
      <c r="C90" s="208"/>
      <c r="D90" s="214" t="s">
        <v>187</v>
      </c>
      <c r="E90" s="210" t="s">
        <v>188</v>
      </c>
      <c r="F90" s="211"/>
      <c r="G90" s="211"/>
      <c r="H90" s="216"/>
      <c r="I90" s="216">
        <f>I88</f>
        <v>270460.73580000002</v>
      </c>
    </row>
    <row r="91" spans="2:9" s="214" customFormat="1">
      <c r="B91" s="208"/>
      <c r="C91" s="208"/>
      <c r="E91" s="210"/>
      <c r="F91" s="211"/>
      <c r="G91" s="211"/>
      <c r="H91" s="211"/>
      <c r="I91" s="211"/>
    </row>
    <row r="92" spans="2:9" s="214" customFormat="1">
      <c r="B92" s="208"/>
      <c r="C92" s="208"/>
      <c r="E92" s="210"/>
      <c r="F92" s="211"/>
      <c r="G92" s="211"/>
      <c r="H92" s="211"/>
      <c r="I92" s="215"/>
    </row>
    <row r="93" spans="2:9" s="214" customFormat="1">
      <c r="B93" s="208"/>
      <c r="C93" s="208"/>
      <c r="E93" s="210"/>
      <c r="F93" s="211"/>
      <c r="G93" s="211"/>
      <c r="H93" s="211"/>
      <c r="I93" s="215"/>
    </row>
    <row r="94" spans="2:9" s="214" customFormat="1">
      <c r="B94" s="208"/>
      <c r="C94" s="208"/>
      <c r="E94" s="210"/>
      <c r="F94" s="211"/>
      <c r="G94" s="211"/>
      <c r="H94" s="211"/>
      <c r="I94" s="215"/>
    </row>
    <row r="95" spans="2:9" s="214" customFormat="1">
      <c r="B95" s="208"/>
      <c r="C95" s="208"/>
      <c r="E95" s="210"/>
      <c r="F95" s="211"/>
      <c r="G95" s="211"/>
      <c r="H95" s="211"/>
      <c r="I95" s="215"/>
    </row>
    <row r="96" spans="2:9" s="214" customFormat="1">
      <c r="B96" s="208"/>
      <c r="C96" s="208"/>
      <c r="E96" s="210"/>
      <c r="F96" s="211"/>
      <c r="G96" s="211"/>
      <c r="H96" s="211"/>
      <c r="I96" s="215"/>
    </row>
    <row r="97" spans="2:9" s="214" customFormat="1">
      <c r="B97" s="208"/>
      <c r="C97" s="208"/>
      <c r="E97" s="210"/>
      <c r="F97" s="211"/>
      <c r="G97" s="211"/>
      <c r="H97" s="211"/>
      <c r="I97" s="215"/>
    </row>
    <row r="98" spans="2:9" s="214" customFormat="1">
      <c r="B98" s="208"/>
      <c r="C98" s="208"/>
      <c r="E98" s="210"/>
      <c r="F98" s="211"/>
      <c r="G98" s="211"/>
      <c r="H98" s="211"/>
      <c r="I98" s="215"/>
    </row>
    <row r="99" spans="2:9" s="214" customFormat="1">
      <c r="B99" s="208"/>
      <c r="C99" s="208"/>
      <c r="E99" s="210"/>
      <c r="F99" s="211"/>
      <c r="G99" s="211"/>
      <c r="H99" s="211"/>
      <c r="I99" s="2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Акт КС-2</vt:lpstr>
      <vt:lpstr>Смета №1</vt:lpstr>
      <vt:lpstr>Смета №2</vt:lpstr>
      <vt:lpstr>Смета №3</vt:lpstr>
      <vt:lpstr>Сметы</vt:lpstr>
    </vt:vector>
  </TitlesOfParts>
  <Company>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gyrylov</dc:creator>
  <cp:lastModifiedBy>gyrylov</cp:lastModifiedBy>
  <dcterms:created xsi:type="dcterms:W3CDTF">2013-01-03T10:51:47Z</dcterms:created>
  <dcterms:modified xsi:type="dcterms:W3CDTF">2013-01-03T14:53:10Z</dcterms:modified>
</cp:coreProperties>
</file>