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75" windowWidth="28695" windowHeight="12270" activeTab="4"/>
  </bookViews>
  <sheets>
    <sheet name="Инвентарный номер ПервыйЭтап" sheetId="6" r:id="rId1"/>
    <sheet name="Свод смет 2 этап" sheetId="7" r:id="rId2"/>
    <sheet name="Смета №1" sheetId="4" r:id="rId3"/>
    <sheet name="Смета №2" sheetId="5" r:id="rId4"/>
    <sheet name="Акт" sheetId="1" r:id="rId5"/>
    <sheet name="Сводный акт списания МТР" sheetId="2" r:id="rId6"/>
  </sheets>
  <externalReferences>
    <externalReference r:id="rId7"/>
  </externalReferences>
  <definedNames>
    <definedName name="Сметы">OFFSET('[1]Акт КС-2'!$AJ$2,0,0,COUNTA('[1]Акт КС-2'!$AJ$2:$AJ$124),1)</definedName>
  </definedNames>
  <calcPr calcId="125725"/>
</workbook>
</file>

<file path=xl/calcChain.xml><?xml version="1.0" encoding="utf-8"?>
<calcChain xmlns="http://schemas.openxmlformats.org/spreadsheetml/2006/main">
  <c r="J51" i="1"/>
  <c r="H51"/>
  <c r="G51"/>
  <c r="F51"/>
  <c r="E51"/>
  <c r="D51"/>
  <c r="C51"/>
  <c r="J34"/>
  <c r="H34"/>
  <c r="G34"/>
  <c r="F34"/>
  <c r="E34"/>
  <c r="D34"/>
  <c r="C34"/>
  <c r="H50"/>
  <c r="J50"/>
  <c r="G50"/>
  <c r="F50"/>
  <c r="E50"/>
  <c r="D50"/>
  <c r="C50"/>
  <c r="F49"/>
  <c r="H49"/>
  <c r="J49"/>
  <c r="K49" s="1"/>
  <c r="G49"/>
  <c r="E49"/>
  <c r="D49"/>
  <c r="C49"/>
  <c r="B49"/>
  <c r="B48"/>
  <c r="K33"/>
  <c r="J33"/>
  <c r="H33"/>
  <c r="G33"/>
  <c r="F33"/>
  <c r="E33"/>
  <c r="D33"/>
  <c r="C33"/>
  <c r="K47"/>
  <c r="K48"/>
  <c r="K50"/>
  <c r="K51"/>
  <c r="K52"/>
  <c r="K46"/>
  <c r="J47"/>
  <c r="J48"/>
  <c r="J46"/>
  <c r="H47"/>
  <c r="H48"/>
  <c r="H46"/>
  <c r="G47"/>
  <c r="G48"/>
  <c r="G46"/>
  <c r="F48"/>
  <c r="F47"/>
  <c r="F46"/>
  <c r="F32"/>
  <c r="D47"/>
  <c r="D48"/>
  <c r="D46"/>
  <c r="C48"/>
  <c r="C47"/>
  <c r="E47"/>
  <c r="E48"/>
  <c r="E46"/>
  <c r="C46"/>
  <c r="K34"/>
  <c r="K35"/>
  <c r="K36"/>
  <c r="K37"/>
  <c r="K38"/>
  <c r="K39"/>
  <c r="K32"/>
  <c r="J32"/>
  <c r="H32"/>
  <c r="G32"/>
  <c r="E32"/>
  <c r="D32"/>
  <c r="C32"/>
  <c r="H74" i="5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75" s="1"/>
  <c r="H83" s="1"/>
  <c r="H21"/>
  <c r="H20"/>
  <c r="H19"/>
  <c r="H18"/>
  <c r="H17"/>
  <c r="H16"/>
  <c r="H15"/>
  <c r="H14"/>
  <c r="H13"/>
  <c r="H9"/>
  <c r="H8"/>
  <c r="H7"/>
  <c r="H10" s="1"/>
  <c r="H11" s="1"/>
  <c r="I12" i="2"/>
  <c r="H11" i="4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77" s="1"/>
  <c r="H28"/>
  <c r="H27"/>
  <c r="H26"/>
  <c r="H25"/>
  <c r="H24"/>
  <c r="H23"/>
  <c r="H29" s="1"/>
  <c r="H30" s="1"/>
  <c r="H19"/>
  <c r="H20" s="1"/>
  <c r="H21" s="1"/>
  <c r="A19"/>
  <c r="A23" s="1"/>
  <c r="A24" s="1"/>
  <c r="A25" s="1"/>
  <c r="A26" s="1"/>
  <c r="A27" s="1"/>
  <c r="A28" s="1"/>
  <c r="H15"/>
  <c r="H14"/>
  <c r="H13"/>
  <c r="H12"/>
  <c r="H10"/>
  <c r="H9"/>
  <c r="H8"/>
  <c r="H7"/>
  <c r="K40" i="1" l="1"/>
  <c r="K53"/>
  <c r="H22" i="5"/>
  <c r="H23" s="1"/>
  <c r="H24" s="1"/>
  <c r="H25" s="1"/>
  <c r="H16" i="4"/>
  <c r="H17" s="1"/>
  <c r="H31" s="1"/>
  <c r="H32" s="1"/>
  <c r="H33" s="1"/>
  <c r="H84" s="1"/>
  <c r="H78"/>
  <c r="H86"/>
  <c r="H76" i="5" l="1"/>
  <c r="H81"/>
  <c r="H79" i="4"/>
  <c r="H80" s="1"/>
  <c r="H81" s="1"/>
  <c r="H77" i="5" l="1"/>
  <c r="H78" s="1"/>
  <c r="J23" i="1"/>
</calcChain>
</file>

<file path=xl/sharedStrings.xml><?xml version="1.0" encoding="utf-8"?>
<sst xmlns="http://schemas.openxmlformats.org/spreadsheetml/2006/main" count="599" uniqueCount="347">
  <si>
    <t>№ сметы</t>
  </si>
  <si>
    <t>Смета_№1</t>
  </si>
  <si>
    <t>Смета_№2</t>
  </si>
  <si>
    <t>Код</t>
  </si>
  <si>
    <t xml:space="preserve">Форма по ОКУД </t>
  </si>
  <si>
    <t>Инвестор</t>
  </si>
  <si>
    <t>ОАО "ИНТЕР РАО", г. Москва</t>
  </si>
  <si>
    <t xml:space="preserve">по ОКПО </t>
  </si>
  <si>
    <t>Заказчик (Генподрядчик)</t>
  </si>
  <si>
    <t>Подрядчик (Субподрядчик)</t>
  </si>
  <si>
    <t>Стройка</t>
  </si>
  <si>
    <t>Объект</t>
  </si>
  <si>
    <t xml:space="preserve">Вид деятельности по ОКДП </t>
  </si>
  <si>
    <t xml:space="preserve">номер </t>
  </si>
  <si>
    <t xml:space="preserve">дата </t>
  </si>
  <si>
    <t>Вид операции</t>
  </si>
  <si>
    <t>Номер документа</t>
  </si>
  <si>
    <t>Дата составления</t>
  </si>
  <si>
    <t>Отчетный период</t>
  </si>
  <si>
    <t>с</t>
  </si>
  <si>
    <t>по</t>
  </si>
  <si>
    <t>О ПРИЕМКЕ РАБОТ, ВЫПОЛНЕННЫХ ХОЗЯЙСТВЕННЫМ СПОСОБОМ*</t>
  </si>
  <si>
    <t>Сметная стоимость</t>
  </si>
  <si>
    <t>руб.</t>
  </si>
  <si>
    <t>Трудовые затраты</t>
  </si>
  <si>
    <t>Номер</t>
  </si>
  <si>
    <t>Наименование работ</t>
  </si>
  <si>
    <t>Инвентарный номер</t>
  </si>
  <si>
    <t>Номер единичной расценки</t>
  </si>
  <si>
    <t>Единица измерения</t>
  </si>
  <si>
    <t>объем выполненных работ</t>
  </si>
  <si>
    <t>трудоемкость на ед., чел./час</t>
  </si>
  <si>
    <t>по
порядку</t>
  </si>
  <si>
    <t>сметы</t>
  </si>
  <si>
    <t>позиции сметы</t>
  </si>
  <si>
    <t>2а</t>
  </si>
  <si>
    <t>3а</t>
  </si>
  <si>
    <t>1</t>
  </si>
  <si>
    <t>Итого</t>
  </si>
  <si>
    <t>Х</t>
  </si>
  <si>
    <t>Материальные затраты</t>
  </si>
  <si>
    <t>Наименование материалов</t>
  </si>
  <si>
    <t>количество</t>
  </si>
  <si>
    <t>цена за единицу, руб.</t>
  </si>
  <si>
    <t>стоимость, руб.</t>
  </si>
  <si>
    <t>Сдал</t>
  </si>
  <si>
    <t>(должность)</t>
  </si>
  <si>
    <t>(расшифровка подписи)</t>
  </si>
  <si>
    <t>Принял</t>
  </si>
  <si>
    <t xml:space="preserve">
</t>
  </si>
  <si>
    <t>Сводная таблица</t>
  </si>
  <si>
    <t>Инв. №</t>
  </si>
  <si>
    <t>ГЕМ</t>
  </si>
  <si>
    <t>ТМ</t>
  </si>
  <si>
    <t>Трудозатраты</t>
  </si>
  <si>
    <t>Материалы</t>
  </si>
  <si>
    <t>№ п/п</t>
  </si>
  <si>
    <t>Раздел 1.    ТО маслосистем турбоагрегатов</t>
  </si>
  <si>
    <t>Раздел 2.    ТО вакуумных систем турбоагрегатов</t>
  </si>
  <si>
    <t>Раздел 3.    ТО арматуры вакуумных систем турбоагрегатов</t>
  </si>
  <si>
    <t>Ремонт фильтров ГМБ</t>
  </si>
  <si>
    <t>Замена сетки фильтра ГМБ с ее изготовлением</t>
  </si>
  <si>
    <t>Снятие (установка) крышек маслоочистительной установки, осмотр, очистка узлов ПСМ1-3000</t>
  </si>
  <si>
    <t>Ремонт фильтр-пресса</t>
  </si>
  <si>
    <t>Ремонт фильтров МНУГ</t>
  </si>
  <si>
    <t>Продувка сеток ГМБ</t>
  </si>
  <si>
    <t>Ремонт поплавка ГМБ</t>
  </si>
  <si>
    <t>Ремонт маслоуказателя ГМБ</t>
  </si>
  <si>
    <t>Ремонт эксгаустера с проверкой состояния подшипников и зазоров между крыльчаткой и кожухом</t>
  </si>
  <si>
    <t>Устранение присосов в вакуумную систему методом наложения шва электросваркой</t>
  </si>
  <si>
    <t>Замена набивки сальниковых уплотнений арматуры вакуумной системы : ДУ  20мм</t>
  </si>
  <si>
    <t>Замена набивки сальниковых уплотнений арматуры вакуумной системы: ДУ  50мм</t>
  </si>
  <si>
    <t>Замена набивки сальниковых уплотнений арматуры вакуумной системы: ДУ  100мм</t>
  </si>
  <si>
    <t>Замена набивки сальниковых уплотнений арматуры вакуумной системы: ДУ 150мм</t>
  </si>
  <si>
    <t>Замена набивки сальниковых уплотнений арматуры вакуумной системы: ДУ свыше 250мм</t>
  </si>
  <si>
    <t>Замена стекол водоуказательных приборов ПВД, ПНД, ПС-50, ПН-100, конденсаторов турбины, БНТ, гидрозатворов, в вакуумном бачке на месте установки: 2 шт.</t>
  </si>
  <si>
    <t>Болт</t>
  </si>
  <si>
    <t>Гайка</t>
  </si>
  <si>
    <t>Герметик</t>
  </si>
  <si>
    <t>Графит</t>
  </si>
  <si>
    <t>Жидкость промывоч.</t>
  </si>
  <si>
    <t>Круг отрезной</t>
  </si>
  <si>
    <t>Круг шлиф.</t>
  </si>
  <si>
    <t>Набивка сальниковая</t>
  </si>
  <si>
    <t>Паронит</t>
  </si>
  <si>
    <t>Полотно ножовочное</t>
  </si>
  <si>
    <t>Припой</t>
  </si>
  <si>
    <t>Пропан</t>
  </si>
  <si>
    <t>Резина лист</t>
  </si>
  <si>
    <t>Салфетка техническая</t>
  </si>
  <si>
    <t>Сетка латунная</t>
  </si>
  <si>
    <t>Слюда пластина</t>
  </si>
  <si>
    <t>Смазка консистентная</t>
  </si>
  <si>
    <t>Трубка стекляная</t>
  </si>
  <si>
    <t>Шкурка шлиф.</t>
  </si>
  <si>
    <t>Ветошь</t>
  </si>
  <si>
    <t>Электроды</t>
  </si>
  <si>
    <t>СМЕТА №1</t>
  </si>
  <si>
    <t>планируемых работ по техническому обслуживанию ТВО в  2013 г.</t>
  </si>
  <si>
    <t>Шифр затрат</t>
  </si>
  <si>
    <t>Обоснование цены</t>
  </si>
  <si>
    <t>Ед-ца
измер.</t>
  </si>
  <si>
    <t>Кол-во</t>
  </si>
  <si>
    <t>Ст-ть ед., руб.</t>
  </si>
  <si>
    <t>Стоимость всего, руб.</t>
  </si>
  <si>
    <t>2</t>
  </si>
  <si>
    <t>БЦ2-011307-0102</t>
  </si>
  <si>
    <t>компл</t>
  </si>
  <si>
    <t>БЦ2-011308-0102</t>
  </si>
  <si>
    <t>шт</t>
  </si>
  <si>
    <t>БЦ2-011310-0101</t>
  </si>
  <si>
    <t>установка</t>
  </si>
  <si>
    <t>БЦ2-011311-0101</t>
  </si>
  <si>
    <t>БЦ2-011307-0101</t>
  </si>
  <si>
    <r>
      <t xml:space="preserve">БЦ14-010303-0101     </t>
    </r>
    <r>
      <rPr>
        <b/>
        <i/>
        <sz val="9"/>
        <rFont val="Times New Roman"/>
        <family val="1"/>
        <charset val="204"/>
      </rPr>
      <t xml:space="preserve"> Доп. 1</t>
    </r>
  </si>
  <si>
    <t>сетка</t>
  </si>
  <si>
    <t>БЦ2-011305-0101</t>
  </si>
  <si>
    <t>БЦ2-011306-0101</t>
  </si>
  <si>
    <t>БЦ2-011304-0101</t>
  </si>
  <si>
    <t>Итого по маслосистемам :</t>
  </si>
  <si>
    <t>Поправочный коэффициент с учетом вредности :</t>
  </si>
  <si>
    <t>БЦ1-070101-0201</t>
  </si>
  <si>
    <t>пм шва</t>
  </si>
  <si>
    <t>Итого по вакуумным системам :</t>
  </si>
  <si>
    <t>БЦ3-030601-0101</t>
  </si>
  <si>
    <t>БЦ3-030601-0201</t>
  </si>
  <si>
    <t>БЦ3-030601-0301</t>
  </si>
  <si>
    <t>БЦ3-030601-0401</t>
  </si>
  <si>
    <t>БЦ3-030601-0501</t>
  </si>
  <si>
    <t>БЦ3-020202-0102</t>
  </si>
  <si>
    <t>Итого по арматуре :</t>
  </si>
  <si>
    <t>Итого по разделам 1-3 :</t>
  </si>
  <si>
    <t>33639.4*6*12*0,67</t>
  </si>
  <si>
    <t>Итого по смете:</t>
  </si>
  <si>
    <t>Материалы на ремонт для освоения хозяйственным способом:</t>
  </si>
  <si>
    <t>М8х40</t>
  </si>
  <si>
    <t>кг</t>
  </si>
  <si>
    <t>М10х60</t>
  </si>
  <si>
    <t>М12х60</t>
  </si>
  <si>
    <t>М8</t>
  </si>
  <si>
    <t>М10</t>
  </si>
  <si>
    <t>М12</t>
  </si>
  <si>
    <t>силиконовый</t>
  </si>
  <si>
    <t>чешуйчатый</t>
  </si>
  <si>
    <t>керосин</t>
  </si>
  <si>
    <t>180х3х32</t>
  </si>
  <si>
    <t>АПП 150х20х32</t>
  </si>
  <si>
    <t>АП 8х8</t>
  </si>
  <si>
    <t>АП 10х10</t>
  </si>
  <si>
    <t>АП 12х12</t>
  </si>
  <si>
    <t>АП 14х14</t>
  </si>
  <si>
    <t>АП 16х16</t>
  </si>
  <si>
    <t>ПМБ  δ=1.5</t>
  </si>
  <si>
    <t>ПМБ  δ=2</t>
  </si>
  <si>
    <t>ПМБ  δ=3</t>
  </si>
  <si>
    <t>ПОН-Б  δ=1</t>
  </si>
  <si>
    <t>ПОН-Б  δ=2</t>
  </si>
  <si>
    <t>ПОН-Б  δ=3</t>
  </si>
  <si>
    <t>ПОН-Б  δ=4</t>
  </si>
  <si>
    <t>ПОС-60</t>
  </si>
  <si>
    <t>2Н-1С-МБС-2</t>
  </si>
  <si>
    <t>2Н-1С-МБС-3</t>
  </si>
  <si>
    <t>2Н-1С-МБС-4</t>
  </si>
  <si>
    <t>2Н-1С-МБС-5</t>
  </si>
  <si>
    <t>2Н-1С-МБС-6</t>
  </si>
  <si>
    <t>0,6 х 0,6</t>
  </si>
  <si>
    <t>м2</t>
  </si>
  <si>
    <t>0,25 х 0,25</t>
  </si>
  <si>
    <t>Солидол-С</t>
  </si>
  <si>
    <t>Циатим-201</t>
  </si>
  <si>
    <t>кварц.  Ø=12</t>
  </si>
  <si>
    <t>м</t>
  </si>
  <si>
    <t>кварц.  Ø=16</t>
  </si>
  <si>
    <t>№0-5</t>
  </si>
  <si>
    <t>УОНИ-13/55  Ø4</t>
  </si>
  <si>
    <t>Итого материалам на ремонт для освоения хозяйственным способом:</t>
  </si>
  <si>
    <t>Итого по материалам :</t>
  </si>
  <si>
    <t>Всего :</t>
  </si>
  <si>
    <t>НДС 18%:</t>
  </si>
  <si>
    <t>ВСЕГО с НДС:</t>
  </si>
  <si>
    <t>Справочно:</t>
  </si>
  <si>
    <t>Стоимость услуг подрядных организаций по ремонту оборудования всего:</t>
  </si>
  <si>
    <t>Стоимость работ хозяйственным способом</t>
  </si>
  <si>
    <t>Давальческие материалы для освоения подрядным способом</t>
  </si>
  <si>
    <t>Материалы на ремонт для освоения хозяйственным способом</t>
  </si>
  <si>
    <t>Свод по переченю материалов из Акта</t>
  </si>
  <si>
    <r>
      <t xml:space="preserve">Материалы группируются по двум признакам:    1) </t>
    </r>
    <r>
      <rPr>
        <sz val="11"/>
        <color rgb="FF00B050"/>
        <rFont val="Calibri"/>
        <family val="2"/>
        <charset val="204"/>
        <scheme val="minor"/>
      </rPr>
      <t>Наименование</t>
    </r>
    <r>
      <rPr>
        <sz val="11"/>
        <color theme="1"/>
        <rFont val="Calibri"/>
        <family val="2"/>
        <charset val="204"/>
        <scheme val="minor"/>
      </rPr>
      <t xml:space="preserve">; 2) </t>
    </r>
    <r>
      <rPr>
        <sz val="11"/>
        <color rgb="FF00B0F0"/>
        <rFont val="Calibri"/>
        <family val="2"/>
        <charset val="204"/>
        <scheme val="minor"/>
      </rPr>
      <t>Инвентарный номер</t>
    </r>
    <r>
      <rPr>
        <sz val="11"/>
        <color theme="1"/>
        <rFont val="Calibri"/>
        <family val="2"/>
        <charset val="204"/>
        <scheme val="minor"/>
      </rPr>
      <t>.</t>
    </r>
  </si>
  <si>
    <t>Номер по
порядку</t>
  </si>
  <si>
    <t>планируемых работ по среднему и текущему ремонту кислородно-компрессорного оборудования в 2013 г.</t>
  </si>
  <si>
    <t xml:space="preserve">                                                                (вид ремонта)</t>
  </si>
  <si>
    <t>(наименование оборудования)</t>
  </si>
  <si>
    <t>Раздел 1.     Средний ремонт  кислородно-компрессорного оборудования</t>
  </si>
  <si>
    <t>Ремонт компрессоров горизонтальных: типа 3Г-50/200 (2ВМ2,5-5/220)</t>
  </si>
  <si>
    <t xml:space="preserve">БЦ18-010501-0401 </t>
  </si>
  <si>
    <t>компр.</t>
  </si>
  <si>
    <t>Ремонт компрессоров вертикальных угловых двухрядных крейцкопфных: типа ВП-30/8, 205ВП-30/8, 205ГП-30/8, 305ВП-30/8</t>
  </si>
  <si>
    <t xml:space="preserve">БЦ18-010201-1501 </t>
  </si>
  <si>
    <t>Ремонт компрессоров горизонтальных: типа 5Г-100/8(2ВМ10-63/8)</t>
  </si>
  <si>
    <t xml:space="preserve">БЦ18-010501-0801 </t>
  </si>
  <si>
    <t>Итого:</t>
  </si>
  <si>
    <t>Раздел 2.     Текущий ремонт  кислородно-комрессорного оборудования</t>
  </si>
  <si>
    <t>Ремонт компрессоров горизонтальных: типа 3Г-50/200(2ВМ2,5-5/220)</t>
  </si>
  <si>
    <t>Ремонт блока очистки воздуха: тип установки КЖКАЖ-0,25</t>
  </si>
  <si>
    <t xml:space="preserve">БЦ18-030101-0102 </t>
  </si>
  <si>
    <t>Ремонт блока разделения воздуха: тип установки КЖКАЖ-0,25</t>
  </si>
  <si>
    <t xml:space="preserve">БЦ18-030101-0202 </t>
  </si>
  <si>
    <t>Ремонт турбодетандера: тип установки КЖКАЖ-0,25</t>
  </si>
  <si>
    <t xml:space="preserve">БЦ18-030101-0302 </t>
  </si>
  <si>
    <t>Ремонт насоса сжиженого газа: тип установки КЖКАЖ-0,25</t>
  </si>
  <si>
    <t xml:space="preserve">БЦ18-030101-0502 </t>
  </si>
  <si>
    <t>Ремонт холодильной машины (блок охлаждения воздуха): тип установки КЖКАЖ-0,25</t>
  </si>
  <si>
    <t xml:space="preserve">БЦ18-030101-0602 </t>
  </si>
  <si>
    <t>Ремонт компрессоров V-образных типа ВШВ 3/100 (АКА-150СВ)</t>
  </si>
  <si>
    <t xml:space="preserve">БЦ18-010301-1301  </t>
  </si>
  <si>
    <t>Итого по разделам 1-2 :</t>
  </si>
  <si>
    <t>Насос  житкого кислорода</t>
  </si>
  <si>
    <t>22НСГ0,025/20</t>
  </si>
  <si>
    <t>Клапан I ступени</t>
  </si>
  <si>
    <t>ПИК-125-1,0Б</t>
  </si>
  <si>
    <t>Клапан II ступени</t>
  </si>
  <si>
    <t>Клапан прямоточный I ступени</t>
  </si>
  <si>
    <t>ПИК 165-2,5А</t>
  </si>
  <si>
    <t>Клапан прямоточный II ступени</t>
  </si>
  <si>
    <t>ПИК 150-2,5А</t>
  </si>
  <si>
    <t xml:space="preserve">Клапан вентиля кисл. баллона </t>
  </si>
  <si>
    <t>ВК-94-01</t>
  </si>
  <si>
    <t>Муфта вентиля кисл.баллона</t>
  </si>
  <si>
    <t>Вкладыш шатун.подш.</t>
  </si>
  <si>
    <t>ВК-108,01</t>
  </si>
  <si>
    <t>ВК-108,02</t>
  </si>
  <si>
    <t>Втулка</t>
  </si>
  <si>
    <t>капролактанØ50</t>
  </si>
  <si>
    <t>Экспандер</t>
  </si>
  <si>
    <t>КК2367.01.013-01</t>
  </si>
  <si>
    <t>Указатель жидкого кислорода и азота</t>
  </si>
  <si>
    <t>УЖК-5</t>
  </si>
  <si>
    <t>Ось крейцкопфа</t>
  </si>
  <si>
    <t>ИГШП715671.002</t>
  </si>
  <si>
    <t>Палец крейцкопфа</t>
  </si>
  <si>
    <t>205/305П-3-1СБ</t>
  </si>
  <si>
    <t>Палец</t>
  </si>
  <si>
    <t>КК2371.02.043</t>
  </si>
  <si>
    <t>КК2375.02.011</t>
  </si>
  <si>
    <t>Уплотняющие резиновые кольца гильзы цилиндра I ст.</t>
  </si>
  <si>
    <t>350-360-58-2-2</t>
  </si>
  <si>
    <t>Уплотняющие резиновые кольца гильзы цилиндра II ст.</t>
  </si>
  <si>
    <t>220-230-58-2-2</t>
  </si>
  <si>
    <t>Уплотняющие резин. кольца гильзы цилиндра IV ст.</t>
  </si>
  <si>
    <t>110-116-36-2-2</t>
  </si>
  <si>
    <t>125-130-36-2-2</t>
  </si>
  <si>
    <t>210-220-58-2-2</t>
  </si>
  <si>
    <t>Кольцо</t>
  </si>
  <si>
    <t>КК2367.01.014-01</t>
  </si>
  <si>
    <t>Кольцо резиновое</t>
  </si>
  <si>
    <t>ГК-0,17/45М 304-150-1-14-1</t>
  </si>
  <si>
    <t>Кольцо поршневое</t>
  </si>
  <si>
    <t>КК2367.01.012-01</t>
  </si>
  <si>
    <t>Ремень</t>
  </si>
  <si>
    <t>Б-2000Ш</t>
  </si>
  <si>
    <t>Ремень клиновой</t>
  </si>
  <si>
    <t>сеч.А 8,5х8х1250</t>
  </si>
  <si>
    <t>Уплотнение (прокладка)</t>
  </si>
  <si>
    <t>фторопласт Ø30</t>
  </si>
  <si>
    <t>Мембрана из резины</t>
  </si>
  <si>
    <t>71-8А-1-20</t>
  </si>
  <si>
    <t>Штуцер бронзовый</t>
  </si>
  <si>
    <t>БрОФ6,5-0,15 Ø30</t>
  </si>
  <si>
    <t>Гайка бронзовая</t>
  </si>
  <si>
    <t>БрОФ7-0,2 Ø50</t>
  </si>
  <si>
    <t>ПМБ δ=2</t>
  </si>
  <si>
    <t>ПМБ δ=3</t>
  </si>
  <si>
    <t>Песок перлитовый</t>
  </si>
  <si>
    <t>75-100</t>
  </si>
  <si>
    <t>ТМКЩ-40мм</t>
  </si>
  <si>
    <t xml:space="preserve">Поршень 3 ступени </t>
  </si>
  <si>
    <t>ИГШП72.3595018-01</t>
  </si>
  <si>
    <t>Баббит</t>
  </si>
  <si>
    <t>Б-83</t>
  </si>
  <si>
    <t>Станция публикатор УХЛ 4</t>
  </si>
  <si>
    <t>Гост 3564-84 31-04-2</t>
  </si>
  <si>
    <t xml:space="preserve">Поршень 4 ступени </t>
  </si>
  <si>
    <t>ИГШП72.3595.019-02</t>
  </si>
  <si>
    <t xml:space="preserve">Поршень 5 ступени </t>
  </si>
  <si>
    <t>ИГШП30.6571.018</t>
  </si>
  <si>
    <t>Поршневое кольцо 1 ступени</t>
  </si>
  <si>
    <t>У330х8</t>
  </si>
  <si>
    <t>У470</t>
  </si>
  <si>
    <t xml:space="preserve">Пруток медный </t>
  </si>
  <si>
    <r>
      <t>Ø</t>
    </r>
    <r>
      <rPr>
        <sz val="10"/>
        <rFont val="Times New Roman"/>
        <family val="1"/>
        <charset val="204"/>
      </rPr>
      <t>80мм</t>
    </r>
  </si>
  <si>
    <t xml:space="preserve">Трубка медная </t>
  </si>
  <si>
    <t>8х1мм</t>
  </si>
  <si>
    <t>Подшипник</t>
  </si>
  <si>
    <t>Насос  (публикатор)</t>
  </si>
  <si>
    <t>22-8-ухл4 ост 2Г23-2-87</t>
  </si>
  <si>
    <t>Итого по  материалам на ремонт для освоения хозяйственным способом:</t>
  </si>
  <si>
    <t>Всего:</t>
  </si>
  <si>
    <t>СМЕТА № 2</t>
  </si>
  <si>
    <t>ИнвентарныйНомер</t>
  </si>
  <si>
    <t>Наименование</t>
  </si>
  <si>
    <t>НаименованиеПолное</t>
  </si>
  <si>
    <t>ГруппаОС</t>
  </si>
  <si>
    <t>Комментарий</t>
  </si>
  <si>
    <t>ТехническоеМесто</t>
  </si>
  <si>
    <t>ТехническиеХарактеристики</t>
  </si>
  <si>
    <t>МОЛ</t>
  </si>
  <si>
    <t>065455</t>
  </si>
  <si>
    <t>Автобус  ASIA АМ818 COSMOS</t>
  </si>
  <si>
    <t>Транспортные средства</t>
  </si>
  <si>
    <t>СлужГЕМ</t>
  </si>
  <si>
    <t>065456</t>
  </si>
  <si>
    <t>Автобус  KIA PREGIO</t>
  </si>
  <si>
    <t>065463</t>
  </si>
  <si>
    <t>Автобус  ЛиАЗ 525653</t>
  </si>
  <si>
    <t>Автобус  ЛиАЗ 525653, цвет кузова белый, зеленый, гос. № Т503КВ</t>
  </si>
  <si>
    <t>065464</t>
  </si>
  <si>
    <t>Автобус  ЛиАЗ 525653, цвет кузова белый, зеленый, гос. № Т504КВ</t>
  </si>
  <si>
    <t>065465</t>
  </si>
  <si>
    <t>Автобус  ЛиАЗ 525653, цвет кузова белый, зеленый, гос. № Т505КВ</t>
  </si>
  <si>
    <t>065470</t>
  </si>
  <si>
    <t>Автобус  ЛиАЗ 525653, Идентификационный номер (VIN) XTY525653B0023847, двигатель Cummins 6ISBe245B 87175787, цвет белый-зеленый, мощность двигателя 245</t>
  </si>
  <si>
    <t>065450</t>
  </si>
  <si>
    <t>Автобус  ЛИАЗ-667</t>
  </si>
  <si>
    <t>Иваныч</t>
  </si>
  <si>
    <t>Свод смет</t>
  </si>
  <si>
    <r>
      <t xml:space="preserve">Необходимо чтобы с помощью кнопки </t>
    </r>
    <r>
      <rPr>
        <u/>
        <sz val="12"/>
        <color rgb="FFFFFF00"/>
        <rFont val="Arial"/>
        <family val="2"/>
        <charset val="204"/>
      </rPr>
      <t>"Выбор Инвентарного номера ремонтируемого оборудования"</t>
    </r>
    <r>
      <rPr>
        <sz val="12"/>
        <rFont val="Arial"/>
        <family val="2"/>
        <charset val="204"/>
      </rPr>
      <t xml:space="preserve"> производился отбор </t>
    </r>
    <r>
      <rPr>
        <u/>
        <sz val="12"/>
        <rFont val="Arial"/>
        <family val="2"/>
        <charset val="204"/>
      </rPr>
      <t>одного</t>
    </r>
    <r>
      <rPr>
        <sz val="12"/>
        <rFont val="Arial"/>
        <family val="2"/>
        <charset val="204"/>
      </rPr>
      <t xml:space="preserve"> инвентарного номера </t>
    </r>
  </si>
  <si>
    <t>После выбора номера сметы становится активным лист соответствующей сметы (Сметы_№1 либо Смета №2)</t>
  </si>
  <si>
    <t>Номер позиции сметы</t>
  </si>
  <si>
    <r>
      <t xml:space="preserve">Объем выполненных работ/ </t>
    </r>
    <r>
      <rPr>
        <b/>
        <sz val="11"/>
        <rFont val="Times New Roman"/>
        <family val="1"/>
        <charset val="204"/>
      </rPr>
      <t>количество</t>
    </r>
  </si>
  <si>
    <r>
      <t xml:space="preserve">и после нажатия данной кнопки, в листе "Акт", добавляется новая строка в Разделе </t>
    </r>
    <r>
      <rPr>
        <sz val="12"/>
        <color theme="9" tint="0.39997558519241921"/>
        <rFont val="Arial"/>
        <family val="2"/>
        <charset val="204"/>
      </rPr>
      <t xml:space="preserve">"Трудовые затраты" </t>
    </r>
    <r>
      <rPr>
        <sz val="12"/>
        <color rgb="FFFFFF00"/>
        <rFont val="Arial"/>
        <family val="2"/>
        <charset val="204"/>
      </rPr>
      <t>с выбранным в этом листе номером в соответствующей графе (3а) Акта</t>
    </r>
  </si>
  <si>
    <r>
      <t xml:space="preserve">После выбора инвентарного номера, автоматически высвечивается сообщение: </t>
    </r>
    <r>
      <rPr>
        <u/>
        <sz val="18"/>
        <color theme="1"/>
        <rFont val="Calibri"/>
        <family val="2"/>
        <charset val="204"/>
        <scheme val="minor"/>
      </rPr>
      <t>"Выбор сметы!"</t>
    </r>
    <r>
      <rPr>
        <sz val="18"/>
        <color theme="1"/>
        <rFont val="Calibri"/>
        <family val="2"/>
        <charset val="204"/>
        <scheme val="minor"/>
      </rPr>
      <t xml:space="preserve"> И становится активным данный лист </t>
    </r>
    <r>
      <rPr>
        <i/>
        <sz val="16"/>
        <color theme="1"/>
        <rFont val="Calibri"/>
        <family val="2"/>
        <charset val="204"/>
        <scheme val="minor"/>
      </rPr>
      <t>(либо окно со списком смет, либо можно создать выпадающий список в Акте в графе 2)</t>
    </r>
    <r>
      <rPr>
        <sz val="18"/>
        <color theme="1"/>
        <rFont val="Calibri"/>
        <family val="2"/>
        <charset val="204"/>
        <scheme val="minor"/>
      </rPr>
      <t xml:space="preserve">. Где по аналагичному алгоритму 1-го этапа, производится уже </t>
    </r>
    <r>
      <rPr>
        <u/>
        <sz val="18"/>
        <color theme="1"/>
        <rFont val="Calibri"/>
        <family val="2"/>
        <charset val="204"/>
        <scheme val="minor"/>
      </rPr>
      <t xml:space="preserve">выбор Сметы </t>
    </r>
    <r>
      <rPr>
        <sz val="18"/>
        <color theme="1"/>
        <rFont val="Calibri"/>
        <family val="2"/>
        <charset val="204"/>
        <scheme val="minor"/>
      </rPr>
      <t xml:space="preserve">(нужно создать КНОПКУ либо ОКНО со списком смет). </t>
    </r>
    <r>
      <rPr>
        <u/>
        <sz val="18"/>
        <color theme="1"/>
        <rFont val="Calibri"/>
        <family val="2"/>
        <charset val="204"/>
        <scheme val="minor"/>
      </rPr>
      <t>Номер сметы</t>
    </r>
    <r>
      <rPr>
        <sz val="18"/>
        <color theme="1"/>
        <rFont val="Calibri"/>
        <family val="2"/>
        <charset val="204"/>
        <scheme val="minor"/>
      </rPr>
      <t xml:space="preserve"> проставляется , в графе 2 Акта, в той же вновь созданной строке (без добавления новой строки), где занесен выбранный по 1-му этапу инвентарный номер</t>
    </r>
  </si>
  <si>
    <r>
      <t xml:space="preserve">После выбора номера данного ЛИСТА становится активным лист (Сметы_№1) </t>
    </r>
    <r>
      <rPr>
        <b/>
        <u/>
        <sz val="18"/>
        <color theme="1"/>
        <rFont val="Calibri"/>
        <family val="2"/>
        <charset val="204"/>
        <scheme val="minor"/>
      </rPr>
      <t>- 2-ой этап</t>
    </r>
  </si>
  <si>
    <r>
      <t xml:space="preserve">Здесь по тому же алгоритму выбирается </t>
    </r>
    <r>
      <rPr>
        <u/>
        <sz val="18"/>
        <color theme="1"/>
        <rFont val="Calibri"/>
        <family val="2"/>
        <charset val="204"/>
        <scheme val="minor"/>
      </rPr>
      <t>позиция сметы</t>
    </r>
    <r>
      <rPr>
        <sz val="18"/>
        <color theme="1"/>
        <rFont val="Calibri"/>
        <family val="2"/>
        <charset val="204"/>
        <scheme val="minor"/>
      </rPr>
      <t xml:space="preserve"> с автоматическим вводом значений выбранной позиции ( гр.1, 3, 4, 5, 7) </t>
    </r>
    <r>
      <rPr>
        <u/>
        <sz val="18"/>
        <color theme="1"/>
        <rFont val="Calibri"/>
        <family val="2"/>
        <charset val="204"/>
        <scheme val="minor"/>
      </rPr>
      <t>по соответствующим графам в Акте</t>
    </r>
    <r>
      <rPr>
        <sz val="18"/>
        <color theme="1"/>
        <rFont val="Calibri"/>
        <family val="2"/>
        <charset val="204"/>
        <scheme val="minor"/>
      </rPr>
      <t>, КРОМЕ ввода</t>
    </r>
    <r>
      <rPr>
        <sz val="18"/>
        <color rgb="FFFF0000"/>
        <rFont val="Calibri"/>
        <family val="2"/>
        <charset val="204"/>
        <scheme val="minor"/>
      </rPr>
      <t xml:space="preserve"> объема выполненных работ (гр 6), </t>
    </r>
    <r>
      <rPr>
        <sz val="18"/>
        <rFont val="Calibri"/>
        <family val="2"/>
        <charset val="204"/>
        <scheme val="minor"/>
      </rPr>
      <t xml:space="preserve">для которого высвечивается </t>
    </r>
    <r>
      <rPr>
        <u/>
        <sz val="18"/>
        <rFont val="Calibri"/>
        <family val="2"/>
        <charset val="204"/>
        <scheme val="minor"/>
      </rPr>
      <t>ОКНО ввода значений</t>
    </r>
    <r>
      <rPr>
        <sz val="18"/>
        <rFont val="Calibri"/>
        <family val="2"/>
        <charset val="204"/>
        <scheme val="minor"/>
      </rPr>
      <t xml:space="preserve">, либо ввод значений производится непосредственно в Акте, </t>
    </r>
    <r>
      <rPr>
        <sz val="18"/>
        <color rgb="FFC00000"/>
        <rFont val="Calibri"/>
        <family val="2"/>
        <charset val="204"/>
        <scheme val="minor"/>
      </rPr>
      <t xml:space="preserve">НО ОБЯЗАТЕЛЬНО после ввода становится активным ВНОВЬ </t>
    </r>
    <r>
      <rPr>
        <u/>
        <sz val="18"/>
        <color rgb="FFC00000"/>
        <rFont val="Calibri"/>
        <family val="2"/>
        <charset val="204"/>
        <scheme val="minor"/>
      </rPr>
      <t>этот</t>
    </r>
    <r>
      <rPr>
        <sz val="18"/>
        <color rgb="FFC00000"/>
        <rFont val="Calibri"/>
        <family val="2"/>
        <charset val="204"/>
        <scheme val="minor"/>
      </rPr>
      <t xml:space="preserve"> лист -</t>
    </r>
    <r>
      <rPr>
        <b/>
        <u/>
        <sz val="18"/>
        <color rgb="FFC00000"/>
        <rFont val="Calibri"/>
        <family val="2"/>
        <charset val="204"/>
        <scheme val="minor"/>
      </rPr>
      <t xml:space="preserve"> 3-ий этап</t>
    </r>
  </si>
  <si>
    <r>
      <t xml:space="preserve">По 3-му этапу, алгоритм остается прежним КРОМЕ ТОГО, ЧТО: 1) Выбираются МАТЕРИАЛЫ; 2) значения Сметы отражаются в </t>
    </r>
    <r>
      <rPr>
        <sz val="18"/>
        <color theme="9" tint="0.39997558519241921"/>
        <rFont val="Calibri"/>
        <family val="2"/>
        <charset val="204"/>
        <scheme val="minor"/>
      </rPr>
      <t>Разделе "Материальные затраты";</t>
    </r>
    <r>
      <rPr>
        <sz val="18"/>
        <color theme="1"/>
        <rFont val="Calibri"/>
        <family val="2"/>
        <charset val="204"/>
        <scheme val="minor"/>
      </rPr>
      <t xml:space="preserve"> 3) При этом ввод значений производится </t>
    </r>
    <r>
      <rPr>
        <u/>
        <sz val="18"/>
        <color theme="1"/>
        <rFont val="Calibri"/>
        <family val="2"/>
        <charset val="204"/>
        <scheme val="minor"/>
      </rPr>
      <t>каждый раз</t>
    </r>
    <r>
      <rPr>
        <sz val="18"/>
        <color theme="1"/>
        <rFont val="Calibri"/>
        <family val="2"/>
        <charset val="204"/>
        <scheme val="minor"/>
      </rPr>
      <t xml:space="preserve"> </t>
    </r>
    <r>
      <rPr>
        <u/>
        <sz val="18"/>
        <color theme="1"/>
        <rFont val="Calibri"/>
        <family val="2"/>
        <charset val="204"/>
        <scheme val="minor"/>
      </rPr>
      <t>в новой строке Акта</t>
    </r>
  </si>
  <si>
    <t>аналагично Смете №1</t>
  </si>
  <si>
    <r>
      <t xml:space="preserve">После выбора номера данного ЛИСТА становится активным лист (Сметы_№2) </t>
    </r>
    <r>
      <rPr>
        <b/>
        <u/>
        <sz val="18"/>
        <color theme="1"/>
        <rFont val="Calibri"/>
        <family val="2"/>
        <charset val="204"/>
        <scheme val="minor"/>
      </rPr>
      <t>- 2-ой этап</t>
    </r>
  </si>
  <si>
    <t>аналагично Смете №2</t>
  </si>
  <si>
    <r>
      <t>1-ый этап. Высвечивается две кнопки "Выбор инвентарного номера" и "Завершить ввод" (</t>
    </r>
    <r>
      <rPr>
        <b/>
        <sz val="9"/>
        <rFont val="Arial"/>
        <family val="2"/>
        <charset val="204"/>
      </rPr>
      <t>4-ый этап</t>
    </r>
    <r>
      <rPr>
        <b/>
        <sz val="14"/>
        <rFont val="Arial"/>
        <family val="2"/>
        <charset val="204"/>
      </rPr>
      <t>), при этом последняя кнопка присутствует на каждом листе книги</t>
    </r>
  </si>
  <si>
    <t>4-ый этап - кнопка "Завершить ввод", которая завершает ввод позиций сметы и возвращает в лист "Инвентарный номер"</t>
  </si>
  <si>
    <t>работы по смете</t>
  </si>
  <si>
    <t>1а</t>
  </si>
  <si>
    <t>=D32</t>
  </si>
  <si>
    <t>3</t>
  </si>
  <si>
    <t>4</t>
  </si>
  <si>
    <t>+D33</t>
  </si>
  <si>
    <t>5</t>
  </si>
  <si>
    <t>6</t>
  </si>
  <si>
    <t>+D34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</si>
</sst>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_(* #,##0.0_);_(* \(#,##0.0\);_(* &quot;-&quot;??_);_(@_)"/>
    <numFmt numFmtId="165" formatCode="#,##0.00_р_."/>
    <numFmt numFmtId="166" formatCode="#,##0.0_р_."/>
    <numFmt numFmtId="167" formatCode="#,##0.0"/>
    <numFmt numFmtId="168" formatCode="_(* #,##0.00_);_(* \(#,##0.00\);_(* &quot;-&quot;??_);_(@_)"/>
  </numFmts>
  <fonts count="5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"/>
      <name val="Arial"/>
      <family val="2"/>
      <charset val="204"/>
    </font>
    <font>
      <sz val="9"/>
      <name val="Times New Roman"/>
      <family val="1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10"/>
      <name val="Arial"/>
      <family val="2"/>
      <charset val="204"/>
    </font>
    <font>
      <b/>
      <i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9"/>
      <name val="Times New Roman"/>
      <family val="1"/>
    </font>
    <font>
      <b/>
      <sz val="12"/>
      <color indexed="9"/>
      <name val="Times New Roman"/>
      <family val="1"/>
    </font>
    <font>
      <sz val="9"/>
      <color indexed="9"/>
      <name val="Times New Roman"/>
      <family val="1"/>
    </font>
    <font>
      <b/>
      <sz val="10"/>
      <color indexed="9"/>
      <name val="Times New Roman"/>
      <family val="1"/>
    </font>
    <font>
      <b/>
      <sz val="24"/>
      <color theme="1"/>
      <name val="Calibri"/>
      <family val="2"/>
      <charset val="204"/>
      <scheme val="minor"/>
    </font>
    <font>
      <sz val="11"/>
      <color rgb="FF00B0F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b/>
      <sz val="14"/>
      <color rgb="FF00B0F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9"/>
      <name val="Arial"/>
      <family val="2"/>
      <charset val="204"/>
    </font>
    <font>
      <b/>
      <sz val="14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9" tint="0.39997558519241921"/>
      <name val="Arial"/>
      <family val="2"/>
      <charset val="204"/>
    </font>
    <font>
      <u/>
      <sz val="12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u/>
      <sz val="12"/>
      <color rgb="FFFFFF00"/>
      <name val="Arial"/>
      <family val="2"/>
      <charset val="204"/>
    </font>
    <font>
      <sz val="12"/>
      <color rgb="FFFFFF00"/>
      <name val="Arial"/>
      <family val="2"/>
      <charset val="204"/>
    </font>
    <font>
      <i/>
      <sz val="16"/>
      <color theme="1"/>
      <name val="Calibri"/>
      <family val="2"/>
      <charset val="204"/>
      <scheme val="minor"/>
    </font>
    <font>
      <u/>
      <sz val="18"/>
      <color theme="1"/>
      <name val="Calibri"/>
      <family val="2"/>
      <charset val="204"/>
      <scheme val="minor"/>
    </font>
    <font>
      <sz val="18"/>
      <color rgb="FFFF0000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sz val="18"/>
      <color theme="9" tint="0.39997558519241921"/>
      <name val="Calibri"/>
      <family val="2"/>
      <charset val="204"/>
      <scheme val="minor"/>
    </font>
    <font>
      <sz val="18"/>
      <color rgb="FFC00000"/>
      <name val="Calibri"/>
      <family val="2"/>
      <charset val="204"/>
      <scheme val="minor"/>
    </font>
    <font>
      <u/>
      <sz val="18"/>
      <name val="Calibri"/>
      <family val="2"/>
      <charset val="204"/>
      <scheme val="minor"/>
    </font>
    <font>
      <u/>
      <sz val="18"/>
      <color rgb="FFC00000"/>
      <name val="Calibri"/>
      <family val="2"/>
      <charset val="204"/>
      <scheme val="minor"/>
    </font>
    <font>
      <b/>
      <u/>
      <sz val="18"/>
      <color rgb="FFC00000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290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Font="1"/>
    <xf numFmtId="0" fontId="0" fillId="0" borderId="1" xfId="0" applyFont="1" applyBorder="1" applyAlignment="1">
      <alignment horizontal="center"/>
    </xf>
    <xf numFmtId="0" fontId="4" fillId="0" borderId="0" xfId="0" applyFont="1" applyAlignment="1"/>
    <xf numFmtId="49" fontId="4" fillId="0" borderId="2" xfId="0" applyNumberFormat="1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0" fillId="0" borderId="0" xfId="0" applyFont="1" applyFill="1" applyAlignment="1">
      <alignment horizontal="left" wrapText="1"/>
    </xf>
    <xf numFmtId="0" fontId="0" fillId="0" borderId="0" xfId="0" applyFont="1" applyFill="1" applyAlignment="1">
      <alignment horizontal="left"/>
    </xf>
    <xf numFmtId="49" fontId="4" fillId="0" borderId="8" xfId="0" applyNumberFormat="1" applyFont="1" applyBorder="1" applyAlignment="1">
      <alignment horizontal="center"/>
    </xf>
    <xf numFmtId="0" fontId="4" fillId="0" borderId="9" xfId="0" applyFont="1" applyBorder="1" applyAlignment="1">
      <alignment horizontal="right"/>
    </xf>
    <xf numFmtId="49" fontId="4" fillId="0" borderId="10" xfId="0" applyNumberFormat="1" applyFont="1" applyBorder="1" applyAlignment="1">
      <alignment horizontal="center"/>
    </xf>
    <xf numFmtId="0" fontId="0" fillId="0" borderId="0" xfId="0" applyFont="1" applyBorder="1"/>
    <xf numFmtId="0" fontId="2" fillId="0" borderId="0" xfId="0" applyFont="1" applyBorder="1"/>
    <xf numFmtId="0" fontId="2" fillId="0" borderId="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49" fontId="4" fillId="0" borderId="15" xfId="0" applyNumberFormat="1" applyFont="1" applyBorder="1" applyAlignment="1"/>
    <xf numFmtId="49" fontId="4" fillId="0" borderId="16" xfId="0" applyNumberFormat="1" applyFont="1" applyBorder="1" applyAlignment="1"/>
    <xf numFmtId="49" fontId="4" fillId="0" borderId="17" xfId="0" applyNumberFormat="1" applyFont="1" applyBorder="1" applyAlignment="1">
      <alignment horizontal="center"/>
    </xf>
    <xf numFmtId="49" fontId="4" fillId="0" borderId="18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0" fillId="0" borderId="13" xfId="0" applyBorder="1"/>
    <xf numFmtId="0" fontId="4" fillId="2" borderId="1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19" xfId="0" applyBorder="1"/>
    <xf numFmtId="49" fontId="4" fillId="0" borderId="9" xfId="0" applyNumberFormat="1" applyFont="1" applyBorder="1" applyAlignment="1">
      <alignment horizontal="center"/>
    </xf>
    <xf numFmtId="0" fontId="4" fillId="0" borderId="19" xfId="0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7" fillId="0" borderId="4" xfId="0" applyFont="1" applyBorder="1"/>
    <xf numFmtId="0" fontId="7" fillId="0" borderId="21" xfId="0" applyFont="1" applyBorder="1"/>
    <xf numFmtId="0" fontId="7" fillId="0" borderId="4" xfId="0" applyFont="1" applyBorder="1" applyAlignment="1">
      <alignment horizontal="right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0" xfId="0" applyFont="1"/>
    <xf numFmtId="0" fontId="4" fillId="0" borderId="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6" fillId="0" borderId="0" xfId="0" applyFont="1"/>
    <xf numFmtId="0" fontId="0" fillId="0" borderId="4" xfId="0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2" borderId="6" xfId="0" applyFont="1" applyFill="1" applyBorder="1" applyAlignment="1">
      <alignment horizontal="left" wrapText="1"/>
    </xf>
    <xf numFmtId="0" fontId="6" fillId="2" borderId="6" xfId="0" applyFont="1" applyFill="1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9" xfId="0" applyBorder="1"/>
    <xf numFmtId="0" fontId="0" fillId="0" borderId="23" xfId="0" applyBorder="1"/>
    <xf numFmtId="0" fontId="0" fillId="0" borderId="12" xfId="0" applyBorder="1"/>
    <xf numFmtId="0" fontId="0" fillId="0" borderId="11" xfId="0" applyBorder="1"/>
    <xf numFmtId="0" fontId="7" fillId="0" borderId="4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4" fillId="2" borderId="13" xfId="0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13" xfId="0" applyFont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 wrapText="1"/>
    </xf>
    <xf numFmtId="0" fontId="2" fillId="0" borderId="19" xfId="2" applyFont="1" applyFill="1" applyBorder="1" applyAlignment="1">
      <alignment horizontal="left" vertical="top" wrapText="1"/>
    </xf>
    <xf numFmtId="0" fontId="12" fillId="0" borderId="19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top" wrapText="1"/>
    </xf>
    <xf numFmtId="0" fontId="13" fillId="0" borderId="0" xfId="0" applyFont="1" applyFill="1"/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49" fontId="13" fillId="0" borderId="0" xfId="0" applyNumberFormat="1" applyFont="1" applyFill="1"/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right"/>
    </xf>
    <xf numFmtId="49" fontId="9" fillId="0" borderId="26" xfId="0" applyNumberFormat="1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49" fontId="9" fillId="0" borderId="28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10" fillId="0" borderId="0" xfId="0" applyFont="1" applyFill="1"/>
    <xf numFmtId="49" fontId="10" fillId="0" borderId="30" xfId="0" applyNumberFormat="1" applyFont="1" applyFill="1" applyBorder="1" applyAlignment="1">
      <alignment horizontal="left" vertical="center"/>
    </xf>
    <xf numFmtId="49" fontId="10" fillId="0" borderId="31" xfId="0" applyNumberFormat="1" applyFont="1" applyFill="1" applyBorder="1" applyAlignment="1">
      <alignment horizontal="left" vertical="center" wrapText="1"/>
    </xf>
    <xf numFmtId="49" fontId="10" fillId="0" borderId="32" xfId="0" applyNumberFormat="1" applyFont="1" applyFill="1" applyBorder="1" applyAlignment="1">
      <alignment horizontal="left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right" vertical="center" wrapText="1"/>
    </xf>
    <xf numFmtId="0" fontId="2" fillId="0" borderId="33" xfId="2" applyFont="1" applyFill="1" applyBorder="1" applyAlignment="1">
      <alignment horizontal="center" vertical="top"/>
    </xf>
    <xf numFmtId="49" fontId="12" fillId="0" borderId="19" xfId="2" applyNumberFormat="1" applyFont="1" applyFill="1" applyBorder="1" applyAlignment="1">
      <alignment horizontal="left" vertical="top" wrapText="1"/>
    </xf>
    <xf numFmtId="49" fontId="12" fillId="0" borderId="19" xfId="2" applyNumberFormat="1" applyFont="1" applyFill="1" applyBorder="1" applyAlignment="1">
      <alignment horizontal="center" vertical="top" wrapText="1"/>
    </xf>
    <xf numFmtId="0" fontId="2" fillId="0" borderId="19" xfId="2" applyFont="1" applyFill="1" applyBorder="1" applyAlignment="1">
      <alignment horizontal="center" vertical="top" wrapText="1"/>
    </xf>
    <xf numFmtId="0" fontId="4" fillId="0" borderId="19" xfId="2" applyFont="1" applyFill="1" applyBorder="1" applyAlignment="1">
      <alignment horizontal="center" vertical="top" wrapText="1"/>
    </xf>
    <xf numFmtId="0" fontId="4" fillId="0" borderId="7" xfId="2" applyFont="1" applyFill="1" applyBorder="1" applyAlignment="1">
      <alignment horizontal="center" vertical="top" wrapText="1"/>
    </xf>
    <xf numFmtId="0" fontId="16" fillId="0" borderId="0" xfId="0" applyFont="1" applyFill="1"/>
    <xf numFmtId="0" fontId="4" fillId="0" borderId="34" xfId="2" applyFont="1" applyFill="1" applyBorder="1" applyAlignment="1">
      <alignment horizontal="center" vertical="top" wrapText="1"/>
    </xf>
    <xf numFmtId="0" fontId="2" fillId="0" borderId="33" xfId="0" applyFont="1" applyFill="1" applyBorder="1" applyAlignment="1">
      <alignment horizontal="center" vertical="top"/>
    </xf>
    <xf numFmtId="49" fontId="2" fillId="0" borderId="19" xfId="0" applyNumberFormat="1" applyFont="1" applyFill="1" applyBorder="1" applyAlignment="1">
      <alignment horizontal="left" vertical="top" wrapText="1"/>
    </xf>
    <xf numFmtId="49" fontId="2" fillId="0" borderId="19" xfId="0" applyNumberFormat="1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center" vertical="top" wrapText="1"/>
    </xf>
    <xf numFmtId="0" fontId="4" fillId="0" borderId="19" xfId="0" applyFont="1" applyFill="1" applyBorder="1" applyAlignment="1">
      <alignment horizontal="center" vertical="top" wrapText="1"/>
    </xf>
    <xf numFmtId="164" fontId="4" fillId="0" borderId="7" xfId="1" applyNumberFormat="1" applyFont="1" applyFill="1" applyBorder="1" applyAlignment="1">
      <alignment horizontal="center" vertical="top" wrapText="1"/>
    </xf>
    <xf numFmtId="0" fontId="2" fillId="0" borderId="33" xfId="3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top" wrapText="1"/>
    </xf>
    <xf numFmtId="164" fontId="10" fillId="0" borderId="7" xfId="1" applyNumberFormat="1" applyFont="1" applyFill="1" applyBorder="1" applyAlignment="1">
      <alignment horizontal="center" vertical="top" wrapText="1"/>
    </xf>
    <xf numFmtId="0" fontId="13" fillId="0" borderId="0" xfId="3" applyFont="1" applyFill="1"/>
    <xf numFmtId="0" fontId="12" fillId="0" borderId="35" xfId="0" applyFont="1" applyFill="1" applyBorder="1" applyAlignment="1">
      <alignment horizontal="left" vertical="center"/>
    </xf>
    <xf numFmtId="0" fontId="12" fillId="0" borderId="20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horizontal="center" vertical="top" wrapText="1"/>
    </xf>
    <xf numFmtId="0" fontId="18" fillId="0" borderId="0" xfId="0" applyFont="1" applyFill="1"/>
    <xf numFmtId="0" fontId="12" fillId="0" borderId="33" xfId="0" applyFont="1" applyFill="1" applyBorder="1" applyAlignment="1">
      <alignment horizontal="center" vertical="top"/>
    </xf>
    <xf numFmtId="49" fontId="12" fillId="0" borderId="19" xfId="0" applyNumberFormat="1" applyFont="1" applyFill="1" applyBorder="1" applyAlignment="1">
      <alignment horizontal="left" vertical="top" wrapText="1"/>
    </xf>
    <xf numFmtId="0" fontId="12" fillId="0" borderId="19" xfId="0" applyFont="1" applyFill="1" applyBorder="1" applyAlignment="1">
      <alignment horizontal="left" vertical="top" wrapText="1"/>
    </xf>
    <xf numFmtId="49" fontId="12" fillId="0" borderId="19" xfId="0" applyNumberFormat="1" applyFont="1" applyFill="1" applyBorder="1" applyAlignment="1">
      <alignment horizontal="center" vertical="top" wrapText="1"/>
    </xf>
    <xf numFmtId="164" fontId="4" fillId="0" borderId="7" xfId="0" applyNumberFormat="1" applyFont="1" applyFill="1" applyBorder="1" applyAlignment="1">
      <alignment horizontal="center" vertical="top" wrapText="1"/>
    </xf>
    <xf numFmtId="0" fontId="2" fillId="0" borderId="36" xfId="3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/>
    </xf>
    <xf numFmtId="49" fontId="2" fillId="0" borderId="12" xfId="0" applyNumberFormat="1" applyFont="1" applyFill="1" applyBorder="1" applyAlignment="1">
      <alignment horizontal="center" vertical="top" wrapText="1"/>
    </xf>
    <xf numFmtId="0" fontId="2" fillId="0" borderId="12" xfId="4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164" fontId="10" fillId="0" borderId="37" xfId="1" applyNumberFormat="1" applyFont="1" applyFill="1" applyBorder="1" applyAlignment="1">
      <alignment horizontal="center" vertical="top" wrapText="1"/>
    </xf>
    <xf numFmtId="0" fontId="2" fillId="0" borderId="25" xfId="3" applyNumberFormat="1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left" vertical="top" wrapText="1"/>
    </xf>
    <xf numFmtId="49" fontId="2" fillId="0" borderId="26" xfId="0" applyNumberFormat="1" applyFont="1" applyFill="1" applyBorder="1" applyAlignment="1">
      <alignment horizontal="center" vertical="top" wrapText="1"/>
    </xf>
    <xf numFmtId="0" fontId="2" fillId="0" borderId="26" xfId="4" applyFont="1" applyFill="1" applyBorder="1" applyAlignment="1">
      <alignment horizontal="center" vertical="top" wrapText="1"/>
    </xf>
    <xf numFmtId="0" fontId="4" fillId="0" borderId="26" xfId="0" applyFont="1" applyFill="1" applyBorder="1" applyAlignment="1">
      <alignment horizontal="center" vertical="top" wrapText="1"/>
    </xf>
    <xf numFmtId="165" fontId="4" fillId="0" borderId="27" xfId="1" applyNumberFormat="1" applyFont="1" applyFill="1" applyBorder="1" applyAlignment="1">
      <alignment horizontal="center" vertical="top" wrapText="1"/>
    </xf>
    <xf numFmtId="2" fontId="4" fillId="0" borderId="19" xfId="0" applyNumberFormat="1" applyFont="1" applyFill="1" applyBorder="1" applyAlignment="1">
      <alignment horizontal="center" vertical="top" wrapText="1"/>
    </xf>
    <xf numFmtId="166" fontId="4" fillId="0" borderId="7" xfId="1" applyNumberFormat="1" applyFont="1" applyFill="1" applyBorder="1" applyAlignment="1">
      <alignment horizontal="center" vertical="top" wrapText="1"/>
    </xf>
    <xf numFmtId="0" fontId="9" fillId="0" borderId="33" xfId="3" applyNumberFormat="1" applyFont="1" applyFill="1" applyBorder="1" applyAlignment="1">
      <alignment horizontal="center" vertical="top" wrapText="1"/>
    </xf>
    <xf numFmtId="49" fontId="9" fillId="0" borderId="19" xfId="0" applyNumberFormat="1" applyFont="1" applyFill="1" applyBorder="1" applyAlignment="1">
      <alignment horizontal="center" vertical="center" wrapText="1"/>
    </xf>
    <xf numFmtId="0" fontId="2" fillId="0" borderId="19" xfId="4" applyFont="1" applyFill="1" applyBorder="1" applyAlignment="1">
      <alignment horizontal="center" vertical="top" wrapText="1"/>
    </xf>
    <xf numFmtId="0" fontId="13" fillId="0" borderId="19" xfId="0" applyFont="1" applyFill="1" applyBorder="1" applyAlignment="1">
      <alignment horizontal="center" vertical="top" wrapText="1"/>
    </xf>
    <xf numFmtId="166" fontId="10" fillId="0" borderId="7" xfId="0" applyNumberFormat="1" applyFont="1" applyFill="1" applyBorder="1" applyAlignment="1">
      <alignment horizontal="center" vertical="top" wrapText="1"/>
    </xf>
    <xf numFmtId="166" fontId="4" fillId="0" borderId="7" xfId="0" applyNumberFormat="1" applyFont="1" applyFill="1" applyBorder="1" applyAlignment="1">
      <alignment horizontal="center" vertical="top" wrapText="1"/>
    </xf>
    <xf numFmtId="49" fontId="17" fillId="0" borderId="19" xfId="0" applyNumberFormat="1" applyFont="1" applyFill="1" applyBorder="1"/>
    <xf numFmtId="49" fontId="17" fillId="0" borderId="19" xfId="0" applyNumberFormat="1" applyFont="1" applyFill="1" applyBorder="1" applyAlignment="1">
      <alignment horizontal="center" vertical="top" wrapText="1"/>
    </xf>
    <xf numFmtId="0" fontId="17" fillId="0" borderId="19" xfId="0" applyFont="1" applyFill="1" applyBorder="1" applyAlignment="1">
      <alignment horizontal="center" vertical="top" wrapText="1"/>
    </xf>
    <xf numFmtId="0" fontId="20" fillId="0" borderId="19" xfId="0" applyFont="1" applyFill="1" applyBorder="1" applyAlignment="1">
      <alignment horizontal="center" vertical="top" wrapText="1"/>
    </xf>
    <xf numFmtId="0" fontId="12" fillId="0" borderId="38" xfId="3" applyNumberFormat="1" applyFont="1" applyFill="1" applyBorder="1" applyAlignment="1">
      <alignment horizontal="center" vertical="top" wrapText="1"/>
    </xf>
    <xf numFmtId="49" fontId="12" fillId="0" borderId="22" xfId="0" applyNumberFormat="1" applyFont="1" applyFill="1" applyBorder="1" applyAlignment="1">
      <alignment horizontal="center" vertical="top" wrapText="1"/>
    </xf>
    <xf numFmtId="0" fontId="2" fillId="0" borderId="22" xfId="0" applyFont="1" applyFill="1" applyBorder="1" applyAlignment="1">
      <alignment horizontal="left" vertical="top" wrapText="1"/>
    </xf>
    <xf numFmtId="0" fontId="10" fillId="0" borderId="22" xfId="0" applyFont="1" applyFill="1" applyBorder="1" applyAlignment="1">
      <alignment horizontal="center" vertical="top" wrapText="1"/>
    </xf>
    <xf numFmtId="167" fontId="10" fillId="0" borderId="39" xfId="0" applyNumberFormat="1" applyFont="1" applyFill="1" applyBorder="1" applyAlignment="1">
      <alignment horizontal="center" vertical="top" wrapText="1"/>
    </xf>
    <xf numFmtId="0" fontId="12" fillId="0" borderId="33" xfId="3" applyNumberFormat="1" applyFont="1" applyFill="1" applyBorder="1" applyAlignment="1">
      <alignment horizontal="center" vertical="top" wrapText="1"/>
    </xf>
    <xf numFmtId="167" fontId="4" fillId="0" borderId="7" xfId="0" applyNumberFormat="1" applyFont="1" applyFill="1" applyBorder="1" applyAlignment="1">
      <alignment horizontal="center" vertical="top" wrapText="1"/>
    </xf>
    <xf numFmtId="0" fontId="2" fillId="0" borderId="28" xfId="3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/>
    <xf numFmtId="0" fontId="2" fillId="0" borderId="1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 vertical="top" wrapText="1"/>
    </xf>
    <xf numFmtId="167" fontId="4" fillId="0" borderId="29" xfId="0" applyNumberFormat="1" applyFont="1" applyFill="1" applyBorder="1" applyAlignment="1">
      <alignment horizontal="center" vertical="top" wrapText="1"/>
    </xf>
    <xf numFmtId="49" fontId="13" fillId="0" borderId="0" xfId="3" applyNumberFormat="1" applyFont="1" applyFill="1"/>
    <xf numFmtId="0" fontId="9" fillId="0" borderId="0" xfId="3" applyFont="1" applyFill="1" applyAlignment="1">
      <alignment horizontal="center"/>
    </xf>
    <xf numFmtId="0" fontId="13" fillId="0" borderId="0" xfId="3" applyFont="1" applyFill="1" applyAlignment="1">
      <alignment horizontal="center"/>
    </xf>
    <xf numFmtId="0" fontId="13" fillId="0" borderId="0" xfId="3" applyNumberFormat="1" applyFont="1" applyFill="1" applyAlignment="1">
      <alignment horizontal="right"/>
    </xf>
    <xf numFmtId="0" fontId="23" fillId="0" borderId="0" xfId="3" applyFont="1" applyFill="1" applyBorder="1"/>
    <xf numFmtId="49" fontId="23" fillId="0" borderId="0" xfId="3" applyNumberFormat="1" applyFont="1" applyFill="1" applyBorder="1"/>
    <xf numFmtId="0" fontId="24" fillId="0" borderId="0" xfId="3" applyFont="1" applyFill="1" applyBorder="1" applyAlignment="1">
      <alignment horizontal="center"/>
    </xf>
    <xf numFmtId="0" fontId="25" fillId="0" borderId="0" xfId="3" applyFont="1" applyFill="1" applyBorder="1" applyAlignment="1">
      <alignment horizontal="center"/>
    </xf>
    <xf numFmtId="0" fontId="23" fillId="0" borderId="0" xfId="3" applyFont="1" applyFill="1" applyBorder="1" applyAlignment="1">
      <alignment horizontal="center"/>
    </xf>
    <xf numFmtId="168" fontId="26" fillId="0" borderId="0" xfId="1" applyNumberFormat="1" applyFont="1" applyFill="1" applyBorder="1" applyAlignment="1"/>
    <xf numFmtId="164" fontId="26" fillId="0" borderId="0" xfId="1" applyNumberFormat="1" applyFont="1" applyFill="1" applyBorder="1" applyAlignment="1"/>
    <xf numFmtId="0" fontId="23" fillId="0" borderId="0" xfId="3" applyNumberFormat="1" applyFont="1" applyFill="1" applyBorder="1" applyAlignment="1">
      <alignment horizontal="right"/>
    </xf>
    <xf numFmtId="164" fontId="26" fillId="0" borderId="0" xfId="1" applyNumberFormat="1" applyFont="1" applyFill="1" applyBorder="1"/>
    <xf numFmtId="0" fontId="31" fillId="2" borderId="12" xfId="0" applyFont="1" applyFill="1" applyBorder="1" applyAlignment="1">
      <alignment horizontal="center" vertical="center" wrapText="1"/>
    </xf>
    <xf numFmtId="0" fontId="32" fillId="2" borderId="12" xfId="0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49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49" fontId="2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49" fontId="2" fillId="0" borderId="36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vertical="top"/>
    </xf>
    <xf numFmtId="0" fontId="10" fillId="0" borderId="31" xfId="0" applyFont="1" applyFill="1" applyBorder="1" applyAlignment="1">
      <alignment vertical="top"/>
    </xf>
    <xf numFmtId="0" fontId="10" fillId="0" borderId="32" xfId="0" applyFont="1" applyFill="1" applyBorder="1" applyAlignment="1">
      <alignment vertical="top"/>
    </xf>
    <xf numFmtId="0" fontId="4" fillId="0" borderId="26" xfId="0" applyFont="1" applyFill="1" applyBorder="1" applyAlignment="1">
      <alignment vertical="top"/>
    </xf>
    <xf numFmtId="0" fontId="4" fillId="0" borderId="27" xfId="0" applyFont="1" applyFill="1" applyBorder="1" applyAlignment="1">
      <alignment vertical="top"/>
    </xf>
    <xf numFmtId="4" fontId="4" fillId="0" borderId="7" xfId="0" applyNumberFormat="1" applyFont="1" applyFill="1" applyBorder="1" applyAlignment="1">
      <alignment horizontal="right" vertical="top" wrapText="1"/>
    </xf>
    <xf numFmtId="49" fontId="2" fillId="0" borderId="33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right" vertical="center" wrapText="1"/>
    </xf>
    <xf numFmtId="0" fontId="12" fillId="0" borderId="35" xfId="0" applyFont="1" applyFill="1" applyBorder="1" applyAlignment="1">
      <alignment vertical="top"/>
    </xf>
    <xf numFmtId="0" fontId="12" fillId="0" borderId="20" xfId="0" applyFont="1" applyFill="1" applyBorder="1" applyAlignment="1">
      <alignment vertical="top"/>
    </xf>
    <xf numFmtId="0" fontId="12" fillId="0" borderId="13" xfId="0" applyFont="1" applyFill="1" applyBorder="1" applyAlignment="1">
      <alignment vertical="top"/>
    </xf>
    <xf numFmtId="0" fontId="33" fillId="0" borderId="19" xfId="0" applyFont="1" applyFill="1" applyBorder="1" applyAlignment="1">
      <alignment horizontal="center" vertical="top" wrapText="1"/>
    </xf>
    <xf numFmtId="4" fontId="10" fillId="0" borderId="7" xfId="0" applyNumberFormat="1" applyFont="1" applyFill="1" applyBorder="1" applyAlignment="1">
      <alignment horizontal="right" vertical="top" wrapText="1"/>
    </xf>
    <xf numFmtId="0" fontId="12" fillId="0" borderId="19" xfId="4" applyFont="1" applyFill="1" applyBorder="1" applyAlignment="1">
      <alignment horizontal="center" vertical="top" wrapText="1"/>
    </xf>
    <xf numFmtId="0" fontId="19" fillId="0" borderId="19" xfId="0" applyFont="1" applyFill="1" applyBorder="1" applyAlignment="1">
      <alignment horizontal="left" vertical="top" wrapText="1"/>
    </xf>
    <xf numFmtId="0" fontId="4" fillId="0" borderId="19" xfId="0" applyFont="1" applyFill="1" applyBorder="1" applyAlignment="1">
      <alignment horizontal="center" vertical="top"/>
    </xf>
    <xf numFmtId="0" fontId="11" fillId="0" borderId="19" xfId="0" applyFont="1" applyFill="1" applyBorder="1" applyAlignment="1">
      <alignment horizontal="center" vertical="top" wrapText="1"/>
    </xf>
    <xf numFmtId="0" fontId="2" fillId="0" borderId="33" xfId="3" applyNumberFormat="1" applyFont="1" applyFill="1" applyBorder="1" applyAlignment="1">
      <alignment horizontal="center" vertical="top" wrapText="1"/>
    </xf>
    <xf numFmtId="4" fontId="4" fillId="0" borderId="29" xfId="0" applyNumberFormat="1" applyFont="1" applyFill="1" applyBorder="1" applyAlignment="1">
      <alignment horizontal="right" vertical="top" wrapText="1"/>
    </xf>
    <xf numFmtId="49" fontId="4" fillId="0" borderId="0" xfId="3" applyNumberFormat="1" applyFont="1" applyFill="1"/>
    <xf numFmtId="0" fontId="4" fillId="0" borderId="0" xfId="3" applyFont="1" applyFill="1"/>
    <xf numFmtId="0" fontId="4" fillId="0" borderId="0" xfId="3" applyFont="1" applyFill="1" applyAlignment="1">
      <alignment horizontal="center"/>
    </xf>
    <xf numFmtId="4" fontId="4" fillId="0" borderId="0" xfId="3" applyNumberFormat="1" applyFont="1" applyFill="1" applyAlignment="1">
      <alignment horizontal="right"/>
    </xf>
    <xf numFmtId="0" fontId="4" fillId="0" borderId="0" xfId="3" applyNumberFormat="1" applyFont="1" applyFill="1" applyAlignment="1">
      <alignment horizontal="right"/>
    </xf>
    <xf numFmtId="0" fontId="35" fillId="0" borderId="19" xfId="0" applyNumberFormat="1" applyFont="1" applyBorder="1" applyAlignment="1">
      <alignment horizontal="right" wrapText="1"/>
    </xf>
    <xf numFmtId="0" fontId="35" fillId="0" borderId="19" xfId="0" applyFont="1" applyBorder="1" applyAlignment="1">
      <alignment wrapText="1"/>
    </xf>
    <xf numFmtId="0" fontId="35" fillId="0" borderId="19" xfId="0" applyFont="1" applyBorder="1" applyAlignment="1">
      <alignment horizontal="center" wrapText="1"/>
    </xf>
    <xf numFmtId="0" fontId="38" fillId="5" borderId="40" xfId="0" applyFont="1" applyFill="1" applyBorder="1" applyAlignment="1">
      <alignment wrapText="1"/>
    </xf>
    <xf numFmtId="0" fontId="39" fillId="5" borderId="40" xfId="0" applyNumberFormat="1" applyFont="1" applyFill="1" applyBorder="1" applyAlignment="1">
      <alignment horizontal="left" vertical="top" wrapText="1"/>
    </xf>
    <xf numFmtId="0" fontId="34" fillId="0" borderId="19" xfId="0" applyNumberFormat="1" applyFont="1" applyFill="1" applyBorder="1" applyAlignment="1">
      <alignment horizontal="center" vertical="center" wrapText="1"/>
    </xf>
    <xf numFmtId="49" fontId="34" fillId="0" borderId="19" xfId="0" applyNumberFormat="1" applyFont="1" applyFill="1" applyBorder="1" applyAlignment="1">
      <alignment horizontal="center" vertical="center" wrapText="1"/>
    </xf>
    <xf numFmtId="0" fontId="42" fillId="4" borderId="0" xfId="0" applyFont="1" applyFill="1" applyAlignment="1">
      <alignment wrapText="1"/>
    </xf>
    <xf numFmtId="0" fontId="0" fillId="0" borderId="19" xfId="0" applyBorder="1" applyAlignment="1">
      <alignment horizontal="center" vertical="center"/>
    </xf>
    <xf numFmtId="0" fontId="9" fillId="7" borderId="26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49" fontId="9" fillId="4" borderId="25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40" xfId="0" applyNumberFormat="1" applyFont="1" applyFill="1" applyBorder="1" applyAlignment="1">
      <alignment horizontal="center" vertical="center" wrapText="1"/>
    </xf>
    <xf numFmtId="0" fontId="57" fillId="6" borderId="0" xfId="0" applyFont="1" applyFill="1" applyAlignment="1">
      <alignment wrapText="1"/>
    </xf>
    <xf numFmtId="0" fontId="43" fillId="0" borderId="0" xfId="0" applyFont="1" applyAlignment="1">
      <alignment horizontal="center"/>
    </xf>
    <xf numFmtId="0" fontId="42" fillId="4" borderId="0" xfId="0" applyFont="1" applyFill="1" applyAlignment="1">
      <alignment horizontal="left" vertical="top" wrapText="1"/>
    </xf>
    <xf numFmtId="0" fontId="56" fillId="0" borderId="0" xfId="0" applyFont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4" fillId="0" borderId="9" xfId="0" applyNumberFormat="1" applyFont="1" applyBorder="1" applyAlignment="1">
      <alignment horizontal="center"/>
    </xf>
    <xf numFmtId="49" fontId="4" fillId="0" borderId="13" xfId="0" applyNumberFormat="1" applyFont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7" fillId="4" borderId="20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0" borderId="19" xfId="0" applyNumberFormat="1" applyFont="1" applyBorder="1" applyAlignment="1">
      <alignment wrapText="1"/>
    </xf>
    <xf numFmtId="0" fontId="4" fillId="0" borderId="9" xfId="0" applyNumberFormat="1" applyFont="1" applyBorder="1" applyAlignment="1">
      <alignment horizontal="center"/>
    </xf>
    <xf numFmtId="0" fontId="4" fillId="0" borderId="19" xfId="0" applyNumberFormat="1" applyFont="1" applyBorder="1" applyAlignment="1">
      <alignment horizontal="center"/>
    </xf>
    <xf numFmtId="0" fontId="4" fillId="4" borderId="9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22" xfId="0" applyFont="1" applyFill="1" applyBorder="1" applyAlignment="1">
      <alignment horizontal="center" vertical="center" wrapText="1"/>
    </xf>
    <xf numFmtId="0" fontId="8" fillId="0" borderId="19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19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/>
    <xf numFmtId="0" fontId="4" fillId="0" borderId="13" xfId="0" applyNumberFormat="1" applyFont="1" applyBorder="1" applyAlignment="1">
      <alignment horizontal="center"/>
    </xf>
  </cellXfs>
  <cellStyles count="5">
    <cellStyle name="Обычный" xfId="0" builtinId="0"/>
    <cellStyle name="Обычный_ОБЪЁМЫ ПО КОТЛУ" xfId="3"/>
    <cellStyle name="Обычный_тво" xfId="2"/>
    <cellStyle name="Обычный_Теплоизоляционные работы" xfId="4"/>
    <cellStyle name="Финансовый" xfId="1" builtinId="3"/>
  </cellStyles>
  <dxfs count="9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144517</xdr:colOff>
      <xdr:row>0</xdr:row>
      <xdr:rowOff>26276</xdr:rowOff>
    </xdr:from>
    <xdr:to>
      <xdr:col>9</xdr:col>
      <xdr:colOff>1859018</xdr:colOff>
      <xdr:row>1</xdr:row>
      <xdr:rowOff>144516</xdr:rowOff>
    </xdr:to>
    <xdr:sp macro="" textlink="">
      <xdr:nvSpPr>
        <xdr:cNvPr id="2" name="Овал 1"/>
        <xdr:cNvSpPr/>
      </xdr:nvSpPr>
      <xdr:spPr>
        <a:xfrm>
          <a:off x="6352189" y="26276"/>
          <a:ext cx="1714501" cy="145830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Выбор инвентарного номера</a:t>
          </a:r>
          <a:r>
            <a:rPr lang="ru-RU" sz="1100" baseline="0"/>
            <a:t> ремонтируемого оборудования</a:t>
          </a:r>
          <a:endParaRPr lang="ru-RU" sz="1100"/>
        </a:p>
      </xdr:txBody>
    </xdr:sp>
    <xdr:clientData/>
  </xdr:twoCellAnchor>
  <xdr:twoCellAnchor>
    <xdr:from>
      <xdr:col>9</xdr:col>
      <xdr:colOff>243052</xdr:colOff>
      <xdr:row>2</xdr:row>
      <xdr:rowOff>59121</xdr:rowOff>
    </xdr:from>
    <xdr:to>
      <xdr:col>9</xdr:col>
      <xdr:colOff>1970690</xdr:colOff>
      <xdr:row>2</xdr:row>
      <xdr:rowOff>998483</xdr:rowOff>
    </xdr:to>
    <xdr:sp macro="" textlink="">
      <xdr:nvSpPr>
        <xdr:cNvPr id="3" name="Прямоугольник 2"/>
        <xdr:cNvSpPr/>
      </xdr:nvSpPr>
      <xdr:spPr>
        <a:xfrm>
          <a:off x="6450724" y="2667000"/>
          <a:ext cx="1727638" cy="939362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Завершить ввод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641788</xdr:colOff>
      <xdr:row>12</xdr:row>
      <xdr:rowOff>177362</xdr:rowOff>
    </xdr:to>
    <xdr:sp macro="" textlink="">
      <xdr:nvSpPr>
        <xdr:cNvPr id="2" name="Прямоугольник 1"/>
        <xdr:cNvSpPr/>
      </xdr:nvSpPr>
      <xdr:spPr>
        <a:xfrm>
          <a:off x="0" y="5000625"/>
          <a:ext cx="1727638" cy="939362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Завершить ввод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428628</xdr:colOff>
      <xdr:row>1</xdr:row>
      <xdr:rowOff>1295399</xdr:rowOff>
    </xdr:from>
    <xdr:to>
      <xdr:col>9</xdr:col>
      <xdr:colOff>314326</xdr:colOff>
      <xdr:row>3</xdr:row>
      <xdr:rowOff>114298</xdr:rowOff>
    </xdr:to>
    <xdr:cxnSp macro="">
      <xdr:nvCxnSpPr>
        <xdr:cNvPr id="3" name="Прямая со стрелкой 2"/>
        <xdr:cNvCxnSpPr/>
      </xdr:nvCxnSpPr>
      <xdr:spPr>
        <a:xfrm rot="10800000" flipV="1">
          <a:off x="428628" y="2181224"/>
          <a:ext cx="9591673" cy="135254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2714628</xdr:colOff>
      <xdr:row>1</xdr:row>
      <xdr:rowOff>1362075</xdr:rowOff>
    </xdr:from>
    <xdr:to>
      <xdr:col>9</xdr:col>
      <xdr:colOff>542926</xdr:colOff>
      <xdr:row>3</xdr:row>
      <xdr:rowOff>323849</xdr:rowOff>
    </xdr:to>
    <xdr:cxnSp macro="">
      <xdr:nvCxnSpPr>
        <xdr:cNvPr id="5" name="Прямая со стрелкой 4"/>
        <xdr:cNvCxnSpPr/>
      </xdr:nvCxnSpPr>
      <xdr:spPr>
        <a:xfrm rot="10800000" flipV="1">
          <a:off x="3933828" y="2247900"/>
          <a:ext cx="6315073" cy="149542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781052</xdr:colOff>
      <xdr:row>1</xdr:row>
      <xdr:rowOff>1409699</xdr:rowOff>
    </xdr:from>
    <xdr:to>
      <xdr:col>9</xdr:col>
      <xdr:colOff>790575</xdr:colOff>
      <xdr:row>3</xdr:row>
      <xdr:rowOff>428624</xdr:rowOff>
    </xdr:to>
    <xdr:cxnSp macro="">
      <xdr:nvCxnSpPr>
        <xdr:cNvPr id="7" name="Прямая со стрелкой 6"/>
        <xdr:cNvCxnSpPr/>
      </xdr:nvCxnSpPr>
      <xdr:spPr>
        <a:xfrm rot="10800000" flipV="1">
          <a:off x="5276852" y="2295524"/>
          <a:ext cx="5219698" cy="15525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361950</xdr:colOff>
      <xdr:row>1</xdr:row>
      <xdr:rowOff>1409700</xdr:rowOff>
    </xdr:from>
    <xdr:to>
      <xdr:col>9</xdr:col>
      <xdr:colOff>1009650</xdr:colOff>
      <xdr:row>3</xdr:row>
      <xdr:rowOff>428624</xdr:rowOff>
    </xdr:to>
    <xdr:cxnSp macro="">
      <xdr:nvCxnSpPr>
        <xdr:cNvPr id="9" name="Прямая со стрелкой 8"/>
        <xdr:cNvCxnSpPr/>
      </xdr:nvCxnSpPr>
      <xdr:spPr>
        <a:xfrm rot="10800000" flipV="1">
          <a:off x="6715125" y="2295525"/>
          <a:ext cx="4000500" cy="155257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409575</xdr:colOff>
      <xdr:row>1</xdr:row>
      <xdr:rowOff>1400174</xdr:rowOff>
    </xdr:from>
    <xdr:to>
      <xdr:col>9</xdr:col>
      <xdr:colOff>1190625</xdr:colOff>
      <xdr:row>3</xdr:row>
      <xdr:rowOff>323849</xdr:rowOff>
    </xdr:to>
    <xdr:cxnSp macro="">
      <xdr:nvCxnSpPr>
        <xdr:cNvPr id="12" name="Прямая со стрелкой 11"/>
        <xdr:cNvCxnSpPr/>
      </xdr:nvCxnSpPr>
      <xdr:spPr>
        <a:xfrm rot="10800000" flipV="1">
          <a:off x="7981950" y="2285999"/>
          <a:ext cx="2914650" cy="14573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352425</xdr:colOff>
      <xdr:row>1</xdr:row>
      <xdr:rowOff>2305048</xdr:rowOff>
    </xdr:from>
    <xdr:to>
      <xdr:col>9</xdr:col>
      <xdr:colOff>2295525</xdr:colOff>
      <xdr:row>3</xdr:row>
      <xdr:rowOff>323848</xdr:rowOff>
    </xdr:to>
    <xdr:cxnSp macro="">
      <xdr:nvCxnSpPr>
        <xdr:cNvPr id="20" name="Соединительная линия уступом 19"/>
        <xdr:cNvCxnSpPr/>
      </xdr:nvCxnSpPr>
      <xdr:spPr>
        <a:xfrm rot="10800000" flipV="1">
          <a:off x="7315200" y="3190873"/>
          <a:ext cx="4686300" cy="2619375"/>
        </a:xfrm>
        <a:prstGeom prst="curvedConnector3">
          <a:avLst>
            <a:gd name="adj1" fmla="val 50000"/>
          </a:avLst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919370</xdr:rowOff>
    </xdr:from>
    <xdr:to>
      <xdr:col>2</xdr:col>
      <xdr:colOff>501812</xdr:colOff>
      <xdr:row>1</xdr:row>
      <xdr:rowOff>1858732</xdr:rowOff>
    </xdr:to>
    <xdr:sp macro="" textlink="">
      <xdr:nvSpPr>
        <xdr:cNvPr id="21" name="Прямоугольник 20"/>
        <xdr:cNvSpPr/>
      </xdr:nvSpPr>
      <xdr:spPr>
        <a:xfrm>
          <a:off x="0" y="1830457"/>
          <a:ext cx="1727638" cy="939362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Завершить ввод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3095625</xdr:colOff>
      <xdr:row>1</xdr:row>
      <xdr:rowOff>1190625</xdr:rowOff>
    </xdr:from>
    <xdr:to>
      <xdr:col>4</xdr:col>
      <xdr:colOff>98863</xdr:colOff>
      <xdr:row>1</xdr:row>
      <xdr:rowOff>2129987</xdr:rowOff>
    </xdr:to>
    <xdr:sp macro="" textlink="">
      <xdr:nvSpPr>
        <xdr:cNvPr id="2" name="Прямоугольник 1"/>
        <xdr:cNvSpPr/>
      </xdr:nvSpPr>
      <xdr:spPr>
        <a:xfrm>
          <a:off x="3895725" y="2105025"/>
          <a:ext cx="1727638" cy="939362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Завершить ввод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809625</xdr:colOff>
      <xdr:row>15</xdr:row>
      <xdr:rowOff>57150</xdr:rowOff>
    </xdr:from>
    <xdr:to>
      <xdr:col>4</xdr:col>
      <xdr:colOff>2537263</xdr:colOff>
      <xdr:row>20</xdr:row>
      <xdr:rowOff>34487</xdr:rowOff>
    </xdr:to>
    <xdr:sp macro="" textlink="">
      <xdr:nvSpPr>
        <xdr:cNvPr id="2" name="Прямоугольник 1"/>
        <xdr:cNvSpPr/>
      </xdr:nvSpPr>
      <xdr:spPr>
        <a:xfrm>
          <a:off x="3400425" y="2924175"/>
          <a:ext cx="1727638" cy="939362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Завершить ввод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15038_new1%20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Акт КС-2"/>
      <sheetName val="Лист1"/>
      <sheetName val="Смета_№1"/>
      <sheetName val="Смета_№2"/>
      <sheetName val="Смета_№3"/>
      <sheetName val="Смета_№5"/>
      <sheetName val="Лист4"/>
      <sheetName val="Лист5"/>
      <sheetName val="Лист6"/>
    </sheetNames>
    <sheetDataSet>
      <sheetData sheetId="0">
        <row r="2">
          <cell r="AJ2" t="str">
            <v>Смета_№1</v>
          </cell>
        </row>
        <row r="3">
          <cell r="AJ3" t="str">
            <v>Смета_№2</v>
          </cell>
        </row>
        <row r="4">
          <cell r="AJ4" t="str">
            <v>Смета_№3</v>
          </cell>
        </row>
        <row r="5">
          <cell r="AJ5" t="str">
            <v>Смета_№4</v>
          </cell>
        </row>
        <row r="6">
          <cell r="AJ6" t="str">
            <v>Смета_№5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ables/table1.xml><?xml version="1.0" encoding="utf-8"?>
<table xmlns="http://schemas.openxmlformats.org/spreadsheetml/2006/main" id="2" name="Таблица5" displayName="Таблица5" ref="B67:F69" totalsRowShown="0" headerRowDxfId="8" headerRowBorderDxfId="7" tableBorderDxfId="6" totalsRowBorderDxfId="5">
  <autoFilter ref="B67:F69"/>
  <tableColumns count="5">
    <tableColumn id="1" name="Инв. №" dataDxfId="4"/>
    <tableColumn id="2" name="ГЕМ" dataDxfId="3"/>
    <tableColumn id="3" name="ТМ" dataDxfId="2"/>
    <tableColumn id="4" name="Трудозатраты" dataDxfId="1"/>
    <tableColumn id="5" name="Материалы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6">
    <tabColor rgb="FF00B0F0"/>
  </sheetPr>
  <dimension ref="A1:K8"/>
  <sheetViews>
    <sheetView zoomScale="145" zoomScaleNormal="145" workbookViewId="0">
      <pane xSplit="9" ySplit="3" topLeftCell="J13" activePane="bottomRight" state="frozen"/>
      <selection pane="topRight" activeCell="J1" sqref="J1"/>
      <selection pane="bottomLeft" activeCell="A4" sqref="A4"/>
      <selection pane="bottomRight" activeCell="J4" sqref="J4"/>
    </sheetView>
  </sheetViews>
  <sheetFormatPr defaultRowHeight="15"/>
  <cols>
    <col min="2" max="3" width="11.5703125" customWidth="1"/>
    <col min="5" max="5" width="11.7109375" customWidth="1"/>
    <col min="6" max="7" width="10.85546875" customWidth="1"/>
    <col min="10" max="10" width="33.5703125" customWidth="1"/>
    <col min="11" max="11" width="37.42578125" customWidth="1"/>
  </cols>
  <sheetData>
    <row r="1" spans="1:11" ht="115.5" customHeight="1">
      <c r="A1" s="223" t="s">
        <v>297</v>
      </c>
      <c r="B1" s="222" t="s">
        <v>298</v>
      </c>
      <c r="C1" s="222" t="s">
        <v>299</v>
      </c>
      <c r="D1" s="222" t="s">
        <v>300</v>
      </c>
      <c r="E1" s="222" t="s">
        <v>301</v>
      </c>
      <c r="F1" s="222" t="s">
        <v>302</v>
      </c>
      <c r="G1" s="222" t="s">
        <v>303</v>
      </c>
      <c r="H1" s="222" t="s">
        <v>304</v>
      </c>
      <c r="I1" s="222" t="s">
        <v>52</v>
      </c>
      <c r="K1" s="229" t="s">
        <v>336</v>
      </c>
    </row>
    <row r="2" spans="1:11" ht="90">
      <c r="A2" s="217" t="s">
        <v>305</v>
      </c>
      <c r="B2" s="218" t="s">
        <v>306</v>
      </c>
      <c r="C2" s="218" t="s">
        <v>306</v>
      </c>
      <c r="D2" s="218" t="s">
        <v>307</v>
      </c>
      <c r="E2" s="218" t="s">
        <v>306</v>
      </c>
      <c r="F2" s="219">
        <v>825</v>
      </c>
      <c r="G2" s="218" t="s">
        <v>306</v>
      </c>
      <c r="H2" s="218" t="s">
        <v>322</v>
      </c>
      <c r="I2" s="218" t="s">
        <v>308</v>
      </c>
      <c r="K2" s="221" t="s">
        <v>324</v>
      </c>
    </row>
    <row r="3" spans="1:11" ht="105.75">
      <c r="A3" s="217" t="s">
        <v>309</v>
      </c>
      <c r="B3" s="218" t="s">
        <v>310</v>
      </c>
      <c r="C3" s="218" t="s">
        <v>310</v>
      </c>
      <c r="D3" s="218" t="s">
        <v>307</v>
      </c>
      <c r="E3" s="218" t="s">
        <v>310</v>
      </c>
      <c r="F3" s="219">
        <v>825</v>
      </c>
      <c r="G3" s="218" t="s">
        <v>310</v>
      </c>
      <c r="H3" s="218" t="s">
        <v>322</v>
      </c>
      <c r="I3" s="218" t="s">
        <v>308</v>
      </c>
      <c r="K3" s="220" t="s">
        <v>328</v>
      </c>
    </row>
    <row r="4" spans="1:11" ht="79.5">
      <c r="A4" s="217" t="s">
        <v>311</v>
      </c>
      <c r="B4" s="218" t="s">
        <v>312</v>
      </c>
      <c r="C4" s="218" t="s">
        <v>312</v>
      </c>
      <c r="D4" s="218" t="s">
        <v>307</v>
      </c>
      <c r="E4" s="218" t="s">
        <v>313</v>
      </c>
      <c r="F4" s="219">
        <v>825</v>
      </c>
      <c r="G4" s="218" t="s">
        <v>313</v>
      </c>
      <c r="H4" s="218" t="s">
        <v>322</v>
      </c>
      <c r="I4" s="218" t="s">
        <v>308</v>
      </c>
    </row>
    <row r="5" spans="1:11" ht="79.5">
      <c r="A5" s="217" t="s">
        <v>314</v>
      </c>
      <c r="B5" s="218" t="s">
        <v>312</v>
      </c>
      <c r="C5" s="218" t="s">
        <v>312</v>
      </c>
      <c r="D5" s="218" t="s">
        <v>307</v>
      </c>
      <c r="E5" s="218" t="s">
        <v>315</v>
      </c>
      <c r="F5" s="219">
        <v>825</v>
      </c>
      <c r="G5" s="218" t="s">
        <v>315</v>
      </c>
      <c r="H5" s="218" t="s">
        <v>322</v>
      </c>
      <c r="I5" s="218" t="s">
        <v>308</v>
      </c>
    </row>
    <row r="6" spans="1:11" ht="79.5">
      <c r="A6" s="217" t="s">
        <v>316</v>
      </c>
      <c r="B6" s="218" t="s">
        <v>312</v>
      </c>
      <c r="C6" s="218" t="s">
        <v>312</v>
      </c>
      <c r="D6" s="218" t="s">
        <v>307</v>
      </c>
      <c r="E6" s="218" t="s">
        <v>317</v>
      </c>
      <c r="F6" s="219">
        <v>825</v>
      </c>
      <c r="G6" s="218" t="s">
        <v>317</v>
      </c>
      <c r="H6" s="218" t="s">
        <v>322</v>
      </c>
      <c r="I6" s="218" t="s">
        <v>308</v>
      </c>
    </row>
    <row r="7" spans="1:11" ht="192">
      <c r="A7" s="217" t="s">
        <v>318</v>
      </c>
      <c r="B7" s="218" t="s">
        <v>312</v>
      </c>
      <c r="C7" s="218" t="s">
        <v>312</v>
      </c>
      <c r="D7" s="218" t="s">
        <v>307</v>
      </c>
      <c r="E7" s="218" t="s">
        <v>319</v>
      </c>
      <c r="F7" s="219">
        <v>825</v>
      </c>
      <c r="G7" s="218" t="s">
        <v>319</v>
      </c>
      <c r="H7" s="218" t="s">
        <v>322</v>
      </c>
      <c r="I7" s="218" t="s">
        <v>308</v>
      </c>
    </row>
    <row r="8" spans="1:11" ht="34.5">
      <c r="A8" s="217" t="s">
        <v>320</v>
      </c>
      <c r="B8" s="218" t="s">
        <v>321</v>
      </c>
      <c r="C8" s="218" t="s">
        <v>321</v>
      </c>
      <c r="D8" s="218" t="s">
        <v>307</v>
      </c>
      <c r="E8" s="218" t="s">
        <v>321</v>
      </c>
      <c r="F8" s="219">
        <v>825</v>
      </c>
      <c r="G8" s="218" t="s">
        <v>321</v>
      </c>
      <c r="H8" s="218" t="s">
        <v>322</v>
      </c>
      <c r="I8" s="218" t="s">
        <v>308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D4"/>
  <sheetViews>
    <sheetView workbookViewId="0">
      <selection activeCell="A9" sqref="A9"/>
    </sheetView>
  </sheetViews>
  <sheetFormatPr defaultRowHeight="15"/>
  <cols>
    <col min="1" max="1" width="16.28515625" customWidth="1"/>
    <col min="2" max="2" width="23.7109375" customWidth="1"/>
    <col min="4" max="4" width="95.7109375" customWidth="1"/>
  </cols>
  <sheetData>
    <row r="1" spans="1:4" ht="210">
      <c r="A1" s="231" t="s">
        <v>323</v>
      </c>
      <c r="B1" s="231"/>
      <c r="D1" s="224" t="s">
        <v>329</v>
      </c>
    </row>
    <row r="2" spans="1:4" ht="93.75" customHeight="1">
      <c r="A2" s="225" t="s">
        <v>0</v>
      </c>
      <c r="B2" s="225" t="s">
        <v>298</v>
      </c>
      <c r="D2" s="224" t="s">
        <v>325</v>
      </c>
    </row>
    <row r="3" spans="1:4">
      <c r="A3" s="225" t="s">
        <v>1</v>
      </c>
      <c r="B3" s="225"/>
    </row>
    <row r="4" spans="1:4">
      <c r="A4" s="225" t="s">
        <v>2</v>
      </c>
      <c r="B4" s="225"/>
    </row>
  </sheetData>
  <mergeCells count="1">
    <mergeCell ref="A1:B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>
    <tabColor rgb="FF92D050"/>
  </sheetPr>
  <dimension ref="A1:O99"/>
  <sheetViews>
    <sheetView topLeftCell="A22" zoomScale="115" zoomScaleNormal="115" workbookViewId="0"/>
  </sheetViews>
  <sheetFormatPr defaultRowHeight="12.75"/>
  <cols>
    <col min="1" max="2" width="9.140625" style="165"/>
    <col min="3" max="3" width="49.140625" style="114" customWidth="1"/>
    <col min="4" max="4" width="27.85546875" style="166" customWidth="1"/>
    <col min="5" max="7" width="9.140625" style="167"/>
    <col min="8" max="8" width="13.7109375" style="168" customWidth="1"/>
    <col min="9" max="9" width="9.140625" style="114"/>
    <col min="10" max="10" width="48.5703125" style="114" customWidth="1"/>
    <col min="11" max="255" width="9.140625" style="114"/>
    <col min="256" max="256" width="12.7109375" style="114" customWidth="1"/>
    <col min="257" max="258" width="9.140625" style="114"/>
    <col min="259" max="259" width="49.140625" style="114" customWidth="1"/>
    <col min="260" max="260" width="27.85546875" style="114" customWidth="1"/>
    <col min="261" max="511" width="9.140625" style="114"/>
    <col min="512" max="512" width="12.7109375" style="114" customWidth="1"/>
    <col min="513" max="514" width="9.140625" style="114"/>
    <col min="515" max="515" width="49.140625" style="114" customWidth="1"/>
    <col min="516" max="516" width="27.85546875" style="114" customWidth="1"/>
    <col min="517" max="767" width="9.140625" style="114"/>
    <col min="768" max="768" width="12.7109375" style="114" customWidth="1"/>
    <col min="769" max="770" width="9.140625" style="114"/>
    <col min="771" max="771" width="49.140625" style="114" customWidth="1"/>
    <col min="772" max="772" width="27.85546875" style="114" customWidth="1"/>
    <col min="773" max="1023" width="9.140625" style="114"/>
    <col min="1024" max="1024" width="12.7109375" style="114" customWidth="1"/>
    <col min="1025" max="1026" width="9.140625" style="114"/>
    <col min="1027" max="1027" width="49.140625" style="114" customWidth="1"/>
    <col min="1028" max="1028" width="27.85546875" style="114" customWidth="1"/>
    <col min="1029" max="1279" width="9.140625" style="114"/>
    <col min="1280" max="1280" width="12.7109375" style="114" customWidth="1"/>
    <col min="1281" max="1282" width="9.140625" style="114"/>
    <col min="1283" max="1283" width="49.140625" style="114" customWidth="1"/>
    <col min="1284" max="1284" width="27.85546875" style="114" customWidth="1"/>
    <col min="1285" max="1535" width="9.140625" style="114"/>
    <col min="1536" max="1536" width="12.7109375" style="114" customWidth="1"/>
    <col min="1537" max="1538" width="9.140625" style="114"/>
    <col min="1539" max="1539" width="49.140625" style="114" customWidth="1"/>
    <col min="1540" max="1540" width="27.85546875" style="114" customWidth="1"/>
    <col min="1541" max="1791" width="9.140625" style="114"/>
    <col min="1792" max="1792" width="12.7109375" style="114" customWidth="1"/>
    <col min="1793" max="1794" width="9.140625" style="114"/>
    <col min="1795" max="1795" width="49.140625" style="114" customWidth="1"/>
    <col min="1796" max="1796" width="27.85546875" style="114" customWidth="1"/>
    <col min="1797" max="2047" width="9.140625" style="114"/>
    <col min="2048" max="2048" width="12.7109375" style="114" customWidth="1"/>
    <col min="2049" max="2050" width="9.140625" style="114"/>
    <col min="2051" max="2051" width="49.140625" style="114" customWidth="1"/>
    <col min="2052" max="2052" width="27.85546875" style="114" customWidth="1"/>
    <col min="2053" max="2303" width="9.140625" style="114"/>
    <col min="2304" max="2304" width="12.7109375" style="114" customWidth="1"/>
    <col min="2305" max="2306" width="9.140625" style="114"/>
    <col min="2307" max="2307" width="49.140625" style="114" customWidth="1"/>
    <col min="2308" max="2308" width="27.85546875" style="114" customWidth="1"/>
    <col min="2309" max="2559" width="9.140625" style="114"/>
    <col min="2560" max="2560" width="12.7109375" style="114" customWidth="1"/>
    <col min="2561" max="2562" width="9.140625" style="114"/>
    <col min="2563" max="2563" width="49.140625" style="114" customWidth="1"/>
    <col min="2564" max="2564" width="27.85546875" style="114" customWidth="1"/>
    <col min="2565" max="2815" width="9.140625" style="114"/>
    <col min="2816" max="2816" width="12.7109375" style="114" customWidth="1"/>
    <col min="2817" max="2818" width="9.140625" style="114"/>
    <col min="2819" max="2819" width="49.140625" style="114" customWidth="1"/>
    <col min="2820" max="2820" width="27.85546875" style="114" customWidth="1"/>
    <col min="2821" max="3071" width="9.140625" style="114"/>
    <col min="3072" max="3072" width="12.7109375" style="114" customWidth="1"/>
    <col min="3073" max="3074" width="9.140625" style="114"/>
    <col min="3075" max="3075" width="49.140625" style="114" customWidth="1"/>
    <col min="3076" max="3076" width="27.85546875" style="114" customWidth="1"/>
    <col min="3077" max="3327" width="9.140625" style="114"/>
    <col min="3328" max="3328" width="12.7109375" style="114" customWidth="1"/>
    <col min="3329" max="3330" width="9.140625" style="114"/>
    <col min="3331" max="3331" width="49.140625" style="114" customWidth="1"/>
    <col min="3332" max="3332" width="27.85546875" style="114" customWidth="1"/>
    <col min="3333" max="3583" width="9.140625" style="114"/>
    <col min="3584" max="3584" width="12.7109375" style="114" customWidth="1"/>
    <col min="3585" max="3586" width="9.140625" style="114"/>
    <col min="3587" max="3587" width="49.140625" style="114" customWidth="1"/>
    <col min="3588" max="3588" width="27.85546875" style="114" customWidth="1"/>
    <col min="3589" max="3839" width="9.140625" style="114"/>
    <col min="3840" max="3840" width="12.7109375" style="114" customWidth="1"/>
    <col min="3841" max="3842" width="9.140625" style="114"/>
    <col min="3843" max="3843" width="49.140625" style="114" customWidth="1"/>
    <col min="3844" max="3844" width="27.85546875" style="114" customWidth="1"/>
    <col min="3845" max="4095" width="9.140625" style="114"/>
    <col min="4096" max="4096" width="12.7109375" style="114" customWidth="1"/>
    <col min="4097" max="4098" width="9.140625" style="114"/>
    <col min="4099" max="4099" width="49.140625" style="114" customWidth="1"/>
    <col min="4100" max="4100" width="27.85546875" style="114" customWidth="1"/>
    <col min="4101" max="4351" width="9.140625" style="114"/>
    <col min="4352" max="4352" width="12.7109375" style="114" customWidth="1"/>
    <col min="4353" max="4354" width="9.140625" style="114"/>
    <col min="4355" max="4355" width="49.140625" style="114" customWidth="1"/>
    <col min="4356" max="4356" width="27.85546875" style="114" customWidth="1"/>
    <col min="4357" max="4607" width="9.140625" style="114"/>
    <col min="4608" max="4608" width="12.7109375" style="114" customWidth="1"/>
    <col min="4609" max="4610" width="9.140625" style="114"/>
    <col min="4611" max="4611" width="49.140625" style="114" customWidth="1"/>
    <col min="4612" max="4612" width="27.85546875" style="114" customWidth="1"/>
    <col min="4613" max="4863" width="9.140625" style="114"/>
    <col min="4864" max="4864" width="12.7109375" style="114" customWidth="1"/>
    <col min="4865" max="4866" width="9.140625" style="114"/>
    <col min="4867" max="4867" width="49.140625" style="114" customWidth="1"/>
    <col min="4868" max="4868" width="27.85546875" style="114" customWidth="1"/>
    <col min="4869" max="5119" width="9.140625" style="114"/>
    <col min="5120" max="5120" width="12.7109375" style="114" customWidth="1"/>
    <col min="5121" max="5122" width="9.140625" style="114"/>
    <col min="5123" max="5123" width="49.140625" style="114" customWidth="1"/>
    <col min="5124" max="5124" width="27.85546875" style="114" customWidth="1"/>
    <col min="5125" max="5375" width="9.140625" style="114"/>
    <col min="5376" max="5376" width="12.7109375" style="114" customWidth="1"/>
    <col min="5377" max="5378" width="9.140625" style="114"/>
    <col min="5379" max="5379" width="49.140625" style="114" customWidth="1"/>
    <col min="5380" max="5380" width="27.85546875" style="114" customWidth="1"/>
    <col min="5381" max="5631" width="9.140625" style="114"/>
    <col min="5632" max="5632" width="12.7109375" style="114" customWidth="1"/>
    <col min="5633" max="5634" width="9.140625" style="114"/>
    <col min="5635" max="5635" width="49.140625" style="114" customWidth="1"/>
    <col min="5636" max="5636" width="27.85546875" style="114" customWidth="1"/>
    <col min="5637" max="5887" width="9.140625" style="114"/>
    <col min="5888" max="5888" width="12.7109375" style="114" customWidth="1"/>
    <col min="5889" max="5890" width="9.140625" style="114"/>
    <col min="5891" max="5891" width="49.140625" style="114" customWidth="1"/>
    <col min="5892" max="5892" width="27.85546875" style="114" customWidth="1"/>
    <col min="5893" max="6143" width="9.140625" style="114"/>
    <col min="6144" max="6144" width="12.7109375" style="114" customWidth="1"/>
    <col min="6145" max="6146" width="9.140625" style="114"/>
    <col min="6147" max="6147" width="49.140625" style="114" customWidth="1"/>
    <col min="6148" max="6148" width="27.85546875" style="114" customWidth="1"/>
    <col min="6149" max="6399" width="9.140625" style="114"/>
    <col min="6400" max="6400" width="12.7109375" style="114" customWidth="1"/>
    <col min="6401" max="6402" width="9.140625" style="114"/>
    <col min="6403" max="6403" width="49.140625" style="114" customWidth="1"/>
    <col min="6404" max="6404" width="27.85546875" style="114" customWidth="1"/>
    <col min="6405" max="6655" width="9.140625" style="114"/>
    <col min="6656" max="6656" width="12.7109375" style="114" customWidth="1"/>
    <col min="6657" max="6658" width="9.140625" style="114"/>
    <col min="6659" max="6659" width="49.140625" style="114" customWidth="1"/>
    <col min="6660" max="6660" width="27.85546875" style="114" customWidth="1"/>
    <col min="6661" max="6911" width="9.140625" style="114"/>
    <col min="6912" max="6912" width="12.7109375" style="114" customWidth="1"/>
    <col min="6913" max="6914" width="9.140625" style="114"/>
    <col min="6915" max="6915" width="49.140625" style="114" customWidth="1"/>
    <col min="6916" max="6916" width="27.85546875" style="114" customWidth="1"/>
    <col min="6917" max="7167" width="9.140625" style="114"/>
    <col min="7168" max="7168" width="12.7109375" style="114" customWidth="1"/>
    <col min="7169" max="7170" width="9.140625" style="114"/>
    <col min="7171" max="7171" width="49.140625" style="114" customWidth="1"/>
    <col min="7172" max="7172" width="27.85546875" style="114" customWidth="1"/>
    <col min="7173" max="7423" width="9.140625" style="114"/>
    <col min="7424" max="7424" width="12.7109375" style="114" customWidth="1"/>
    <col min="7425" max="7426" width="9.140625" style="114"/>
    <col min="7427" max="7427" width="49.140625" style="114" customWidth="1"/>
    <col min="7428" max="7428" width="27.85546875" style="114" customWidth="1"/>
    <col min="7429" max="7679" width="9.140625" style="114"/>
    <col min="7680" max="7680" width="12.7109375" style="114" customWidth="1"/>
    <col min="7681" max="7682" width="9.140625" style="114"/>
    <col min="7683" max="7683" width="49.140625" style="114" customWidth="1"/>
    <col min="7684" max="7684" width="27.85546875" style="114" customWidth="1"/>
    <col min="7685" max="7935" width="9.140625" style="114"/>
    <col min="7936" max="7936" width="12.7109375" style="114" customWidth="1"/>
    <col min="7937" max="7938" width="9.140625" style="114"/>
    <col min="7939" max="7939" width="49.140625" style="114" customWidth="1"/>
    <col min="7940" max="7940" width="27.85546875" style="114" customWidth="1"/>
    <col min="7941" max="8191" width="9.140625" style="114"/>
    <col min="8192" max="8192" width="12.7109375" style="114" customWidth="1"/>
    <col min="8193" max="8194" width="9.140625" style="114"/>
    <col min="8195" max="8195" width="49.140625" style="114" customWidth="1"/>
    <col min="8196" max="8196" width="27.85546875" style="114" customWidth="1"/>
    <col min="8197" max="8447" width="9.140625" style="114"/>
    <col min="8448" max="8448" width="12.7109375" style="114" customWidth="1"/>
    <col min="8449" max="8450" width="9.140625" style="114"/>
    <col min="8451" max="8451" width="49.140625" style="114" customWidth="1"/>
    <col min="8452" max="8452" width="27.85546875" style="114" customWidth="1"/>
    <col min="8453" max="8703" width="9.140625" style="114"/>
    <col min="8704" max="8704" width="12.7109375" style="114" customWidth="1"/>
    <col min="8705" max="8706" width="9.140625" style="114"/>
    <col min="8707" max="8707" width="49.140625" style="114" customWidth="1"/>
    <col min="8708" max="8708" width="27.85546875" style="114" customWidth="1"/>
    <col min="8709" max="8959" width="9.140625" style="114"/>
    <col min="8960" max="8960" width="12.7109375" style="114" customWidth="1"/>
    <col min="8961" max="8962" width="9.140625" style="114"/>
    <col min="8963" max="8963" width="49.140625" style="114" customWidth="1"/>
    <col min="8964" max="8964" width="27.85546875" style="114" customWidth="1"/>
    <col min="8965" max="9215" width="9.140625" style="114"/>
    <col min="9216" max="9216" width="12.7109375" style="114" customWidth="1"/>
    <col min="9217" max="9218" width="9.140625" style="114"/>
    <col min="9219" max="9219" width="49.140625" style="114" customWidth="1"/>
    <col min="9220" max="9220" width="27.85546875" style="114" customWidth="1"/>
    <col min="9221" max="9471" width="9.140625" style="114"/>
    <col min="9472" max="9472" width="12.7109375" style="114" customWidth="1"/>
    <col min="9473" max="9474" width="9.140625" style="114"/>
    <col min="9475" max="9475" width="49.140625" style="114" customWidth="1"/>
    <col min="9476" max="9476" width="27.85546875" style="114" customWidth="1"/>
    <col min="9477" max="9727" width="9.140625" style="114"/>
    <col min="9728" max="9728" width="12.7109375" style="114" customWidth="1"/>
    <col min="9729" max="9730" width="9.140625" style="114"/>
    <col min="9731" max="9731" width="49.140625" style="114" customWidth="1"/>
    <col min="9732" max="9732" width="27.85546875" style="114" customWidth="1"/>
    <col min="9733" max="9983" width="9.140625" style="114"/>
    <col min="9984" max="9984" width="12.7109375" style="114" customWidth="1"/>
    <col min="9985" max="9986" width="9.140625" style="114"/>
    <col min="9987" max="9987" width="49.140625" style="114" customWidth="1"/>
    <col min="9988" max="9988" width="27.85546875" style="114" customWidth="1"/>
    <col min="9989" max="10239" width="9.140625" style="114"/>
    <col min="10240" max="10240" width="12.7109375" style="114" customWidth="1"/>
    <col min="10241" max="10242" width="9.140625" style="114"/>
    <col min="10243" max="10243" width="49.140625" style="114" customWidth="1"/>
    <col min="10244" max="10244" width="27.85546875" style="114" customWidth="1"/>
    <col min="10245" max="10495" width="9.140625" style="114"/>
    <col min="10496" max="10496" width="12.7109375" style="114" customWidth="1"/>
    <col min="10497" max="10498" width="9.140625" style="114"/>
    <col min="10499" max="10499" width="49.140625" style="114" customWidth="1"/>
    <col min="10500" max="10500" width="27.85546875" style="114" customWidth="1"/>
    <col min="10501" max="10751" width="9.140625" style="114"/>
    <col min="10752" max="10752" width="12.7109375" style="114" customWidth="1"/>
    <col min="10753" max="10754" width="9.140625" style="114"/>
    <col min="10755" max="10755" width="49.140625" style="114" customWidth="1"/>
    <col min="10756" max="10756" width="27.85546875" style="114" customWidth="1"/>
    <col min="10757" max="11007" width="9.140625" style="114"/>
    <col min="11008" max="11008" width="12.7109375" style="114" customWidth="1"/>
    <col min="11009" max="11010" width="9.140625" style="114"/>
    <col min="11011" max="11011" width="49.140625" style="114" customWidth="1"/>
    <col min="11012" max="11012" width="27.85546875" style="114" customWidth="1"/>
    <col min="11013" max="11263" width="9.140625" style="114"/>
    <col min="11264" max="11264" width="12.7109375" style="114" customWidth="1"/>
    <col min="11265" max="11266" width="9.140625" style="114"/>
    <col min="11267" max="11267" width="49.140625" style="114" customWidth="1"/>
    <col min="11268" max="11268" width="27.85546875" style="114" customWidth="1"/>
    <col min="11269" max="11519" width="9.140625" style="114"/>
    <col min="11520" max="11520" width="12.7109375" style="114" customWidth="1"/>
    <col min="11521" max="11522" width="9.140625" style="114"/>
    <col min="11523" max="11523" width="49.140625" style="114" customWidth="1"/>
    <col min="11524" max="11524" width="27.85546875" style="114" customWidth="1"/>
    <col min="11525" max="11775" width="9.140625" style="114"/>
    <col min="11776" max="11776" width="12.7109375" style="114" customWidth="1"/>
    <col min="11777" max="11778" width="9.140625" style="114"/>
    <col min="11779" max="11779" width="49.140625" style="114" customWidth="1"/>
    <col min="11780" max="11780" width="27.85546875" style="114" customWidth="1"/>
    <col min="11781" max="12031" width="9.140625" style="114"/>
    <col min="12032" max="12032" width="12.7109375" style="114" customWidth="1"/>
    <col min="12033" max="12034" width="9.140625" style="114"/>
    <col min="12035" max="12035" width="49.140625" style="114" customWidth="1"/>
    <col min="12036" max="12036" width="27.85546875" style="114" customWidth="1"/>
    <col min="12037" max="12287" width="9.140625" style="114"/>
    <col min="12288" max="12288" width="12.7109375" style="114" customWidth="1"/>
    <col min="12289" max="12290" width="9.140625" style="114"/>
    <col min="12291" max="12291" width="49.140625" style="114" customWidth="1"/>
    <col min="12292" max="12292" width="27.85546875" style="114" customWidth="1"/>
    <col min="12293" max="12543" width="9.140625" style="114"/>
    <col min="12544" max="12544" width="12.7109375" style="114" customWidth="1"/>
    <col min="12545" max="12546" width="9.140625" style="114"/>
    <col min="12547" max="12547" width="49.140625" style="114" customWidth="1"/>
    <col min="12548" max="12548" width="27.85546875" style="114" customWidth="1"/>
    <col min="12549" max="12799" width="9.140625" style="114"/>
    <col min="12800" max="12800" width="12.7109375" style="114" customWidth="1"/>
    <col min="12801" max="12802" width="9.140625" style="114"/>
    <col min="12803" max="12803" width="49.140625" style="114" customWidth="1"/>
    <col min="12804" max="12804" width="27.85546875" style="114" customWidth="1"/>
    <col min="12805" max="13055" width="9.140625" style="114"/>
    <col min="13056" max="13056" width="12.7109375" style="114" customWidth="1"/>
    <col min="13057" max="13058" width="9.140625" style="114"/>
    <col min="13059" max="13059" width="49.140625" style="114" customWidth="1"/>
    <col min="13060" max="13060" width="27.85546875" style="114" customWidth="1"/>
    <col min="13061" max="13311" width="9.140625" style="114"/>
    <col min="13312" max="13312" width="12.7109375" style="114" customWidth="1"/>
    <col min="13313" max="13314" width="9.140625" style="114"/>
    <col min="13315" max="13315" width="49.140625" style="114" customWidth="1"/>
    <col min="13316" max="13316" width="27.85546875" style="114" customWidth="1"/>
    <col min="13317" max="13567" width="9.140625" style="114"/>
    <col min="13568" max="13568" width="12.7109375" style="114" customWidth="1"/>
    <col min="13569" max="13570" width="9.140625" style="114"/>
    <col min="13571" max="13571" width="49.140625" style="114" customWidth="1"/>
    <col min="13572" max="13572" width="27.85546875" style="114" customWidth="1"/>
    <col min="13573" max="13823" width="9.140625" style="114"/>
    <col min="13824" max="13824" width="12.7109375" style="114" customWidth="1"/>
    <col min="13825" max="13826" width="9.140625" style="114"/>
    <col min="13827" max="13827" width="49.140625" style="114" customWidth="1"/>
    <col min="13828" max="13828" width="27.85546875" style="114" customWidth="1"/>
    <col min="13829" max="14079" width="9.140625" style="114"/>
    <col min="14080" max="14080" width="12.7109375" style="114" customWidth="1"/>
    <col min="14081" max="14082" width="9.140625" style="114"/>
    <col min="14083" max="14083" width="49.140625" style="114" customWidth="1"/>
    <col min="14084" max="14084" width="27.85546875" style="114" customWidth="1"/>
    <col min="14085" max="14335" width="9.140625" style="114"/>
    <col min="14336" max="14336" width="12.7109375" style="114" customWidth="1"/>
    <col min="14337" max="14338" width="9.140625" style="114"/>
    <col min="14339" max="14339" width="49.140625" style="114" customWidth="1"/>
    <col min="14340" max="14340" width="27.85546875" style="114" customWidth="1"/>
    <col min="14341" max="14591" width="9.140625" style="114"/>
    <col min="14592" max="14592" width="12.7109375" style="114" customWidth="1"/>
    <col min="14593" max="14594" width="9.140625" style="114"/>
    <col min="14595" max="14595" width="49.140625" style="114" customWidth="1"/>
    <col min="14596" max="14596" width="27.85546875" style="114" customWidth="1"/>
    <col min="14597" max="14847" width="9.140625" style="114"/>
    <col min="14848" max="14848" width="12.7109375" style="114" customWidth="1"/>
    <col min="14849" max="14850" width="9.140625" style="114"/>
    <col min="14851" max="14851" width="49.140625" style="114" customWidth="1"/>
    <col min="14852" max="14852" width="27.85546875" style="114" customWidth="1"/>
    <col min="14853" max="15103" width="9.140625" style="114"/>
    <col min="15104" max="15104" width="12.7109375" style="114" customWidth="1"/>
    <col min="15105" max="15106" width="9.140625" style="114"/>
    <col min="15107" max="15107" width="49.140625" style="114" customWidth="1"/>
    <col min="15108" max="15108" width="27.85546875" style="114" customWidth="1"/>
    <col min="15109" max="15359" width="9.140625" style="114"/>
    <col min="15360" max="15360" width="12.7109375" style="114" customWidth="1"/>
    <col min="15361" max="15362" width="9.140625" style="114"/>
    <col min="15363" max="15363" width="49.140625" style="114" customWidth="1"/>
    <col min="15364" max="15364" width="27.85546875" style="114" customWidth="1"/>
    <col min="15365" max="15615" width="9.140625" style="114"/>
    <col min="15616" max="15616" width="12.7109375" style="114" customWidth="1"/>
    <col min="15617" max="15618" width="9.140625" style="114"/>
    <col min="15619" max="15619" width="49.140625" style="114" customWidth="1"/>
    <col min="15620" max="15620" width="27.85546875" style="114" customWidth="1"/>
    <col min="15621" max="15871" width="9.140625" style="114"/>
    <col min="15872" max="15872" width="12.7109375" style="114" customWidth="1"/>
    <col min="15873" max="15874" width="9.140625" style="114"/>
    <col min="15875" max="15875" width="49.140625" style="114" customWidth="1"/>
    <col min="15876" max="15876" width="27.85546875" style="114" customWidth="1"/>
    <col min="15877" max="16127" width="9.140625" style="114"/>
    <col min="16128" max="16128" width="12.7109375" style="114" customWidth="1"/>
    <col min="16129" max="16130" width="9.140625" style="114"/>
    <col min="16131" max="16131" width="49.140625" style="114" customWidth="1"/>
    <col min="16132" max="16132" width="27.85546875" style="114" customWidth="1"/>
    <col min="16133" max="16384" width="9.140625" style="114"/>
  </cols>
  <sheetData>
    <row r="1" spans="1:15" s="75" customFormat="1" ht="72">
      <c r="A1" s="76" t="s">
        <v>97</v>
      </c>
      <c r="B1" s="76"/>
      <c r="C1" s="76"/>
      <c r="D1" s="76"/>
      <c r="E1" s="76"/>
      <c r="F1" s="76"/>
      <c r="G1" s="76"/>
      <c r="H1" s="76"/>
      <c r="J1" s="224" t="s">
        <v>330</v>
      </c>
      <c r="L1" s="233" t="s">
        <v>335</v>
      </c>
      <c r="M1" s="233"/>
      <c r="N1" s="233"/>
      <c r="O1" s="233"/>
    </row>
    <row r="2" spans="1:15" s="75" customFormat="1" ht="348.75">
      <c r="A2" s="77" t="s">
        <v>98</v>
      </c>
      <c r="B2" s="78"/>
      <c r="C2" s="78"/>
      <c r="D2" s="78"/>
      <c r="E2" s="78"/>
      <c r="F2" s="78"/>
      <c r="G2" s="78"/>
      <c r="H2" s="78"/>
      <c r="J2" s="224" t="s">
        <v>331</v>
      </c>
    </row>
    <row r="3" spans="1:15" s="75" customFormat="1" ht="48" customHeight="1" thickBot="1">
      <c r="B3" s="79"/>
      <c r="C3" s="80"/>
      <c r="D3" s="81"/>
      <c r="E3" s="81"/>
      <c r="F3" s="81"/>
      <c r="G3" s="81"/>
      <c r="H3" s="82"/>
      <c r="J3" s="232" t="s">
        <v>332</v>
      </c>
    </row>
    <row r="4" spans="1:15" s="75" customFormat="1" ht="177" customHeight="1">
      <c r="A4" s="228" t="s">
        <v>326</v>
      </c>
      <c r="B4" s="83" t="s">
        <v>99</v>
      </c>
      <c r="C4" s="227" t="s">
        <v>26</v>
      </c>
      <c r="D4" s="227" t="s">
        <v>100</v>
      </c>
      <c r="E4" s="227" t="s">
        <v>101</v>
      </c>
      <c r="F4" s="226" t="s">
        <v>327</v>
      </c>
      <c r="G4" s="227" t="s">
        <v>31</v>
      </c>
      <c r="H4" s="84" t="s">
        <v>31</v>
      </c>
      <c r="J4" s="232"/>
    </row>
    <row r="5" spans="1:15" s="75" customFormat="1" ht="75.75" thickBot="1">
      <c r="A5" s="85" t="s">
        <v>37</v>
      </c>
      <c r="B5" s="86" t="s">
        <v>105</v>
      </c>
      <c r="C5" s="87">
        <v>3</v>
      </c>
      <c r="D5" s="87">
        <v>4</v>
      </c>
      <c r="E5" s="87">
        <v>5</v>
      </c>
      <c r="F5" s="87">
        <v>6</v>
      </c>
      <c r="G5" s="87">
        <v>7</v>
      </c>
      <c r="H5" s="88">
        <v>8</v>
      </c>
      <c r="J5" s="230" t="s">
        <v>337</v>
      </c>
    </row>
    <row r="6" spans="1:15" s="89" customFormat="1">
      <c r="A6" s="90" t="s">
        <v>57</v>
      </c>
      <c r="B6" s="91"/>
      <c r="C6" s="92"/>
      <c r="D6" s="93"/>
      <c r="E6" s="94"/>
      <c r="F6" s="94"/>
      <c r="G6" s="94"/>
      <c r="H6" s="95"/>
    </row>
    <row r="7" spans="1:15" s="102" customFormat="1">
      <c r="A7" s="96">
        <v>1</v>
      </c>
      <c r="B7" s="97"/>
      <c r="C7" s="72" t="s">
        <v>60</v>
      </c>
      <c r="D7" s="98" t="s">
        <v>106</v>
      </c>
      <c r="E7" s="99" t="s">
        <v>107</v>
      </c>
      <c r="F7" s="100">
        <v>1</v>
      </c>
      <c r="G7" s="100">
        <v>1405</v>
      </c>
      <c r="H7" s="101">
        <f>F7*G7</f>
        <v>1405</v>
      </c>
    </row>
    <row r="8" spans="1:15" s="102" customFormat="1">
      <c r="A8" s="96">
        <v>2</v>
      </c>
      <c r="B8" s="97"/>
      <c r="C8" s="72" t="s">
        <v>61</v>
      </c>
      <c r="D8" s="98" t="s">
        <v>108</v>
      </c>
      <c r="E8" s="99" t="s">
        <v>109</v>
      </c>
      <c r="F8" s="100">
        <v>1</v>
      </c>
      <c r="G8" s="100">
        <v>1354</v>
      </c>
      <c r="H8" s="101">
        <f t="shared" ref="H8:H28" si="0">F8*G8</f>
        <v>1354</v>
      </c>
    </row>
    <row r="9" spans="1:15" s="102" customFormat="1" ht="24">
      <c r="A9" s="96">
        <v>3</v>
      </c>
      <c r="B9" s="97"/>
      <c r="C9" s="72" t="s">
        <v>62</v>
      </c>
      <c r="D9" s="98" t="s">
        <v>110</v>
      </c>
      <c r="E9" s="99" t="s">
        <v>111</v>
      </c>
      <c r="F9" s="100">
        <v>1</v>
      </c>
      <c r="G9" s="100">
        <v>3513</v>
      </c>
      <c r="H9" s="101">
        <f t="shared" si="0"/>
        <v>3513</v>
      </c>
    </row>
    <row r="10" spans="1:15" s="102" customFormat="1">
      <c r="A10" s="96">
        <v>4</v>
      </c>
      <c r="B10" s="97"/>
      <c r="C10" s="72" t="s">
        <v>63</v>
      </c>
      <c r="D10" s="98" t="s">
        <v>112</v>
      </c>
      <c r="E10" s="99" t="s">
        <v>109</v>
      </c>
      <c r="F10" s="100">
        <v>1</v>
      </c>
      <c r="G10" s="100">
        <v>702</v>
      </c>
      <c r="H10" s="101">
        <f t="shared" si="0"/>
        <v>702</v>
      </c>
    </row>
    <row r="11" spans="1:15" s="102" customFormat="1">
      <c r="A11" s="96">
        <v>5</v>
      </c>
      <c r="B11" s="97"/>
      <c r="C11" s="72" t="s">
        <v>64</v>
      </c>
      <c r="D11" s="98" t="s">
        <v>113</v>
      </c>
      <c r="E11" s="99" t="s">
        <v>107</v>
      </c>
      <c r="F11" s="103">
        <v>4</v>
      </c>
      <c r="G11" s="100">
        <v>571</v>
      </c>
      <c r="H11" s="101">
        <f>F11*G11</f>
        <v>2284</v>
      </c>
    </row>
    <row r="12" spans="1:15" s="102" customFormat="1">
      <c r="A12" s="96">
        <v>6</v>
      </c>
      <c r="B12" s="97"/>
      <c r="C12" s="72" t="s">
        <v>65</v>
      </c>
      <c r="D12" s="98" t="s">
        <v>114</v>
      </c>
      <c r="E12" s="99" t="s">
        <v>115</v>
      </c>
      <c r="F12" s="100">
        <v>4</v>
      </c>
      <c r="G12" s="100">
        <v>11</v>
      </c>
      <c r="H12" s="101">
        <f>F12*G12</f>
        <v>44</v>
      </c>
    </row>
    <row r="13" spans="1:15" s="102" customFormat="1">
      <c r="A13" s="96">
        <v>7</v>
      </c>
      <c r="B13" s="97"/>
      <c r="C13" s="72" t="s">
        <v>66</v>
      </c>
      <c r="D13" s="98" t="s">
        <v>116</v>
      </c>
      <c r="E13" s="99" t="s">
        <v>109</v>
      </c>
      <c r="F13" s="100">
        <v>1</v>
      </c>
      <c r="G13" s="100">
        <v>1230</v>
      </c>
      <c r="H13" s="101">
        <f>F13*G13</f>
        <v>1230</v>
      </c>
    </row>
    <row r="14" spans="1:15" s="102" customFormat="1">
      <c r="A14" s="96">
        <v>8</v>
      </c>
      <c r="B14" s="97"/>
      <c r="C14" s="72" t="s">
        <v>67</v>
      </c>
      <c r="D14" s="98" t="s">
        <v>117</v>
      </c>
      <c r="E14" s="99" t="s">
        <v>109</v>
      </c>
      <c r="F14" s="100">
        <v>1</v>
      </c>
      <c r="G14" s="100">
        <v>1186</v>
      </c>
      <c r="H14" s="101">
        <f>F14*G14</f>
        <v>1186</v>
      </c>
    </row>
    <row r="15" spans="1:15" s="102" customFormat="1" ht="24">
      <c r="A15" s="96">
        <v>9</v>
      </c>
      <c r="B15" s="97"/>
      <c r="C15" s="72" t="s">
        <v>68</v>
      </c>
      <c r="D15" s="98" t="s">
        <v>118</v>
      </c>
      <c r="E15" s="99" t="s">
        <v>109</v>
      </c>
      <c r="F15" s="100">
        <v>1</v>
      </c>
      <c r="G15" s="100">
        <v>2811</v>
      </c>
      <c r="H15" s="101">
        <f>F15*G15</f>
        <v>2811</v>
      </c>
    </row>
    <row r="16" spans="1:15" s="102" customFormat="1">
      <c r="A16" s="104"/>
      <c r="B16" s="105"/>
      <c r="C16" s="74" t="s">
        <v>119</v>
      </c>
      <c r="D16" s="106"/>
      <c r="E16" s="107"/>
      <c r="F16" s="108"/>
      <c r="G16" s="108"/>
      <c r="H16" s="109">
        <f>SUM(H7:H15)</f>
        <v>14529</v>
      </c>
    </row>
    <row r="17" spans="1:8">
      <c r="A17" s="110"/>
      <c r="B17" s="111"/>
      <c r="C17" s="73" t="s">
        <v>120</v>
      </c>
      <c r="D17" s="112">
        <v>1.4590000000000001</v>
      </c>
      <c r="E17" s="107"/>
      <c r="F17" s="108"/>
      <c r="G17" s="108"/>
      <c r="H17" s="113">
        <f>H16*D17</f>
        <v>21197.811000000002</v>
      </c>
    </row>
    <row r="18" spans="1:8" s="89" customFormat="1">
      <c r="A18" s="115" t="s">
        <v>58</v>
      </c>
      <c r="B18" s="116"/>
      <c r="C18" s="117"/>
      <c r="D18" s="112"/>
      <c r="E18" s="112"/>
      <c r="F18" s="118"/>
      <c r="G18" s="118"/>
      <c r="H18" s="119"/>
    </row>
    <row r="19" spans="1:8" s="102" customFormat="1" ht="24">
      <c r="A19" s="96">
        <f>+A15+1</f>
        <v>10</v>
      </c>
      <c r="B19" s="97"/>
      <c r="C19" s="72" t="s">
        <v>69</v>
      </c>
      <c r="D19" s="98" t="s">
        <v>121</v>
      </c>
      <c r="E19" s="99" t="s">
        <v>122</v>
      </c>
      <c r="F19" s="100">
        <v>3</v>
      </c>
      <c r="G19" s="100">
        <v>95</v>
      </c>
      <c r="H19" s="101">
        <f t="shared" si="0"/>
        <v>285</v>
      </c>
    </row>
    <row r="20" spans="1:8" s="102" customFormat="1">
      <c r="A20" s="104"/>
      <c r="B20" s="105"/>
      <c r="C20" s="74" t="s">
        <v>123</v>
      </c>
      <c r="D20" s="106"/>
      <c r="E20" s="107"/>
      <c r="F20" s="108"/>
      <c r="G20" s="108"/>
      <c r="H20" s="109">
        <f>H19</f>
        <v>285</v>
      </c>
    </row>
    <row r="21" spans="1:8">
      <c r="A21" s="110"/>
      <c r="B21" s="111"/>
      <c r="C21" s="73" t="s">
        <v>120</v>
      </c>
      <c r="D21" s="112">
        <v>1.6160000000000001</v>
      </c>
      <c r="E21" s="107"/>
      <c r="F21" s="108"/>
      <c r="G21" s="108"/>
      <c r="H21" s="113">
        <f>H20*D21</f>
        <v>460.56</v>
      </c>
    </row>
    <row r="22" spans="1:8" s="89" customFormat="1">
      <c r="A22" s="115" t="s">
        <v>59</v>
      </c>
      <c r="B22" s="116"/>
      <c r="C22" s="117"/>
      <c r="D22" s="112"/>
      <c r="E22" s="112"/>
      <c r="F22" s="118"/>
      <c r="G22" s="118"/>
      <c r="H22" s="119"/>
    </row>
    <row r="23" spans="1:8" s="102" customFormat="1" ht="24">
      <c r="A23" s="96">
        <f>+A19+1</f>
        <v>11</v>
      </c>
      <c r="B23" s="97"/>
      <c r="C23" s="72" t="s">
        <v>70</v>
      </c>
      <c r="D23" s="98" t="s">
        <v>124</v>
      </c>
      <c r="E23" s="99" t="s">
        <v>109</v>
      </c>
      <c r="F23" s="100">
        <v>8</v>
      </c>
      <c r="G23" s="100">
        <v>71</v>
      </c>
      <c r="H23" s="101">
        <f t="shared" si="0"/>
        <v>568</v>
      </c>
    </row>
    <row r="24" spans="1:8" s="120" customFormat="1" ht="24">
      <c r="A24" s="96">
        <f>+A23+1</f>
        <v>12</v>
      </c>
      <c r="B24" s="97"/>
      <c r="C24" s="72" t="s">
        <v>71</v>
      </c>
      <c r="D24" s="98" t="s">
        <v>125</v>
      </c>
      <c r="E24" s="99" t="s">
        <v>109</v>
      </c>
      <c r="F24" s="100">
        <v>8</v>
      </c>
      <c r="G24" s="100">
        <v>100</v>
      </c>
      <c r="H24" s="101">
        <f t="shared" si="0"/>
        <v>800</v>
      </c>
    </row>
    <row r="25" spans="1:8" s="102" customFormat="1" ht="24">
      <c r="A25" s="96">
        <f>+A24+1</f>
        <v>13</v>
      </c>
      <c r="B25" s="97"/>
      <c r="C25" s="72" t="s">
        <v>72</v>
      </c>
      <c r="D25" s="98" t="s">
        <v>126</v>
      </c>
      <c r="E25" s="99" t="s">
        <v>109</v>
      </c>
      <c r="F25" s="100">
        <v>6</v>
      </c>
      <c r="G25" s="100">
        <v>128</v>
      </c>
      <c r="H25" s="101">
        <f t="shared" si="0"/>
        <v>768</v>
      </c>
    </row>
    <row r="26" spans="1:8" s="102" customFormat="1" ht="24">
      <c r="A26" s="96">
        <f>+A25+1</f>
        <v>14</v>
      </c>
      <c r="B26" s="97"/>
      <c r="C26" s="72" t="s">
        <v>73</v>
      </c>
      <c r="D26" s="98" t="s">
        <v>127</v>
      </c>
      <c r="E26" s="99" t="s">
        <v>109</v>
      </c>
      <c r="F26" s="100">
        <v>6</v>
      </c>
      <c r="G26" s="100">
        <v>171</v>
      </c>
      <c r="H26" s="101">
        <f t="shared" si="0"/>
        <v>1026</v>
      </c>
    </row>
    <row r="27" spans="1:8" s="102" customFormat="1" ht="24">
      <c r="A27" s="96">
        <f>+A26+1</f>
        <v>15</v>
      </c>
      <c r="B27" s="97"/>
      <c r="C27" s="72" t="s">
        <v>74</v>
      </c>
      <c r="D27" s="98" t="s">
        <v>128</v>
      </c>
      <c r="E27" s="99" t="s">
        <v>109</v>
      </c>
      <c r="F27" s="100">
        <v>4</v>
      </c>
      <c r="G27" s="100">
        <v>213</v>
      </c>
      <c r="H27" s="101">
        <f t="shared" si="0"/>
        <v>852</v>
      </c>
    </row>
    <row r="28" spans="1:8" s="120" customFormat="1" ht="36">
      <c r="A28" s="96">
        <f>+A27+1</f>
        <v>16</v>
      </c>
      <c r="B28" s="97"/>
      <c r="C28" s="72" t="s">
        <v>75</v>
      </c>
      <c r="D28" s="98" t="s">
        <v>129</v>
      </c>
      <c r="E28" s="99" t="s">
        <v>109</v>
      </c>
      <c r="F28" s="100">
        <v>4</v>
      </c>
      <c r="G28" s="100">
        <v>850</v>
      </c>
      <c r="H28" s="101">
        <f t="shared" si="0"/>
        <v>3400</v>
      </c>
    </row>
    <row r="29" spans="1:8" s="102" customFormat="1">
      <c r="A29" s="104"/>
      <c r="B29" s="105"/>
      <c r="C29" s="74" t="s">
        <v>130</v>
      </c>
      <c r="D29" s="106"/>
      <c r="E29" s="107"/>
      <c r="F29" s="108"/>
      <c r="G29" s="108"/>
      <c r="H29" s="109">
        <f>SUM(H23:H28)</f>
        <v>7414</v>
      </c>
    </row>
    <row r="30" spans="1:8">
      <c r="A30" s="110"/>
      <c r="B30" s="111"/>
      <c r="C30" s="73" t="s">
        <v>120</v>
      </c>
      <c r="D30" s="112">
        <v>1.6160000000000001</v>
      </c>
      <c r="E30" s="107"/>
      <c r="F30" s="108"/>
      <c r="G30" s="108"/>
      <c r="H30" s="113">
        <f>H29*D30</f>
        <v>11981.024000000001</v>
      </c>
    </row>
    <row r="31" spans="1:8" s="120" customFormat="1">
      <c r="A31" s="121"/>
      <c r="B31" s="122"/>
      <c r="C31" s="123" t="s">
        <v>131</v>
      </c>
      <c r="D31" s="124"/>
      <c r="E31" s="112"/>
      <c r="F31" s="118"/>
      <c r="G31" s="118"/>
      <c r="H31" s="125">
        <f>H17++H21+H30</f>
        <v>33639.395000000004</v>
      </c>
    </row>
    <row r="32" spans="1:8">
      <c r="A32" s="110"/>
      <c r="B32" s="111"/>
      <c r="C32" s="114" t="s">
        <v>132</v>
      </c>
      <c r="D32" s="106"/>
      <c r="E32" s="107"/>
      <c r="F32" s="108"/>
      <c r="G32" s="108"/>
      <c r="H32" s="125">
        <f>H31*12*0.67</f>
        <v>270460.73580000002</v>
      </c>
    </row>
    <row r="33" spans="1:8" ht="13.5" thickBot="1">
      <c r="A33" s="126"/>
      <c r="B33" s="127"/>
      <c r="C33" s="128" t="s">
        <v>133</v>
      </c>
      <c r="D33" s="129"/>
      <c r="E33" s="130"/>
      <c r="F33" s="131"/>
      <c r="G33" s="131"/>
      <c r="H33" s="132">
        <f>+H32</f>
        <v>270460.73580000002</v>
      </c>
    </row>
    <row r="34" spans="1:8" ht="25.5">
      <c r="A34" s="133"/>
      <c r="B34" s="134"/>
      <c r="C34" s="135" t="s">
        <v>134</v>
      </c>
      <c r="D34" s="136"/>
      <c r="E34" s="137"/>
      <c r="F34" s="138"/>
      <c r="G34" s="138"/>
      <c r="H34" s="139"/>
    </row>
    <row r="35" spans="1:8">
      <c r="A35" s="110">
        <v>1</v>
      </c>
      <c r="B35" s="111"/>
      <c r="C35" s="74" t="s">
        <v>76</v>
      </c>
      <c r="D35" s="107" t="s">
        <v>135</v>
      </c>
      <c r="E35" s="107" t="s">
        <v>136</v>
      </c>
      <c r="F35" s="140">
        <v>0.33333333333333331</v>
      </c>
      <c r="G35" s="108">
        <v>75</v>
      </c>
      <c r="H35" s="141">
        <v>900</v>
      </c>
    </row>
    <row r="36" spans="1:8">
      <c r="A36" s="110">
        <v>2</v>
      </c>
      <c r="B36" s="111"/>
      <c r="C36" s="74" t="s">
        <v>76</v>
      </c>
      <c r="D36" s="107" t="s">
        <v>137</v>
      </c>
      <c r="E36" s="107" t="s">
        <v>136</v>
      </c>
      <c r="F36" s="140">
        <v>0.5</v>
      </c>
      <c r="G36" s="108">
        <v>75</v>
      </c>
      <c r="H36" s="141">
        <v>1350</v>
      </c>
    </row>
    <row r="37" spans="1:8">
      <c r="A37" s="110">
        <v>3</v>
      </c>
      <c r="B37" s="111"/>
      <c r="C37" s="74" t="s">
        <v>76</v>
      </c>
      <c r="D37" s="107" t="s">
        <v>138</v>
      </c>
      <c r="E37" s="107" t="s">
        <v>136</v>
      </c>
      <c r="F37" s="140">
        <v>1.3333333333333333</v>
      </c>
      <c r="G37" s="108">
        <v>75</v>
      </c>
      <c r="H37" s="141">
        <v>1800</v>
      </c>
    </row>
    <row r="38" spans="1:8">
      <c r="A38" s="110">
        <v>4</v>
      </c>
      <c r="B38" s="111"/>
      <c r="C38" s="74" t="s">
        <v>77</v>
      </c>
      <c r="D38" s="107" t="s">
        <v>139</v>
      </c>
      <c r="E38" s="107" t="s">
        <v>136</v>
      </c>
      <c r="F38" s="140">
        <v>4.9999999999999996E-2</v>
      </c>
      <c r="G38" s="108">
        <v>75</v>
      </c>
      <c r="H38" s="141">
        <v>135</v>
      </c>
    </row>
    <row r="39" spans="1:8">
      <c r="A39" s="110">
        <v>5</v>
      </c>
      <c r="B39" s="111"/>
      <c r="C39" s="74" t="s">
        <v>77</v>
      </c>
      <c r="D39" s="107" t="s">
        <v>140</v>
      </c>
      <c r="E39" s="107" t="s">
        <v>136</v>
      </c>
      <c r="F39" s="140">
        <v>6.6666666666666666E-2</v>
      </c>
      <c r="G39" s="108">
        <v>75</v>
      </c>
      <c r="H39" s="141">
        <v>180</v>
      </c>
    </row>
    <row r="40" spans="1:8">
      <c r="A40" s="110">
        <v>6</v>
      </c>
      <c r="B40" s="111"/>
      <c r="C40" s="74" t="s">
        <v>77</v>
      </c>
      <c r="D40" s="107" t="s">
        <v>141</v>
      </c>
      <c r="E40" s="107" t="s">
        <v>136</v>
      </c>
      <c r="F40" s="140">
        <v>0.13333333333333333</v>
      </c>
      <c r="G40" s="108">
        <v>75</v>
      </c>
      <c r="H40" s="141">
        <v>225</v>
      </c>
    </row>
    <row r="41" spans="1:8">
      <c r="A41" s="110">
        <v>7</v>
      </c>
      <c r="B41" s="111"/>
      <c r="C41" s="74" t="s">
        <v>78</v>
      </c>
      <c r="D41" s="107" t="s">
        <v>142</v>
      </c>
      <c r="E41" s="107" t="s">
        <v>136</v>
      </c>
      <c r="F41" s="140">
        <v>0.79999999999999993</v>
      </c>
      <c r="G41" s="108">
        <v>420</v>
      </c>
      <c r="H41" s="141">
        <f t="shared" ref="H41:H76" si="1">F41*G41</f>
        <v>336</v>
      </c>
    </row>
    <row r="42" spans="1:8">
      <c r="A42" s="110">
        <v>8</v>
      </c>
      <c r="B42" s="111"/>
      <c r="C42" s="74" t="s">
        <v>79</v>
      </c>
      <c r="D42" s="107" t="s">
        <v>143</v>
      </c>
      <c r="E42" s="107" t="s">
        <v>136</v>
      </c>
      <c r="F42" s="140">
        <v>0.5</v>
      </c>
      <c r="G42" s="108">
        <v>500</v>
      </c>
      <c r="H42" s="141">
        <f t="shared" si="1"/>
        <v>250</v>
      </c>
    </row>
    <row r="43" spans="1:8">
      <c r="A43" s="110">
        <v>9</v>
      </c>
      <c r="B43" s="111"/>
      <c r="C43" s="74" t="s">
        <v>80</v>
      </c>
      <c r="D43" s="107" t="s">
        <v>144</v>
      </c>
      <c r="E43" s="107" t="s">
        <v>136</v>
      </c>
      <c r="F43" s="140">
        <v>5</v>
      </c>
      <c r="G43" s="108">
        <v>26</v>
      </c>
      <c r="H43" s="141">
        <f t="shared" si="1"/>
        <v>130</v>
      </c>
    </row>
    <row r="44" spans="1:8">
      <c r="A44" s="110">
        <v>10</v>
      </c>
      <c r="B44" s="111"/>
      <c r="C44" s="74" t="s">
        <v>81</v>
      </c>
      <c r="D44" s="107" t="s">
        <v>145</v>
      </c>
      <c r="E44" s="107" t="s">
        <v>109</v>
      </c>
      <c r="F44" s="140">
        <v>1</v>
      </c>
      <c r="G44" s="108">
        <v>150</v>
      </c>
      <c r="H44" s="141">
        <f t="shared" si="1"/>
        <v>150</v>
      </c>
    </row>
    <row r="45" spans="1:8">
      <c r="A45" s="110">
        <v>11</v>
      </c>
      <c r="B45" s="111"/>
      <c r="C45" s="74" t="s">
        <v>82</v>
      </c>
      <c r="D45" s="107" t="s">
        <v>146</v>
      </c>
      <c r="E45" s="107" t="s">
        <v>109</v>
      </c>
      <c r="F45" s="140">
        <v>1</v>
      </c>
      <c r="G45" s="108">
        <v>120</v>
      </c>
      <c r="H45" s="141">
        <f t="shared" si="1"/>
        <v>120</v>
      </c>
    </row>
    <row r="46" spans="1:8">
      <c r="A46" s="110">
        <v>12</v>
      </c>
      <c r="B46" s="111"/>
      <c r="C46" s="74" t="s">
        <v>83</v>
      </c>
      <c r="D46" s="107" t="s">
        <v>147</v>
      </c>
      <c r="E46" s="107" t="s">
        <v>136</v>
      </c>
      <c r="F46" s="140">
        <v>3</v>
      </c>
      <c r="G46" s="108">
        <v>170</v>
      </c>
      <c r="H46" s="141">
        <f t="shared" si="1"/>
        <v>510</v>
      </c>
    </row>
    <row r="47" spans="1:8">
      <c r="A47" s="110">
        <v>13</v>
      </c>
      <c r="B47" s="111"/>
      <c r="C47" s="74" t="s">
        <v>83</v>
      </c>
      <c r="D47" s="107" t="s">
        <v>148</v>
      </c>
      <c r="E47" s="107" t="s">
        <v>136</v>
      </c>
      <c r="F47" s="140">
        <v>4</v>
      </c>
      <c r="G47" s="108">
        <v>170</v>
      </c>
      <c r="H47" s="141">
        <f t="shared" si="1"/>
        <v>680</v>
      </c>
    </row>
    <row r="48" spans="1:8">
      <c r="A48" s="110">
        <v>14</v>
      </c>
      <c r="B48" s="111"/>
      <c r="C48" s="74" t="s">
        <v>83</v>
      </c>
      <c r="D48" s="107" t="s">
        <v>149</v>
      </c>
      <c r="E48" s="107" t="s">
        <v>136</v>
      </c>
      <c r="F48" s="140">
        <v>5</v>
      </c>
      <c r="G48" s="108">
        <v>170</v>
      </c>
      <c r="H48" s="141">
        <f t="shared" si="1"/>
        <v>850</v>
      </c>
    </row>
    <row r="49" spans="1:8">
      <c r="A49" s="110">
        <v>15</v>
      </c>
      <c r="B49" s="111"/>
      <c r="C49" s="74" t="s">
        <v>83</v>
      </c>
      <c r="D49" s="107" t="s">
        <v>150</v>
      </c>
      <c r="E49" s="107" t="s">
        <v>136</v>
      </c>
      <c r="F49" s="140">
        <v>6</v>
      </c>
      <c r="G49" s="108">
        <v>170</v>
      </c>
      <c r="H49" s="141">
        <f t="shared" si="1"/>
        <v>1020</v>
      </c>
    </row>
    <row r="50" spans="1:8">
      <c r="A50" s="110">
        <v>16</v>
      </c>
      <c r="B50" s="111"/>
      <c r="C50" s="74" t="s">
        <v>83</v>
      </c>
      <c r="D50" s="107" t="s">
        <v>151</v>
      </c>
      <c r="E50" s="107" t="s">
        <v>136</v>
      </c>
      <c r="F50" s="140">
        <v>7</v>
      </c>
      <c r="G50" s="108">
        <v>170</v>
      </c>
      <c r="H50" s="141">
        <f t="shared" si="1"/>
        <v>1190</v>
      </c>
    </row>
    <row r="51" spans="1:8">
      <c r="A51" s="110">
        <v>17</v>
      </c>
      <c r="B51" s="111"/>
      <c r="C51" s="74" t="s">
        <v>84</v>
      </c>
      <c r="D51" s="107" t="s">
        <v>152</v>
      </c>
      <c r="E51" s="107" t="s">
        <v>136</v>
      </c>
      <c r="F51" s="140">
        <v>4</v>
      </c>
      <c r="G51" s="108">
        <v>130</v>
      </c>
      <c r="H51" s="141">
        <f t="shared" si="1"/>
        <v>520</v>
      </c>
    </row>
    <row r="52" spans="1:8">
      <c r="A52" s="110">
        <v>18</v>
      </c>
      <c r="B52" s="111"/>
      <c r="C52" s="74" t="s">
        <v>84</v>
      </c>
      <c r="D52" s="107" t="s">
        <v>153</v>
      </c>
      <c r="E52" s="107" t="s">
        <v>136</v>
      </c>
      <c r="F52" s="140">
        <v>5</v>
      </c>
      <c r="G52" s="108">
        <v>130</v>
      </c>
      <c r="H52" s="141">
        <f t="shared" si="1"/>
        <v>650</v>
      </c>
    </row>
    <row r="53" spans="1:8">
      <c r="A53" s="110">
        <v>19</v>
      </c>
      <c r="B53" s="111"/>
      <c r="C53" s="74" t="s">
        <v>84</v>
      </c>
      <c r="D53" s="107" t="s">
        <v>154</v>
      </c>
      <c r="E53" s="107" t="s">
        <v>136</v>
      </c>
      <c r="F53" s="140">
        <v>6</v>
      </c>
      <c r="G53" s="108">
        <v>130</v>
      </c>
      <c r="H53" s="141">
        <f t="shared" si="1"/>
        <v>780</v>
      </c>
    </row>
    <row r="54" spans="1:8">
      <c r="A54" s="110">
        <v>20</v>
      </c>
      <c r="B54" s="111"/>
      <c r="C54" s="74" t="s">
        <v>84</v>
      </c>
      <c r="D54" s="107" t="s">
        <v>155</v>
      </c>
      <c r="E54" s="107" t="s">
        <v>136</v>
      </c>
      <c r="F54" s="140">
        <v>4</v>
      </c>
      <c r="G54" s="108">
        <v>120</v>
      </c>
      <c r="H54" s="141">
        <f t="shared" si="1"/>
        <v>480</v>
      </c>
    </row>
    <row r="55" spans="1:8">
      <c r="A55" s="110">
        <v>21</v>
      </c>
      <c r="B55" s="111"/>
      <c r="C55" s="74" t="s">
        <v>84</v>
      </c>
      <c r="D55" s="107" t="s">
        <v>156</v>
      </c>
      <c r="E55" s="107" t="s">
        <v>136</v>
      </c>
      <c r="F55" s="140">
        <v>5</v>
      </c>
      <c r="G55" s="108">
        <v>120</v>
      </c>
      <c r="H55" s="141">
        <f t="shared" si="1"/>
        <v>600</v>
      </c>
    </row>
    <row r="56" spans="1:8">
      <c r="A56" s="110">
        <v>22</v>
      </c>
      <c r="B56" s="111"/>
      <c r="C56" s="74" t="s">
        <v>84</v>
      </c>
      <c r="D56" s="107" t="s">
        <v>157</v>
      </c>
      <c r="E56" s="107" t="s">
        <v>136</v>
      </c>
      <c r="F56" s="140">
        <v>6</v>
      </c>
      <c r="G56" s="108">
        <v>120</v>
      </c>
      <c r="H56" s="141">
        <f t="shared" si="1"/>
        <v>720</v>
      </c>
    </row>
    <row r="57" spans="1:8">
      <c r="A57" s="110">
        <v>23</v>
      </c>
      <c r="B57" s="111"/>
      <c r="C57" s="74" t="s">
        <v>84</v>
      </c>
      <c r="D57" s="107" t="s">
        <v>158</v>
      </c>
      <c r="E57" s="107" t="s">
        <v>136</v>
      </c>
      <c r="F57" s="140">
        <v>7</v>
      </c>
      <c r="G57" s="108">
        <v>120</v>
      </c>
      <c r="H57" s="141">
        <f t="shared" si="1"/>
        <v>840</v>
      </c>
    </row>
    <row r="58" spans="1:8">
      <c r="A58" s="110">
        <v>24</v>
      </c>
      <c r="B58" s="111"/>
      <c r="C58" s="74" t="s">
        <v>85</v>
      </c>
      <c r="D58" s="107"/>
      <c r="E58" s="107" t="s">
        <v>109</v>
      </c>
      <c r="F58" s="140">
        <v>30</v>
      </c>
      <c r="G58" s="108">
        <v>15</v>
      </c>
      <c r="H58" s="141">
        <f t="shared" si="1"/>
        <v>450</v>
      </c>
    </row>
    <row r="59" spans="1:8">
      <c r="A59" s="110">
        <v>25</v>
      </c>
      <c r="B59" s="111"/>
      <c r="C59" s="74" t="s">
        <v>86</v>
      </c>
      <c r="D59" s="107" t="s">
        <v>159</v>
      </c>
      <c r="E59" s="107" t="s">
        <v>136</v>
      </c>
      <c r="F59" s="140">
        <v>0.19999999999999998</v>
      </c>
      <c r="G59" s="108">
        <v>350</v>
      </c>
      <c r="H59" s="141">
        <f t="shared" si="1"/>
        <v>70</v>
      </c>
    </row>
    <row r="60" spans="1:8">
      <c r="A60" s="110">
        <v>26</v>
      </c>
      <c r="B60" s="111"/>
      <c r="C60" s="74" t="s">
        <v>87</v>
      </c>
      <c r="D60" s="107"/>
      <c r="E60" s="107" t="s">
        <v>136</v>
      </c>
      <c r="F60" s="140">
        <v>2</v>
      </c>
      <c r="G60" s="108">
        <v>23</v>
      </c>
      <c r="H60" s="141">
        <f t="shared" si="1"/>
        <v>46</v>
      </c>
    </row>
    <row r="61" spans="1:8">
      <c r="A61" s="110">
        <v>27</v>
      </c>
      <c r="B61" s="111"/>
      <c r="C61" s="74" t="s">
        <v>88</v>
      </c>
      <c r="D61" s="107" t="s">
        <v>160</v>
      </c>
      <c r="E61" s="107" t="s">
        <v>136</v>
      </c>
      <c r="F61" s="140">
        <v>5.333333333333333</v>
      </c>
      <c r="G61" s="108">
        <v>100</v>
      </c>
      <c r="H61" s="141">
        <f t="shared" si="1"/>
        <v>533.33333333333326</v>
      </c>
    </row>
    <row r="62" spans="1:8">
      <c r="A62" s="110">
        <v>28</v>
      </c>
      <c r="B62" s="111"/>
      <c r="C62" s="74" t="s">
        <v>88</v>
      </c>
      <c r="D62" s="107" t="s">
        <v>161</v>
      </c>
      <c r="E62" s="107" t="s">
        <v>136</v>
      </c>
      <c r="F62" s="140">
        <v>5.833333333333333</v>
      </c>
      <c r="G62" s="108">
        <v>100</v>
      </c>
      <c r="H62" s="141">
        <f t="shared" si="1"/>
        <v>583.33333333333326</v>
      </c>
    </row>
    <row r="63" spans="1:8">
      <c r="A63" s="110">
        <v>29</v>
      </c>
      <c r="B63" s="111"/>
      <c r="C63" s="74" t="s">
        <v>88</v>
      </c>
      <c r="D63" s="107" t="s">
        <v>162</v>
      </c>
      <c r="E63" s="107" t="s">
        <v>136</v>
      </c>
      <c r="F63" s="140">
        <v>6.166666666666667</v>
      </c>
      <c r="G63" s="108">
        <v>100</v>
      </c>
      <c r="H63" s="141">
        <f t="shared" si="1"/>
        <v>616.66666666666674</v>
      </c>
    </row>
    <row r="64" spans="1:8">
      <c r="A64" s="110">
        <v>30</v>
      </c>
      <c r="B64" s="111"/>
      <c r="C64" s="74" t="s">
        <v>88</v>
      </c>
      <c r="D64" s="107" t="s">
        <v>163</v>
      </c>
      <c r="E64" s="107" t="s">
        <v>136</v>
      </c>
      <c r="F64" s="140">
        <v>6.666666666666667</v>
      </c>
      <c r="G64" s="108">
        <v>100</v>
      </c>
      <c r="H64" s="141">
        <f t="shared" si="1"/>
        <v>666.66666666666674</v>
      </c>
    </row>
    <row r="65" spans="1:8">
      <c r="A65" s="110">
        <v>31</v>
      </c>
      <c r="B65" s="111"/>
      <c r="C65" s="74" t="s">
        <v>88</v>
      </c>
      <c r="D65" s="107" t="s">
        <v>164</v>
      </c>
      <c r="E65" s="107" t="s">
        <v>136</v>
      </c>
      <c r="F65" s="140">
        <v>7</v>
      </c>
      <c r="G65" s="108">
        <v>100</v>
      </c>
      <c r="H65" s="141">
        <f t="shared" si="1"/>
        <v>700</v>
      </c>
    </row>
    <row r="66" spans="1:8">
      <c r="A66" s="110">
        <v>32</v>
      </c>
      <c r="B66" s="111"/>
      <c r="C66" s="74" t="s">
        <v>89</v>
      </c>
      <c r="D66" s="107"/>
      <c r="E66" s="107" t="s">
        <v>109</v>
      </c>
      <c r="F66" s="140">
        <v>30</v>
      </c>
      <c r="G66" s="108">
        <v>31</v>
      </c>
      <c r="H66" s="141">
        <f t="shared" si="1"/>
        <v>930</v>
      </c>
    </row>
    <row r="67" spans="1:8">
      <c r="A67" s="110">
        <v>33</v>
      </c>
      <c r="B67" s="111"/>
      <c r="C67" s="74" t="s">
        <v>90</v>
      </c>
      <c r="D67" s="107" t="s">
        <v>165</v>
      </c>
      <c r="E67" s="107" t="s">
        <v>166</v>
      </c>
      <c r="F67" s="140">
        <v>0.83333333333333337</v>
      </c>
      <c r="G67" s="108">
        <v>280</v>
      </c>
      <c r="H67" s="141">
        <f t="shared" si="1"/>
        <v>233.33333333333334</v>
      </c>
    </row>
    <row r="68" spans="1:8">
      <c r="A68" s="110">
        <v>34</v>
      </c>
      <c r="B68" s="111"/>
      <c r="C68" s="74" t="s">
        <v>90</v>
      </c>
      <c r="D68" s="107" t="s">
        <v>167</v>
      </c>
      <c r="E68" s="107" t="s">
        <v>166</v>
      </c>
      <c r="F68" s="140">
        <v>0.83333333333333337</v>
      </c>
      <c r="G68" s="108">
        <v>280</v>
      </c>
      <c r="H68" s="141">
        <f t="shared" si="1"/>
        <v>233.33333333333334</v>
      </c>
    </row>
    <row r="69" spans="1:8">
      <c r="A69" s="110">
        <v>35</v>
      </c>
      <c r="B69" s="111"/>
      <c r="C69" s="74" t="s">
        <v>91</v>
      </c>
      <c r="D69" s="107"/>
      <c r="E69" s="107" t="s">
        <v>109</v>
      </c>
      <c r="F69" s="140">
        <v>300</v>
      </c>
      <c r="G69" s="108">
        <v>3</v>
      </c>
      <c r="H69" s="141">
        <f t="shared" si="1"/>
        <v>900</v>
      </c>
    </row>
    <row r="70" spans="1:8">
      <c r="A70" s="110">
        <v>36</v>
      </c>
      <c r="B70" s="111"/>
      <c r="C70" s="74" t="s">
        <v>92</v>
      </c>
      <c r="D70" s="107" t="s">
        <v>168</v>
      </c>
      <c r="E70" s="107" t="s">
        <v>136</v>
      </c>
      <c r="F70" s="140">
        <v>3</v>
      </c>
      <c r="G70" s="108">
        <v>46</v>
      </c>
      <c r="H70" s="141">
        <f t="shared" si="1"/>
        <v>138</v>
      </c>
    </row>
    <row r="71" spans="1:8">
      <c r="A71" s="110">
        <v>37</v>
      </c>
      <c r="B71" s="111"/>
      <c r="C71" s="74" t="s">
        <v>92</v>
      </c>
      <c r="D71" s="107" t="s">
        <v>169</v>
      </c>
      <c r="E71" s="107" t="s">
        <v>136</v>
      </c>
      <c r="F71" s="140">
        <v>3</v>
      </c>
      <c r="G71" s="108">
        <v>56</v>
      </c>
      <c r="H71" s="141">
        <f t="shared" si="1"/>
        <v>168</v>
      </c>
    </row>
    <row r="72" spans="1:8">
      <c r="A72" s="110">
        <v>38</v>
      </c>
      <c r="B72" s="111"/>
      <c r="C72" s="74" t="s">
        <v>93</v>
      </c>
      <c r="D72" s="107" t="s">
        <v>170</v>
      </c>
      <c r="E72" s="107" t="s">
        <v>171</v>
      </c>
      <c r="F72" s="140">
        <v>10</v>
      </c>
      <c r="G72" s="108">
        <v>75</v>
      </c>
      <c r="H72" s="141">
        <f t="shared" si="1"/>
        <v>750</v>
      </c>
    </row>
    <row r="73" spans="1:8">
      <c r="A73" s="110">
        <v>39</v>
      </c>
      <c r="B73" s="111"/>
      <c r="C73" s="74" t="s">
        <v>93</v>
      </c>
      <c r="D73" s="107" t="s">
        <v>172</v>
      </c>
      <c r="E73" s="107" t="s">
        <v>171</v>
      </c>
      <c r="F73" s="140">
        <v>10</v>
      </c>
      <c r="G73" s="108">
        <v>75</v>
      </c>
      <c r="H73" s="141">
        <f t="shared" si="1"/>
        <v>750</v>
      </c>
    </row>
    <row r="74" spans="1:8">
      <c r="A74" s="110">
        <v>40</v>
      </c>
      <c r="B74" s="111"/>
      <c r="C74" s="74" t="s">
        <v>94</v>
      </c>
      <c r="D74" s="107" t="s">
        <v>173</v>
      </c>
      <c r="E74" s="107" t="s">
        <v>166</v>
      </c>
      <c r="F74" s="140">
        <v>3.3333333333333335</v>
      </c>
      <c r="G74" s="108">
        <v>95</v>
      </c>
      <c r="H74" s="141">
        <f t="shared" si="1"/>
        <v>316.66666666666669</v>
      </c>
    </row>
    <row r="75" spans="1:8">
      <c r="A75" s="110">
        <v>41</v>
      </c>
      <c r="B75" s="111"/>
      <c r="C75" s="74" t="s">
        <v>95</v>
      </c>
      <c r="D75" s="107"/>
      <c r="E75" s="107" t="s">
        <v>171</v>
      </c>
      <c r="F75" s="140">
        <v>6.666666666666667</v>
      </c>
      <c r="G75" s="108">
        <v>35</v>
      </c>
      <c r="H75" s="141">
        <f>F75*G75</f>
        <v>233.33333333333334</v>
      </c>
    </row>
    <row r="76" spans="1:8">
      <c r="A76" s="110">
        <v>42</v>
      </c>
      <c r="B76" s="111"/>
      <c r="C76" s="74" t="s">
        <v>96</v>
      </c>
      <c r="D76" s="107" t="s">
        <v>174</v>
      </c>
      <c r="E76" s="107" t="s">
        <v>136</v>
      </c>
      <c r="F76" s="140">
        <v>8.3333333333333339</v>
      </c>
      <c r="G76" s="108">
        <v>75</v>
      </c>
      <c r="H76" s="141">
        <f t="shared" si="1"/>
        <v>625</v>
      </c>
    </row>
    <row r="77" spans="1:8" ht="24">
      <c r="A77" s="142"/>
      <c r="B77" s="143"/>
      <c r="C77" s="123" t="s">
        <v>175</v>
      </c>
      <c r="D77" s="144"/>
      <c r="E77" s="107"/>
      <c r="F77" s="145"/>
      <c r="G77" s="145"/>
      <c r="H77" s="146">
        <f>SUM(H35:H76)</f>
        <v>23359.666666666668</v>
      </c>
    </row>
    <row r="78" spans="1:8">
      <c r="A78" s="110"/>
      <c r="B78" s="111"/>
      <c r="C78" s="123" t="s">
        <v>176</v>
      </c>
      <c r="D78" s="106"/>
      <c r="E78" s="144"/>
      <c r="F78" s="108"/>
      <c r="G78" s="108"/>
      <c r="H78" s="146">
        <f>H77</f>
        <v>23359.666666666668</v>
      </c>
    </row>
    <row r="79" spans="1:8">
      <c r="A79" s="110"/>
      <c r="B79" s="111"/>
      <c r="C79" s="123" t="s">
        <v>177</v>
      </c>
      <c r="D79" s="106"/>
      <c r="E79" s="144"/>
      <c r="F79" s="108"/>
      <c r="G79" s="108"/>
      <c r="H79" s="146">
        <f>H33+H78</f>
        <v>293820.40246666671</v>
      </c>
    </row>
    <row r="80" spans="1:8">
      <c r="A80" s="110"/>
      <c r="B80" s="111"/>
      <c r="C80" s="74" t="s">
        <v>178</v>
      </c>
      <c r="D80" s="106"/>
      <c r="E80" s="144"/>
      <c r="F80" s="108"/>
      <c r="G80" s="108"/>
      <c r="H80" s="147">
        <f>H79*0.18</f>
        <v>52887.672444000003</v>
      </c>
    </row>
    <row r="81" spans="1:8" ht="13.5">
      <c r="A81" s="110"/>
      <c r="B81" s="148"/>
      <c r="C81" s="74" t="s">
        <v>179</v>
      </c>
      <c r="D81" s="149"/>
      <c r="E81" s="150"/>
      <c r="F81" s="151"/>
      <c r="G81" s="151"/>
      <c r="H81" s="141">
        <f>SUM(H79:H80)</f>
        <v>346708.07491066674</v>
      </c>
    </row>
    <row r="82" spans="1:8">
      <c r="A82" s="152"/>
      <c r="B82" s="153"/>
      <c r="C82" s="154" t="s">
        <v>180</v>
      </c>
      <c r="D82" s="153"/>
      <c r="E82" s="155"/>
      <c r="F82" s="155"/>
      <c r="G82" s="155"/>
      <c r="H82" s="156"/>
    </row>
    <row r="83" spans="1:8" ht="24">
      <c r="A83" s="157"/>
      <c r="B83" s="124"/>
      <c r="C83" s="74" t="s">
        <v>181</v>
      </c>
      <c r="D83" s="106"/>
      <c r="E83" s="108"/>
      <c r="F83" s="108"/>
      <c r="G83" s="108"/>
      <c r="H83" s="158">
        <v>0</v>
      </c>
    </row>
    <row r="84" spans="1:8">
      <c r="A84" s="157"/>
      <c r="B84" s="124"/>
      <c r="C84" s="74" t="s">
        <v>182</v>
      </c>
      <c r="D84" s="106"/>
      <c r="E84" s="108"/>
      <c r="F84" s="108"/>
      <c r="G84" s="108"/>
      <c r="H84" s="158">
        <f>H33</f>
        <v>270460.73580000002</v>
      </c>
    </row>
    <row r="85" spans="1:8">
      <c r="A85" s="110"/>
      <c r="B85" s="111"/>
      <c r="C85" s="74" t="s">
        <v>183</v>
      </c>
      <c r="D85" s="106"/>
      <c r="E85" s="108"/>
      <c r="F85" s="108"/>
      <c r="G85" s="108"/>
      <c r="H85" s="158">
        <v>0</v>
      </c>
    </row>
    <row r="86" spans="1:8" ht="13.5" thickBot="1">
      <c r="A86" s="159"/>
      <c r="B86" s="160"/>
      <c r="C86" s="161" t="s">
        <v>184</v>
      </c>
      <c r="D86" s="162"/>
      <c r="E86" s="163"/>
      <c r="F86" s="163"/>
      <c r="G86" s="163"/>
      <c r="H86" s="164">
        <f>H77</f>
        <v>23359.666666666668</v>
      </c>
    </row>
    <row r="88" spans="1:8" s="169" customFormat="1" ht="15.75">
      <c r="A88" s="170"/>
      <c r="B88" s="170"/>
      <c r="C88" s="171"/>
      <c r="D88" s="172"/>
      <c r="E88" s="173"/>
      <c r="F88" s="173"/>
      <c r="G88" s="174"/>
      <c r="H88" s="175"/>
    </row>
    <row r="89" spans="1:8" s="169" customFormat="1">
      <c r="A89" s="170"/>
      <c r="B89" s="170"/>
      <c r="D89" s="172"/>
      <c r="E89" s="173"/>
      <c r="F89" s="173"/>
      <c r="G89" s="173"/>
      <c r="H89" s="176"/>
    </row>
    <row r="90" spans="1:8" s="169" customFormat="1">
      <c r="A90" s="170"/>
      <c r="B90" s="170"/>
      <c r="D90" s="172"/>
      <c r="E90" s="173"/>
      <c r="F90" s="173"/>
      <c r="G90" s="177"/>
      <c r="H90" s="177"/>
    </row>
    <row r="91" spans="1:8" s="169" customFormat="1">
      <c r="A91" s="170"/>
      <c r="B91" s="170"/>
      <c r="D91" s="172"/>
      <c r="E91" s="173"/>
      <c r="F91" s="173"/>
      <c r="G91" s="173"/>
      <c r="H91" s="173"/>
    </row>
    <row r="92" spans="1:8" s="169" customFormat="1">
      <c r="A92" s="170"/>
      <c r="B92" s="170"/>
      <c r="D92" s="172"/>
      <c r="E92" s="173"/>
      <c r="F92" s="173"/>
      <c r="G92" s="173"/>
      <c r="H92" s="176"/>
    </row>
    <row r="93" spans="1:8" s="169" customFormat="1">
      <c r="A93" s="170"/>
      <c r="B93" s="170"/>
      <c r="D93" s="172"/>
      <c r="E93" s="173"/>
      <c r="F93" s="173"/>
      <c r="G93" s="173"/>
      <c r="H93" s="176"/>
    </row>
    <row r="94" spans="1:8" s="169" customFormat="1">
      <c r="A94" s="170"/>
      <c r="B94" s="170"/>
      <c r="D94" s="172"/>
      <c r="E94" s="173"/>
      <c r="F94" s="173"/>
      <c r="G94" s="173"/>
      <c r="H94" s="176"/>
    </row>
    <row r="95" spans="1:8" s="169" customFormat="1">
      <c r="A95" s="170"/>
      <c r="B95" s="170"/>
      <c r="D95" s="172"/>
      <c r="E95" s="173"/>
      <c r="F95" s="173"/>
      <c r="G95" s="173"/>
      <c r="H95" s="176"/>
    </row>
    <row r="96" spans="1:8" s="169" customFormat="1">
      <c r="A96" s="170"/>
      <c r="B96" s="170"/>
      <c r="D96" s="172"/>
      <c r="E96" s="173"/>
      <c r="F96" s="173"/>
      <c r="G96" s="173"/>
      <c r="H96" s="176"/>
    </row>
    <row r="97" spans="1:8" s="169" customFormat="1">
      <c r="A97" s="170"/>
      <c r="B97" s="170"/>
      <c r="D97" s="172"/>
      <c r="E97" s="173"/>
      <c r="F97" s="173"/>
      <c r="G97" s="173"/>
      <c r="H97" s="176"/>
    </row>
    <row r="98" spans="1:8" s="169" customFormat="1">
      <c r="A98" s="170"/>
      <c r="B98" s="170"/>
      <c r="D98" s="172"/>
      <c r="E98" s="173"/>
      <c r="F98" s="173"/>
      <c r="G98" s="173"/>
      <c r="H98" s="176"/>
    </row>
    <row r="99" spans="1:8" s="169" customFormat="1">
      <c r="A99" s="170"/>
      <c r="B99" s="170"/>
      <c r="D99" s="172"/>
      <c r="E99" s="173"/>
      <c r="F99" s="173"/>
      <c r="G99" s="173"/>
      <c r="H99" s="176"/>
    </row>
  </sheetData>
  <mergeCells count="2">
    <mergeCell ref="J3:J4"/>
    <mergeCell ref="L1:O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5">
    <tabColor rgb="FF92D050"/>
  </sheetPr>
  <dimension ref="A1:O99"/>
  <sheetViews>
    <sheetView topLeftCell="A34" workbookViewId="0">
      <selection activeCell="A2" sqref="A2:H2"/>
    </sheetView>
  </sheetViews>
  <sheetFormatPr defaultRowHeight="15"/>
  <cols>
    <col min="1" max="1" width="3.42578125" style="212" customWidth="1"/>
    <col min="2" max="2" width="8.5703125" style="212" customWidth="1"/>
    <col min="3" max="3" width="54.7109375" style="213" customWidth="1"/>
    <col min="4" max="4" width="16.140625" style="214" customWidth="1"/>
    <col min="5" max="5" width="8.85546875" style="214" customWidth="1"/>
    <col min="6" max="6" width="7.42578125" style="214" customWidth="1"/>
    <col min="7" max="7" width="13" style="214" customWidth="1"/>
    <col min="8" max="8" width="16.85546875" style="216" customWidth="1"/>
    <col min="10" max="10" width="48.5703125" style="114" customWidth="1"/>
  </cols>
  <sheetData>
    <row r="1" spans="1:15" ht="72">
      <c r="A1" s="234" t="s">
        <v>296</v>
      </c>
      <c r="B1" s="234"/>
      <c r="C1" s="234"/>
      <c r="D1" s="234"/>
      <c r="E1" s="234"/>
      <c r="F1" s="234"/>
      <c r="G1" s="234"/>
      <c r="H1" s="234"/>
      <c r="J1" s="224" t="s">
        <v>334</v>
      </c>
      <c r="L1" s="233" t="s">
        <v>333</v>
      </c>
      <c r="M1" s="233"/>
      <c r="N1" s="233"/>
      <c r="O1" s="233"/>
    </row>
    <row r="2" spans="1:15" ht="348.75">
      <c r="A2" s="234" t="s">
        <v>188</v>
      </c>
      <c r="B2" s="234"/>
      <c r="C2" s="234"/>
      <c r="D2" s="234"/>
      <c r="E2" s="234"/>
      <c r="F2" s="234"/>
      <c r="G2" s="234"/>
      <c r="H2" s="234"/>
      <c r="J2" s="224" t="s">
        <v>331</v>
      </c>
    </row>
    <row r="3" spans="1:15" ht="15.75" thickBot="1">
      <c r="A3" s="181"/>
      <c r="B3" s="182"/>
      <c r="C3" s="181" t="s">
        <v>189</v>
      </c>
      <c r="D3" s="235" t="s">
        <v>190</v>
      </c>
      <c r="E3" s="235"/>
      <c r="F3" s="183"/>
      <c r="G3" s="183"/>
      <c r="H3" s="184"/>
      <c r="J3" s="232" t="s">
        <v>332</v>
      </c>
    </row>
    <row r="4" spans="1:15" ht="204.75" customHeight="1">
      <c r="A4" s="185" t="s">
        <v>56</v>
      </c>
      <c r="B4" s="134" t="s">
        <v>99</v>
      </c>
      <c r="C4" s="186" t="s">
        <v>26</v>
      </c>
      <c r="D4" s="186" t="s">
        <v>100</v>
      </c>
      <c r="E4" s="186" t="s">
        <v>101</v>
      </c>
      <c r="F4" s="186" t="s">
        <v>102</v>
      </c>
      <c r="G4" s="186" t="s">
        <v>103</v>
      </c>
      <c r="H4" s="187" t="s">
        <v>104</v>
      </c>
      <c r="J4" s="232"/>
    </row>
    <row r="5" spans="1:15" ht="75.75" thickBot="1">
      <c r="A5" s="188" t="s">
        <v>37</v>
      </c>
      <c r="B5" s="127" t="s">
        <v>105</v>
      </c>
      <c r="C5" s="189">
        <v>3</v>
      </c>
      <c r="D5" s="189">
        <v>4</v>
      </c>
      <c r="E5" s="189">
        <v>5</v>
      </c>
      <c r="F5" s="189">
        <v>6</v>
      </c>
      <c r="G5" s="189">
        <v>7</v>
      </c>
      <c r="H5" s="190">
        <v>8</v>
      </c>
      <c r="J5" s="230" t="s">
        <v>337</v>
      </c>
    </row>
    <row r="6" spans="1:15">
      <c r="A6" s="191" t="s">
        <v>191</v>
      </c>
      <c r="B6" s="192"/>
      <c r="C6" s="193"/>
      <c r="D6" s="194"/>
      <c r="E6" s="194"/>
      <c r="F6" s="194"/>
      <c r="G6" s="194"/>
      <c r="H6" s="195"/>
      <c r="J6" s="89"/>
    </row>
    <row r="7" spans="1:15">
      <c r="A7" s="104">
        <v>1</v>
      </c>
      <c r="B7" s="122"/>
      <c r="C7" s="74" t="s">
        <v>192</v>
      </c>
      <c r="D7" s="124" t="s">
        <v>193</v>
      </c>
      <c r="E7" s="107" t="s">
        <v>194</v>
      </c>
      <c r="F7" s="108">
        <v>2</v>
      </c>
      <c r="G7" s="108">
        <v>76757</v>
      </c>
      <c r="H7" s="196">
        <f>F7*G7*0.8</f>
        <v>122811.20000000001</v>
      </c>
      <c r="J7" s="102"/>
    </row>
    <row r="8" spans="1:15" ht="24">
      <c r="A8" s="104">
        <v>2</v>
      </c>
      <c r="B8" s="122"/>
      <c r="C8" s="74" t="s">
        <v>195</v>
      </c>
      <c r="D8" s="124" t="s">
        <v>196</v>
      </c>
      <c r="E8" s="107" t="s">
        <v>194</v>
      </c>
      <c r="F8" s="108">
        <v>2</v>
      </c>
      <c r="G8" s="108">
        <v>49093</v>
      </c>
      <c r="H8" s="196">
        <f>F8*G8*0.8</f>
        <v>78548.800000000003</v>
      </c>
      <c r="J8" s="102"/>
    </row>
    <row r="9" spans="1:15">
      <c r="A9" s="104">
        <v>3</v>
      </c>
      <c r="B9" s="122"/>
      <c r="C9" s="74" t="s">
        <v>197</v>
      </c>
      <c r="D9" s="124" t="s">
        <v>198</v>
      </c>
      <c r="E9" s="107" t="s">
        <v>194</v>
      </c>
      <c r="F9" s="108">
        <v>1</v>
      </c>
      <c r="G9" s="108">
        <v>95726</v>
      </c>
      <c r="H9" s="196">
        <f>F9*G9*0.8</f>
        <v>76580.800000000003</v>
      </c>
      <c r="J9" s="102"/>
    </row>
    <row r="10" spans="1:15">
      <c r="A10" s="104"/>
      <c r="B10" s="122"/>
      <c r="C10" s="74" t="s">
        <v>199</v>
      </c>
      <c r="D10" s="124"/>
      <c r="E10" s="107"/>
      <c r="F10" s="108"/>
      <c r="G10" s="108"/>
      <c r="H10" s="196">
        <f>SUM(H7:H9)</f>
        <v>277940.8</v>
      </c>
      <c r="J10" s="102"/>
    </row>
    <row r="11" spans="1:15">
      <c r="A11" s="197"/>
      <c r="B11" s="111"/>
      <c r="C11" s="123" t="s">
        <v>120</v>
      </c>
      <c r="D11" s="71">
        <v>1.462</v>
      </c>
      <c r="E11" s="198"/>
      <c r="F11" s="199"/>
      <c r="G11" s="199"/>
      <c r="H11" s="200">
        <f>H10*D11</f>
        <v>406349.44959999999</v>
      </c>
      <c r="J11" s="102"/>
    </row>
    <row r="12" spans="1:15">
      <c r="A12" s="201" t="s">
        <v>200</v>
      </c>
      <c r="B12" s="202"/>
      <c r="C12" s="203"/>
      <c r="D12" s="107"/>
      <c r="E12" s="107"/>
      <c r="F12" s="108"/>
      <c r="G12" s="108"/>
      <c r="H12" s="196"/>
      <c r="J12" s="102"/>
    </row>
    <row r="13" spans="1:15">
      <c r="A13" s="104">
        <v>1</v>
      </c>
      <c r="B13" s="122"/>
      <c r="C13" s="74" t="s">
        <v>201</v>
      </c>
      <c r="D13" s="124" t="s">
        <v>193</v>
      </c>
      <c r="E13" s="107" t="s">
        <v>194</v>
      </c>
      <c r="F13" s="108">
        <v>4</v>
      </c>
      <c r="G13" s="108">
        <v>76757</v>
      </c>
      <c r="H13" s="196">
        <f>F13*G13*0.6</f>
        <v>184216.8</v>
      </c>
      <c r="J13" s="102"/>
    </row>
    <row r="14" spans="1:15" ht="24">
      <c r="A14" s="104">
        <v>2</v>
      </c>
      <c r="B14" s="122"/>
      <c r="C14" s="74" t="s">
        <v>195</v>
      </c>
      <c r="D14" s="124" t="s">
        <v>196</v>
      </c>
      <c r="E14" s="107" t="s">
        <v>194</v>
      </c>
      <c r="F14" s="108">
        <v>4</v>
      </c>
      <c r="G14" s="108">
        <v>49093</v>
      </c>
      <c r="H14" s="196">
        <f>F14*G14*0.6</f>
        <v>117823.2</v>
      </c>
      <c r="J14" s="102"/>
    </row>
    <row r="15" spans="1:15">
      <c r="A15" s="104">
        <v>3</v>
      </c>
      <c r="B15" s="122"/>
      <c r="C15" s="74" t="s">
        <v>197</v>
      </c>
      <c r="D15" s="124" t="s">
        <v>198</v>
      </c>
      <c r="E15" s="107" t="s">
        <v>194</v>
      </c>
      <c r="F15" s="108">
        <v>2</v>
      </c>
      <c r="G15" s="108">
        <v>95726</v>
      </c>
      <c r="H15" s="196">
        <f t="shared" ref="H15:H21" si="0">F15*G15*0.4</f>
        <v>76580.800000000003</v>
      </c>
      <c r="J15" s="102"/>
    </row>
    <row r="16" spans="1:15">
      <c r="A16" s="104">
        <v>4</v>
      </c>
      <c r="B16" s="122"/>
      <c r="C16" s="74" t="s">
        <v>202</v>
      </c>
      <c r="D16" s="124" t="s">
        <v>203</v>
      </c>
      <c r="E16" s="107" t="s">
        <v>109</v>
      </c>
      <c r="F16" s="108">
        <v>2</v>
      </c>
      <c r="G16" s="108">
        <v>50103</v>
      </c>
      <c r="H16" s="196">
        <f t="shared" si="0"/>
        <v>40082.400000000001</v>
      </c>
      <c r="J16" s="102"/>
    </row>
    <row r="17" spans="1:10">
      <c r="A17" s="104">
        <v>5</v>
      </c>
      <c r="B17" s="122"/>
      <c r="C17" s="74" t="s">
        <v>204</v>
      </c>
      <c r="D17" s="124" t="s">
        <v>205</v>
      </c>
      <c r="E17" s="107" t="s">
        <v>109</v>
      </c>
      <c r="F17" s="108">
        <v>2</v>
      </c>
      <c r="G17" s="108">
        <v>71048</v>
      </c>
      <c r="H17" s="196">
        <f>F17*G17*0.41</f>
        <v>58259.359999999993</v>
      </c>
    </row>
    <row r="18" spans="1:10">
      <c r="A18" s="104">
        <v>6</v>
      </c>
      <c r="B18" s="122"/>
      <c r="C18" s="74" t="s">
        <v>206</v>
      </c>
      <c r="D18" s="124" t="s">
        <v>207</v>
      </c>
      <c r="E18" s="107" t="s">
        <v>109</v>
      </c>
      <c r="F18" s="108">
        <v>5</v>
      </c>
      <c r="G18" s="108">
        <v>11065</v>
      </c>
      <c r="H18" s="196">
        <f>F18*G18*0.400199</f>
        <v>22141.009675000001</v>
      </c>
      <c r="J18" s="89"/>
    </row>
    <row r="19" spans="1:10">
      <c r="A19" s="104">
        <v>7</v>
      </c>
      <c r="B19" s="122"/>
      <c r="C19" s="74" t="s">
        <v>208</v>
      </c>
      <c r="D19" s="124" t="s">
        <v>209</v>
      </c>
      <c r="E19" s="107" t="s">
        <v>109</v>
      </c>
      <c r="F19" s="108">
        <v>5</v>
      </c>
      <c r="G19" s="108">
        <v>15282</v>
      </c>
      <c r="H19" s="196">
        <f>F19*G19*0.4</f>
        <v>30564</v>
      </c>
      <c r="J19" s="102"/>
    </row>
    <row r="20" spans="1:10" ht="24">
      <c r="A20" s="104">
        <v>8</v>
      </c>
      <c r="B20" s="122"/>
      <c r="C20" s="74" t="s">
        <v>210</v>
      </c>
      <c r="D20" s="124" t="s">
        <v>211</v>
      </c>
      <c r="E20" s="107" t="s">
        <v>109</v>
      </c>
      <c r="F20" s="108">
        <v>4</v>
      </c>
      <c r="G20" s="108">
        <v>18837</v>
      </c>
      <c r="H20" s="196">
        <f t="shared" si="0"/>
        <v>30139.200000000001</v>
      </c>
      <c r="J20" s="102"/>
    </row>
    <row r="21" spans="1:10">
      <c r="A21" s="104">
        <v>9</v>
      </c>
      <c r="B21" s="122"/>
      <c r="C21" s="74" t="s">
        <v>212</v>
      </c>
      <c r="D21" s="124" t="s">
        <v>213</v>
      </c>
      <c r="E21" s="107" t="s">
        <v>109</v>
      </c>
      <c r="F21" s="108">
        <v>6</v>
      </c>
      <c r="G21" s="108">
        <v>39254</v>
      </c>
      <c r="H21" s="196">
        <f t="shared" si="0"/>
        <v>94209.600000000006</v>
      </c>
    </row>
    <row r="22" spans="1:10">
      <c r="A22" s="104"/>
      <c r="B22" s="122"/>
      <c r="C22" s="74" t="s">
        <v>199</v>
      </c>
      <c r="D22" s="124"/>
      <c r="E22" s="107"/>
      <c r="F22" s="204"/>
      <c r="G22" s="108"/>
      <c r="H22" s="196">
        <f>SUM(H13:H21)</f>
        <v>654016.36967499985</v>
      </c>
      <c r="J22" s="89"/>
    </row>
    <row r="23" spans="1:10">
      <c r="A23" s="197"/>
      <c r="B23" s="111"/>
      <c r="C23" s="123" t="s">
        <v>120</v>
      </c>
      <c r="D23" s="71">
        <v>1.462</v>
      </c>
      <c r="E23" s="198"/>
      <c r="F23" s="199"/>
      <c r="G23" s="199"/>
      <c r="H23" s="200">
        <f>H22*D23</f>
        <v>956171.93246484979</v>
      </c>
      <c r="J23" s="102"/>
    </row>
    <row r="24" spans="1:10">
      <c r="A24" s="104"/>
      <c r="B24" s="122"/>
      <c r="C24" s="123" t="s">
        <v>214</v>
      </c>
      <c r="D24" s="112"/>
      <c r="E24" s="107"/>
      <c r="F24" s="108"/>
      <c r="G24" s="108"/>
      <c r="H24" s="205">
        <f>H11+H23</f>
        <v>1362521.3820648498</v>
      </c>
      <c r="J24" s="120"/>
    </row>
    <row r="25" spans="1:10">
      <c r="A25" s="110"/>
      <c r="B25" s="111"/>
      <c r="C25" s="123" t="s">
        <v>133</v>
      </c>
      <c r="D25" s="124"/>
      <c r="E25" s="206"/>
      <c r="F25" s="118"/>
      <c r="G25" s="118"/>
      <c r="H25" s="205">
        <f>H24</f>
        <v>1362521.3820648498</v>
      </c>
      <c r="J25" s="102"/>
    </row>
    <row r="26" spans="1:10">
      <c r="A26" s="110"/>
      <c r="B26" s="111"/>
      <c r="C26" s="207" t="s">
        <v>134</v>
      </c>
      <c r="D26" s="124"/>
      <c r="E26" s="206"/>
      <c r="F26" s="118"/>
      <c r="G26" s="118"/>
      <c r="H26" s="205"/>
      <c r="J26" s="102"/>
    </row>
    <row r="27" spans="1:10">
      <c r="A27" s="110">
        <v>1</v>
      </c>
      <c r="B27" s="111"/>
      <c r="C27" s="74" t="s">
        <v>215</v>
      </c>
      <c r="D27" s="199" t="s">
        <v>216</v>
      </c>
      <c r="E27" s="208" t="s">
        <v>109</v>
      </c>
      <c r="F27" s="108">
        <v>0</v>
      </c>
      <c r="G27" s="208">
        <v>18500</v>
      </c>
      <c r="H27" s="196">
        <f t="shared" ref="H27:H74" si="1">F27*G27</f>
        <v>0</v>
      </c>
      <c r="J27" s="102"/>
    </row>
    <row r="28" spans="1:10">
      <c r="A28" s="110">
        <v>3</v>
      </c>
      <c r="B28" s="111"/>
      <c r="C28" s="74" t="s">
        <v>217</v>
      </c>
      <c r="D28" s="199" t="s">
        <v>218</v>
      </c>
      <c r="E28" s="208" t="s">
        <v>109</v>
      </c>
      <c r="F28" s="108">
        <v>6</v>
      </c>
      <c r="G28" s="208">
        <v>2695</v>
      </c>
      <c r="H28" s="196">
        <f t="shared" si="1"/>
        <v>16170</v>
      </c>
      <c r="J28" s="120"/>
    </row>
    <row r="29" spans="1:10">
      <c r="A29" s="110">
        <v>4</v>
      </c>
      <c r="B29" s="111"/>
      <c r="C29" s="74" t="s">
        <v>219</v>
      </c>
      <c r="D29" s="199" t="s">
        <v>218</v>
      </c>
      <c r="E29" s="208" t="s">
        <v>109</v>
      </c>
      <c r="F29" s="108">
        <v>2</v>
      </c>
      <c r="G29" s="208">
        <v>2695</v>
      </c>
      <c r="H29" s="196">
        <f t="shared" si="1"/>
        <v>5390</v>
      </c>
      <c r="J29" s="102"/>
    </row>
    <row r="30" spans="1:10">
      <c r="A30" s="110">
        <v>5</v>
      </c>
      <c r="B30" s="111"/>
      <c r="C30" s="74" t="s">
        <v>220</v>
      </c>
      <c r="D30" s="199" t="s">
        <v>221</v>
      </c>
      <c r="E30" s="208" t="s">
        <v>109</v>
      </c>
      <c r="F30" s="108">
        <v>6</v>
      </c>
      <c r="G30" s="208">
        <v>3000</v>
      </c>
      <c r="H30" s="196">
        <f t="shared" si="1"/>
        <v>18000</v>
      </c>
    </row>
    <row r="31" spans="1:10">
      <c r="A31" s="110">
        <v>6</v>
      </c>
      <c r="B31" s="111"/>
      <c r="C31" s="74" t="s">
        <v>222</v>
      </c>
      <c r="D31" s="199" t="s">
        <v>223</v>
      </c>
      <c r="E31" s="208" t="s">
        <v>109</v>
      </c>
      <c r="F31" s="108">
        <v>8</v>
      </c>
      <c r="G31" s="208">
        <v>2000</v>
      </c>
      <c r="H31" s="196">
        <f t="shared" si="1"/>
        <v>16000</v>
      </c>
      <c r="J31" s="120"/>
    </row>
    <row r="32" spans="1:10">
      <c r="A32" s="110">
        <v>7</v>
      </c>
      <c r="B32" s="111"/>
      <c r="C32" s="74" t="s">
        <v>224</v>
      </c>
      <c r="D32" s="108" t="s">
        <v>225</v>
      </c>
      <c r="E32" s="208" t="s">
        <v>109</v>
      </c>
      <c r="F32" s="108">
        <v>50</v>
      </c>
      <c r="G32" s="208">
        <v>88.98</v>
      </c>
      <c r="H32" s="196">
        <f t="shared" si="1"/>
        <v>4449</v>
      </c>
    </row>
    <row r="33" spans="1:8">
      <c r="A33" s="110">
        <v>8</v>
      </c>
      <c r="B33" s="111"/>
      <c r="C33" s="74" t="s">
        <v>226</v>
      </c>
      <c r="D33" s="108" t="s">
        <v>225</v>
      </c>
      <c r="E33" s="208" t="s">
        <v>109</v>
      </c>
      <c r="F33" s="108">
        <v>30</v>
      </c>
      <c r="G33" s="208">
        <v>39</v>
      </c>
      <c r="H33" s="196">
        <f t="shared" si="1"/>
        <v>1170</v>
      </c>
    </row>
    <row r="34" spans="1:8">
      <c r="A34" s="110">
        <v>9</v>
      </c>
      <c r="B34" s="111"/>
      <c r="C34" s="74" t="s">
        <v>227</v>
      </c>
      <c r="D34" s="108" t="s">
        <v>228</v>
      </c>
      <c r="E34" s="208" t="s">
        <v>109</v>
      </c>
      <c r="F34" s="108">
        <v>4</v>
      </c>
      <c r="G34" s="208">
        <v>3000</v>
      </c>
      <c r="H34" s="196">
        <f t="shared" si="1"/>
        <v>12000</v>
      </c>
    </row>
    <row r="35" spans="1:8">
      <c r="A35" s="110">
        <v>10</v>
      </c>
      <c r="B35" s="111"/>
      <c r="C35" s="74" t="s">
        <v>227</v>
      </c>
      <c r="D35" s="108" t="s">
        <v>229</v>
      </c>
      <c r="E35" s="208" t="s">
        <v>109</v>
      </c>
      <c r="F35" s="108">
        <v>4</v>
      </c>
      <c r="G35" s="208">
        <v>3000</v>
      </c>
      <c r="H35" s="196">
        <f t="shared" si="1"/>
        <v>12000</v>
      </c>
    </row>
    <row r="36" spans="1:8">
      <c r="A36" s="110">
        <v>11</v>
      </c>
      <c r="B36" s="111"/>
      <c r="C36" s="74" t="s">
        <v>230</v>
      </c>
      <c r="D36" s="108" t="s">
        <v>231</v>
      </c>
      <c r="E36" s="208" t="s">
        <v>109</v>
      </c>
      <c r="F36" s="108">
        <v>5</v>
      </c>
      <c r="G36" s="208">
        <v>150</v>
      </c>
      <c r="H36" s="196">
        <f t="shared" si="1"/>
        <v>750</v>
      </c>
    </row>
    <row r="37" spans="1:8">
      <c r="A37" s="110">
        <v>16</v>
      </c>
      <c r="B37" s="111"/>
      <c r="C37" s="74" t="s">
        <v>232</v>
      </c>
      <c r="D37" s="199" t="s">
        <v>233</v>
      </c>
      <c r="E37" s="208" t="s">
        <v>109</v>
      </c>
      <c r="F37" s="108">
        <v>4</v>
      </c>
      <c r="G37" s="208">
        <v>320</v>
      </c>
      <c r="H37" s="196">
        <f t="shared" si="1"/>
        <v>1280</v>
      </c>
    </row>
    <row r="38" spans="1:8">
      <c r="A38" s="110">
        <v>17</v>
      </c>
      <c r="B38" s="111"/>
      <c r="C38" s="74" t="s">
        <v>234</v>
      </c>
      <c r="D38" s="199" t="s">
        <v>235</v>
      </c>
      <c r="E38" s="208" t="s">
        <v>109</v>
      </c>
      <c r="F38" s="108">
        <v>2</v>
      </c>
      <c r="G38" s="208">
        <v>8000</v>
      </c>
      <c r="H38" s="196">
        <f t="shared" si="1"/>
        <v>16000</v>
      </c>
    </row>
    <row r="39" spans="1:8">
      <c r="A39" s="110">
        <v>18</v>
      </c>
      <c r="B39" s="111"/>
      <c r="C39" s="74" t="s">
        <v>236</v>
      </c>
      <c r="D39" s="199" t="s">
        <v>237</v>
      </c>
      <c r="E39" s="208" t="s">
        <v>109</v>
      </c>
      <c r="F39" s="108">
        <v>2</v>
      </c>
      <c r="G39" s="208">
        <v>1348</v>
      </c>
      <c r="H39" s="196">
        <f t="shared" si="1"/>
        <v>2696</v>
      </c>
    </row>
    <row r="40" spans="1:8">
      <c r="A40" s="110">
        <v>19</v>
      </c>
      <c r="B40" s="111"/>
      <c r="C40" s="74" t="s">
        <v>238</v>
      </c>
      <c r="D40" s="199" t="s">
        <v>239</v>
      </c>
      <c r="E40" s="208" t="s">
        <v>109</v>
      </c>
      <c r="F40" s="108">
        <v>4</v>
      </c>
      <c r="G40" s="208">
        <v>3279</v>
      </c>
      <c r="H40" s="196">
        <f t="shared" si="1"/>
        <v>13116</v>
      </c>
    </row>
    <row r="41" spans="1:8">
      <c r="A41" s="110">
        <v>20</v>
      </c>
      <c r="B41" s="111"/>
      <c r="C41" s="74" t="s">
        <v>240</v>
      </c>
      <c r="D41" s="199" t="s">
        <v>241</v>
      </c>
      <c r="E41" s="208" t="s">
        <v>109</v>
      </c>
      <c r="F41" s="108">
        <v>1</v>
      </c>
      <c r="G41" s="208">
        <v>3114</v>
      </c>
      <c r="H41" s="196">
        <f t="shared" si="1"/>
        <v>3114</v>
      </c>
    </row>
    <row r="42" spans="1:8">
      <c r="A42" s="110">
        <v>21</v>
      </c>
      <c r="B42" s="111"/>
      <c r="C42" s="74" t="s">
        <v>240</v>
      </c>
      <c r="D42" s="199" t="s">
        <v>242</v>
      </c>
      <c r="E42" s="208" t="s">
        <v>109</v>
      </c>
      <c r="F42" s="108">
        <v>1</v>
      </c>
      <c r="G42" s="208">
        <v>522</v>
      </c>
      <c r="H42" s="196">
        <f t="shared" si="1"/>
        <v>522</v>
      </c>
    </row>
    <row r="43" spans="1:8">
      <c r="A43" s="110">
        <v>22</v>
      </c>
      <c r="B43" s="111"/>
      <c r="C43" s="74" t="s">
        <v>243</v>
      </c>
      <c r="D43" s="199" t="s">
        <v>244</v>
      </c>
      <c r="E43" s="208" t="s">
        <v>109</v>
      </c>
      <c r="F43" s="108">
        <v>8</v>
      </c>
      <c r="G43" s="208">
        <v>270.32</v>
      </c>
      <c r="H43" s="196">
        <f t="shared" si="1"/>
        <v>2162.56</v>
      </c>
    </row>
    <row r="44" spans="1:8">
      <c r="A44" s="110">
        <v>23</v>
      </c>
      <c r="B44" s="111"/>
      <c r="C44" s="74" t="s">
        <v>245</v>
      </c>
      <c r="D44" s="199" t="s">
        <v>246</v>
      </c>
      <c r="E44" s="208" t="s">
        <v>109</v>
      </c>
      <c r="F44" s="108">
        <v>8</v>
      </c>
      <c r="G44" s="208">
        <v>230</v>
      </c>
      <c r="H44" s="196">
        <f t="shared" si="1"/>
        <v>1840</v>
      </c>
    </row>
    <row r="45" spans="1:8">
      <c r="A45" s="110">
        <v>24</v>
      </c>
      <c r="B45" s="111"/>
      <c r="C45" s="74" t="s">
        <v>247</v>
      </c>
      <c r="D45" s="199" t="s">
        <v>248</v>
      </c>
      <c r="E45" s="208" t="s">
        <v>109</v>
      </c>
      <c r="F45" s="108">
        <v>18</v>
      </c>
      <c r="G45" s="208">
        <v>60</v>
      </c>
      <c r="H45" s="196">
        <f t="shared" si="1"/>
        <v>1080</v>
      </c>
    </row>
    <row r="46" spans="1:8">
      <c r="A46" s="110">
        <v>25</v>
      </c>
      <c r="B46" s="111"/>
      <c r="C46" s="74" t="s">
        <v>247</v>
      </c>
      <c r="D46" s="199" t="s">
        <v>249</v>
      </c>
      <c r="E46" s="208" t="s">
        <v>109</v>
      </c>
      <c r="F46" s="108">
        <v>18</v>
      </c>
      <c r="G46" s="208">
        <v>100</v>
      </c>
      <c r="H46" s="196">
        <f t="shared" si="1"/>
        <v>1800</v>
      </c>
    </row>
    <row r="47" spans="1:8">
      <c r="A47" s="110">
        <v>26</v>
      </c>
      <c r="B47" s="111"/>
      <c r="C47" s="74" t="s">
        <v>247</v>
      </c>
      <c r="D47" s="199" t="s">
        <v>250</v>
      </c>
      <c r="E47" s="208" t="s">
        <v>109</v>
      </c>
      <c r="F47" s="108">
        <v>18</v>
      </c>
      <c r="G47" s="208">
        <v>230</v>
      </c>
      <c r="H47" s="196">
        <f t="shared" si="1"/>
        <v>4140</v>
      </c>
    </row>
    <row r="48" spans="1:8">
      <c r="A48" s="110">
        <v>28</v>
      </c>
      <c r="B48" s="111"/>
      <c r="C48" s="74" t="s">
        <v>251</v>
      </c>
      <c r="D48" s="199" t="s">
        <v>252</v>
      </c>
      <c r="E48" s="208" t="s">
        <v>109</v>
      </c>
      <c r="F48" s="108">
        <v>14</v>
      </c>
      <c r="G48" s="208">
        <v>534</v>
      </c>
      <c r="H48" s="196">
        <f t="shared" si="1"/>
        <v>7476</v>
      </c>
    </row>
    <row r="49" spans="1:8" ht="25.5">
      <c r="A49" s="110">
        <v>29</v>
      </c>
      <c r="B49" s="111"/>
      <c r="C49" s="74" t="s">
        <v>253</v>
      </c>
      <c r="D49" s="199" t="s">
        <v>254</v>
      </c>
      <c r="E49" s="208" t="s">
        <v>109</v>
      </c>
      <c r="F49" s="108">
        <v>2</v>
      </c>
      <c r="G49" s="208">
        <v>267</v>
      </c>
      <c r="H49" s="196">
        <f t="shared" si="1"/>
        <v>534</v>
      </c>
    </row>
    <row r="50" spans="1:8">
      <c r="A50" s="110">
        <v>30</v>
      </c>
      <c r="B50" s="111"/>
      <c r="C50" s="74" t="s">
        <v>255</v>
      </c>
      <c r="D50" s="199" t="s">
        <v>256</v>
      </c>
      <c r="E50" s="208" t="s">
        <v>109</v>
      </c>
      <c r="F50" s="108">
        <v>15</v>
      </c>
      <c r="G50" s="208">
        <v>484</v>
      </c>
      <c r="H50" s="196">
        <f t="shared" si="1"/>
        <v>7260</v>
      </c>
    </row>
    <row r="51" spans="1:8">
      <c r="A51" s="110">
        <v>31</v>
      </c>
      <c r="B51" s="111"/>
      <c r="C51" s="74" t="s">
        <v>257</v>
      </c>
      <c r="D51" s="199" t="s">
        <v>258</v>
      </c>
      <c r="E51" s="208" t="s">
        <v>109</v>
      </c>
      <c r="F51" s="108">
        <v>2</v>
      </c>
      <c r="G51" s="208">
        <v>200</v>
      </c>
      <c r="H51" s="196">
        <f t="shared" si="1"/>
        <v>400</v>
      </c>
    </row>
    <row r="52" spans="1:8">
      <c r="A52" s="110">
        <v>32</v>
      </c>
      <c r="B52" s="111"/>
      <c r="C52" s="74" t="s">
        <v>259</v>
      </c>
      <c r="D52" s="108" t="s">
        <v>260</v>
      </c>
      <c r="E52" s="208" t="s">
        <v>109</v>
      </c>
      <c r="F52" s="108">
        <v>4</v>
      </c>
      <c r="G52" s="208">
        <v>100</v>
      </c>
      <c r="H52" s="196">
        <f t="shared" si="1"/>
        <v>400</v>
      </c>
    </row>
    <row r="53" spans="1:8">
      <c r="A53" s="110">
        <v>33</v>
      </c>
      <c r="B53" s="111"/>
      <c r="C53" s="74" t="s">
        <v>261</v>
      </c>
      <c r="D53" s="108" t="s">
        <v>262</v>
      </c>
      <c r="E53" s="208" t="s">
        <v>109</v>
      </c>
      <c r="F53" s="108">
        <v>60</v>
      </c>
      <c r="G53" s="208">
        <v>35</v>
      </c>
      <c r="H53" s="196">
        <f t="shared" si="1"/>
        <v>2100</v>
      </c>
    </row>
    <row r="54" spans="1:8">
      <c r="A54" s="110">
        <v>34</v>
      </c>
      <c r="B54" s="111"/>
      <c r="C54" s="74" t="s">
        <v>263</v>
      </c>
      <c r="D54" s="199" t="s">
        <v>264</v>
      </c>
      <c r="E54" s="208" t="s">
        <v>109</v>
      </c>
      <c r="F54" s="108">
        <v>2</v>
      </c>
      <c r="G54" s="208">
        <v>200</v>
      </c>
      <c r="H54" s="196">
        <f t="shared" si="1"/>
        <v>400</v>
      </c>
    </row>
    <row r="55" spans="1:8">
      <c r="A55" s="110">
        <v>36</v>
      </c>
      <c r="B55" s="111"/>
      <c r="C55" s="74" t="s">
        <v>265</v>
      </c>
      <c r="D55" s="108" t="s">
        <v>266</v>
      </c>
      <c r="E55" s="208" t="s">
        <v>109</v>
      </c>
      <c r="F55" s="108">
        <v>20</v>
      </c>
      <c r="G55" s="208">
        <v>220</v>
      </c>
      <c r="H55" s="196">
        <f t="shared" si="1"/>
        <v>4400</v>
      </c>
    </row>
    <row r="56" spans="1:8">
      <c r="A56" s="110">
        <v>37</v>
      </c>
      <c r="B56" s="111"/>
      <c r="C56" s="74" t="s">
        <v>267</v>
      </c>
      <c r="D56" s="108" t="s">
        <v>268</v>
      </c>
      <c r="E56" s="208" t="s">
        <v>109</v>
      </c>
      <c r="F56" s="108">
        <v>20</v>
      </c>
      <c r="G56" s="208">
        <v>35</v>
      </c>
      <c r="H56" s="196">
        <f t="shared" si="1"/>
        <v>700</v>
      </c>
    </row>
    <row r="57" spans="1:8">
      <c r="A57" s="110">
        <v>38</v>
      </c>
      <c r="B57" s="111"/>
      <c r="C57" s="74" t="s">
        <v>78</v>
      </c>
      <c r="D57" s="199" t="s">
        <v>142</v>
      </c>
      <c r="E57" s="208" t="s">
        <v>136</v>
      </c>
      <c r="F57" s="108">
        <v>1.2</v>
      </c>
      <c r="G57" s="208">
        <v>320</v>
      </c>
      <c r="H57" s="196">
        <f t="shared" si="1"/>
        <v>384</v>
      </c>
    </row>
    <row r="58" spans="1:8">
      <c r="A58" s="110">
        <v>39</v>
      </c>
      <c r="B58" s="111"/>
      <c r="C58" s="74" t="s">
        <v>84</v>
      </c>
      <c r="D58" s="108" t="s">
        <v>269</v>
      </c>
      <c r="E58" s="208" t="s">
        <v>136</v>
      </c>
      <c r="F58" s="108">
        <v>35</v>
      </c>
      <c r="G58" s="208">
        <v>112</v>
      </c>
      <c r="H58" s="196">
        <f t="shared" si="1"/>
        <v>3920</v>
      </c>
    </row>
    <row r="59" spans="1:8">
      <c r="A59" s="110">
        <v>40</v>
      </c>
      <c r="B59" s="111"/>
      <c r="C59" s="74" t="s">
        <v>84</v>
      </c>
      <c r="D59" s="108" t="s">
        <v>270</v>
      </c>
      <c r="E59" s="208" t="s">
        <v>136</v>
      </c>
      <c r="F59" s="108">
        <v>36</v>
      </c>
      <c r="G59" s="208">
        <v>112</v>
      </c>
      <c r="H59" s="196">
        <f t="shared" si="1"/>
        <v>4032</v>
      </c>
    </row>
    <row r="60" spans="1:8">
      <c r="A60" s="110">
        <v>41</v>
      </c>
      <c r="B60" s="111"/>
      <c r="C60" s="74" t="s">
        <v>88</v>
      </c>
      <c r="D60" s="107" t="s">
        <v>160</v>
      </c>
      <c r="E60" s="208" t="s">
        <v>136</v>
      </c>
      <c r="F60" s="108">
        <v>8</v>
      </c>
      <c r="G60" s="208">
        <v>85</v>
      </c>
      <c r="H60" s="196">
        <f t="shared" si="1"/>
        <v>680</v>
      </c>
    </row>
    <row r="61" spans="1:8">
      <c r="A61" s="110">
        <v>42</v>
      </c>
      <c r="B61" s="111"/>
      <c r="C61" s="74" t="s">
        <v>88</v>
      </c>
      <c r="D61" s="107" t="s">
        <v>161</v>
      </c>
      <c r="E61" s="208" t="s">
        <v>136</v>
      </c>
      <c r="F61" s="108">
        <v>10</v>
      </c>
      <c r="G61" s="208">
        <v>105</v>
      </c>
      <c r="H61" s="196">
        <f t="shared" si="1"/>
        <v>1050</v>
      </c>
    </row>
    <row r="62" spans="1:8">
      <c r="A62" s="110">
        <v>43</v>
      </c>
      <c r="B62" s="111"/>
      <c r="C62" s="74" t="s">
        <v>271</v>
      </c>
      <c r="D62" s="108" t="s">
        <v>272</v>
      </c>
      <c r="E62" s="208" t="s">
        <v>136</v>
      </c>
      <c r="F62" s="108">
        <v>50</v>
      </c>
      <c r="G62" s="208">
        <v>320</v>
      </c>
      <c r="H62" s="196">
        <f t="shared" si="1"/>
        <v>16000</v>
      </c>
    </row>
    <row r="63" spans="1:8">
      <c r="A63" s="110">
        <v>44</v>
      </c>
      <c r="B63" s="111"/>
      <c r="C63" s="74" t="s">
        <v>88</v>
      </c>
      <c r="D63" s="108" t="s">
        <v>273</v>
      </c>
      <c r="E63" s="208" t="s">
        <v>136</v>
      </c>
      <c r="F63" s="108">
        <v>10</v>
      </c>
      <c r="G63" s="208">
        <v>100</v>
      </c>
      <c r="H63" s="196">
        <f t="shared" si="1"/>
        <v>1000</v>
      </c>
    </row>
    <row r="64" spans="1:8" ht="25.5">
      <c r="A64" s="110">
        <v>45</v>
      </c>
      <c r="B64" s="111"/>
      <c r="C64" s="74" t="s">
        <v>274</v>
      </c>
      <c r="D64" s="108" t="s">
        <v>275</v>
      </c>
      <c r="E64" s="208" t="s">
        <v>109</v>
      </c>
      <c r="F64" s="108">
        <v>1</v>
      </c>
      <c r="G64" s="208">
        <v>12000</v>
      </c>
      <c r="H64" s="196">
        <f t="shared" si="1"/>
        <v>12000</v>
      </c>
    </row>
    <row r="65" spans="1:8">
      <c r="A65" s="110">
        <v>46</v>
      </c>
      <c r="B65" s="111"/>
      <c r="C65" s="74" t="s">
        <v>276</v>
      </c>
      <c r="D65" s="108" t="s">
        <v>277</v>
      </c>
      <c r="E65" s="208" t="s">
        <v>136</v>
      </c>
      <c r="F65" s="108">
        <v>48</v>
      </c>
      <c r="G65" s="208">
        <v>950</v>
      </c>
      <c r="H65" s="196">
        <f t="shared" si="1"/>
        <v>45600</v>
      </c>
    </row>
    <row r="66" spans="1:8" ht="25.5">
      <c r="A66" s="110">
        <v>47</v>
      </c>
      <c r="B66" s="111"/>
      <c r="C66" s="74" t="s">
        <v>278</v>
      </c>
      <c r="D66" s="108" t="s">
        <v>279</v>
      </c>
      <c r="E66" s="208" t="s">
        <v>109</v>
      </c>
      <c r="F66" s="108">
        <v>2</v>
      </c>
      <c r="G66" s="208">
        <v>20000</v>
      </c>
      <c r="H66" s="196">
        <f t="shared" si="1"/>
        <v>40000</v>
      </c>
    </row>
    <row r="67" spans="1:8" ht="25.5">
      <c r="A67" s="110">
        <v>48</v>
      </c>
      <c r="B67" s="111"/>
      <c r="C67" s="74" t="s">
        <v>280</v>
      </c>
      <c r="D67" s="108" t="s">
        <v>281</v>
      </c>
      <c r="E67" s="208" t="s">
        <v>109</v>
      </c>
      <c r="F67" s="108">
        <v>1</v>
      </c>
      <c r="G67" s="208">
        <v>10000</v>
      </c>
      <c r="H67" s="196">
        <f t="shared" si="1"/>
        <v>10000</v>
      </c>
    </row>
    <row r="68" spans="1:8">
      <c r="A68" s="110">
        <v>49</v>
      </c>
      <c r="B68" s="111"/>
      <c r="C68" s="74" t="s">
        <v>282</v>
      </c>
      <c r="D68" s="108" t="s">
        <v>283</v>
      </c>
      <c r="E68" s="208" t="s">
        <v>109</v>
      </c>
      <c r="F68" s="108">
        <v>1</v>
      </c>
      <c r="G68" s="208">
        <v>12000</v>
      </c>
      <c r="H68" s="196">
        <f t="shared" si="1"/>
        <v>12000</v>
      </c>
    </row>
    <row r="69" spans="1:8">
      <c r="A69" s="110">
        <v>50</v>
      </c>
      <c r="B69" s="111"/>
      <c r="C69" s="74" t="s">
        <v>284</v>
      </c>
      <c r="D69" s="108" t="s">
        <v>285</v>
      </c>
      <c r="E69" s="208" t="s">
        <v>109</v>
      </c>
      <c r="F69" s="108">
        <v>4</v>
      </c>
      <c r="G69" s="208">
        <v>1000</v>
      </c>
      <c r="H69" s="196">
        <f t="shared" si="1"/>
        <v>4000</v>
      </c>
    </row>
    <row r="70" spans="1:8">
      <c r="A70" s="110">
        <v>51</v>
      </c>
      <c r="B70" s="111"/>
      <c r="C70" s="74" t="s">
        <v>284</v>
      </c>
      <c r="D70" s="108" t="s">
        <v>286</v>
      </c>
      <c r="E70" s="208" t="s">
        <v>109</v>
      </c>
      <c r="F70" s="108">
        <v>4</v>
      </c>
      <c r="G70" s="208">
        <v>3000</v>
      </c>
      <c r="H70" s="196">
        <f t="shared" si="1"/>
        <v>12000</v>
      </c>
    </row>
    <row r="71" spans="1:8">
      <c r="A71" s="110">
        <v>52</v>
      </c>
      <c r="B71" s="111"/>
      <c r="C71" s="74" t="s">
        <v>287</v>
      </c>
      <c r="D71" s="209" t="s">
        <v>288</v>
      </c>
      <c r="E71" s="208" t="s">
        <v>136</v>
      </c>
      <c r="F71" s="108">
        <v>17</v>
      </c>
      <c r="G71" s="208">
        <v>300</v>
      </c>
      <c r="H71" s="196">
        <f t="shared" si="1"/>
        <v>5100</v>
      </c>
    </row>
    <row r="72" spans="1:8">
      <c r="A72" s="110">
        <v>53</v>
      </c>
      <c r="B72" s="111"/>
      <c r="C72" s="74" t="s">
        <v>289</v>
      </c>
      <c r="D72" s="209" t="s">
        <v>290</v>
      </c>
      <c r="E72" s="208" t="s">
        <v>136</v>
      </c>
      <c r="F72" s="108">
        <v>15</v>
      </c>
      <c r="G72" s="208">
        <v>107.7</v>
      </c>
      <c r="H72" s="196">
        <f t="shared" si="1"/>
        <v>1615.5</v>
      </c>
    </row>
    <row r="73" spans="1:8">
      <c r="A73" s="110">
        <v>54</v>
      </c>
      <c r="B73" s="111"/>
      <c r="C73" s="74" t="s">
        <v>291</v>
      </c>
      <c r="D73" s="209">
        <v>4024113</v>
      </c>
      <c r="E73" s="208" t="s">
        <v>109</v>
      </c>
      <c r="F73" s="108">
        <v>4</v>
      </c>
      <c r="G73" s="208">
        <v>400</v>
      </c>
      <c r="H73" s="196">
        <f t="shared" si="1"/>
        <v>1600</v>
      </c>
    </row>
    <row r="74" spans="1:8" ht="25.5">
      <c r="A74" s="110">
        <v>55</v>
      </c>
      <c r="B74" s="111"/>
      <c r="C74" s="74" t="s">
        <v>292</v>
      </c>
      <c r="D74" s="209" t="s">
        <v>293</v>
      </c>
      <c r="E74" s="208" t="s">
        <v>109</v>
      </c>
      <c r="F74" s="108">
        <v>1</v>
      </c>
      <c r="G74" s="208">
        <v>15000</v>
      </c>
      <c r="H74" s="196">
        <f t="shared" si="1"/>
        <v>15000</v>
      </c>
    </row>
    <row r="75" spans="1:8" ht="24">
      <c r="A75" s="210"/>
      <c r="B75" s="111"/>
      <c r="C75" s="123" t="s">
        <v>294</v>
      </c>
      <c r="D75" s="106"/>
      <c r="E75" s="107"/>
      <c r="F75" s="108"/>
      <c r="G75" s="108"/>
      <c r="H75" s="205">
        <f>SUM(H27:H74)</f>
        <v>343331.06</v>
      </c>
    </row>
    <row r="76" spans="1:8">
      <c r="A76" s="110"/>
      <c r="B76" s="111"/>
      <c r="C76" s="123" t="s">
        <v>295</v>
      </c>
      <c r="D76" s="106"/>
      <c r="E76" s="144"/>
      <c r="F76" s="108"/>
      <c r="G76" s="108"/>
      <c r="H76" s="205">
        <f>H25+H75</f>
        <v>1705852.4420648499</v>
      </c>
    </row>
    <row r="77" spans="1:8">
      <c r="A77" s="110"/>
      <c r="B77" s="111"/>
      <c r="C77" s="74" t="s">
        <v>178</v>
      </c>
      <c r="D77" s="106"/>
      <c r="E77" s="144"/>
      <c r="F77" s="108"/>
      <c r="G77" s="108"/>
      <c r="H77" s="196">
        <f>H76*0.18</f>
        <v>307053.43957167299</v>
      </c>
    </row>
    <row r="78" spans="1:8">
      <c r="A78" s="110"/>
      <c r="B78" s="148"/>
      <c r="C78" s="74" t="s">
        <v>179</v>
      </c>
      <c r="D78" s="149"/>
      <c r="E78" s="150"/>
      <c r="F78" s="151"/>
      <c r="G78" s="151"/>
      <c r="H78" s="196">
        <f>H76+H77</f>
        <v>2012905.8816365229</v>
      </c>
    </row>
    <row r="79" spans="1:8">
      <c r="A79" s="157"/>
      <c r="B79" s="124"/>
      <c r="C79" s="74" t="s">
        <v>180</v>
      </c>
      <c r="D79" s="124"/>
      <c r="E79" s="118"/>
      <c r="F79" s="118"/>
      <c r="G79" s="118"/>
      <c r="H79" s="205"/>
    </row>
    <row r="80" spans="1:8" ht="24">
      <c r="A80" s="157"/>
      <c r="B80" s="124"/>
      <c r="C80" s="74" t="s">
        <v>181</v>
      </c>
      <c r="D80" s="106"/>
      <c r="E80" s="108"/>
      <c r="F80" s="108"/>
      <c r="G80" s="108"/>
      <c r="H80" s="196">
        <v>0</v>
      </c>
    </row>
    <row r="81" spans="1:10">
      <c r="A81" s="157"/>
      <c r="B81" s="124"/>
      <c r="C81" s="74" t="s">
        <v>182</v>
      </c>
      <c r="D81" s="106"/>
      <c r="E81" s="108"/>
      <c r="F81" s="108"/>
      <c r="G81" s="108"/>
      <c r="H81" s="196">
        <f>H25</f>
        <v>1362521.3820648498</v>
      </c>
    </row>
    <row r="82" spans="1:10">
      <c r="A82" s="110"/>
      <c r="B82" s="111"/>
      <c r="C82" s="74" t="s">
        <v>183</v>
      </c>
      <c r="D82" s="106"/>
      <c r="E82" s="108"/>
      <c r="F82" s="108"/>
      <c r="G82" s="108"/>
      <c r="H82" s="196">
        <v>0</v>
      </c>
    </row>
    <row r="83" spans="1:10" ht="15.75" thickBot="1">
      <c r="A83" s="159"/>
      <c r="B83" s="160"/>
      <c r="C83" s="161" t="s">
        <v>184</v>
      </c>
      <c r="D83" s="162"/>
      <c r="E83" s="163"/>
      <c r="F83" s="163"/>
      <c r="G83" s="163"/>
      <c r="H83" s="211">
        <f>H75</f>
        <v>343331.06</v>
      </c>
    </row>
    <row r="84" spans="1:10">
      <c r="H84" s="215"/>
    </row>
    <row r="85" spans="1:10">
      <c r="H85" s="215"/>
    </row>
    <row r="86" spans="1:10">
      <c r="H86" s="215"/>
    </row>
    <row r="87" spans="1:10">
      <c r="H87" s="215"/>
    </row>
    <row r="88" spans="1:10">
      <c r="H88" s="215"/>
      <c r="J88" s="169"/>
    </row>
    <row r="89" spans="1:10">
      <c r="H89" s="215"/>
      <c r="J89" s="169"/>
    </row>
    <row r="90" spans="1:10">
      <c r="H90" s="215"/>
      <c r="J90" s="169"/>
    </row>
    <row r="91" spans="1:10">
      <c r="H91" s="215"/>
      <c r="J91" s="169"/>
    </row>
    <row r="92" spans="1:10">
      <c r="H92" s="215"/>
      <c r="J92" s="169"/>
    </row>
    <row r="93" spans="1:10">
      <c r="H93" s="215"/>
      <c r="J93" s="169"/>
    </row>
    <row r="94" spans="1:10">
      <c r="H94" s="215"/>
      <c r="J94" s="169"/>
    </row>
    <row r="95" spans="1:10">
      <c r="J95" s="169"/>
    </row>
    <row r="96" spans="1:10">
      <c r="J96" s="169"/>
    </row>
    <row r="97" spans="10:10">
      <c r="J97" s="169"/>
    </row>
    <row r="98" spans="10:10">
      <c r="J98" s="169"/>
    </row>
    <row r="99" spans="10:10">
      <c r="J99" s="169"/>
    </row>
  </sheetData>
  <mergeCells count="5">
    <mergeCell ref="L1:O1"/>
    <mergeCell ref="A1:H1"/>
    <mergeCell ref="A2:H2"/>
    <mergeCell ref="D3:E3"/>
    <mergeCell ref="J3:J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1">
    <tabColor rgb="FFFF0000"/>
  </sheetPr>
  <dimension ref="A3:P69"/>
  <sheetViews>
    <sheetView tabSelected="1" topLeftCell="A28" workbookViewId="0">
      <selection activeCell="A50" sqref="A50"/>
    </sheetView>
  </sheetViews>
  <sheetFormatPr defaultRowHeight="15"/>
  <cols>
    <col min="1" max="1" width="8.140625" customWidth="1"/>
    <col min="2" max="4" width="11.85546875" customWidth="1"/>
    <col min="5" max="5" width="41.42578125" customWidth="1"/>
    <col min="6" max="6" width="18.42578125" customWidth="1"/>
    <col min="7" max="7" width="19" customWidth="1"/>
    <col min="8" max="8" width="11.28515625" customWidth="1"/>
    <col min="9" max="9" width="15.140625" customWidth="1"/>
    <col min="10" max="10" width="15.28515625" customWidth="1"/>
    <col min="11" max="11" width="19.5703125" customWidth="1"/>
  </cols>
  <sheetData>
    <row r="3" spans="1:14" ht="15.75" thickBot="1">
      <c r="A3" s="4"/>
      <c r="B3" s="4"/>
      <c r="C3" s="4"/>
      <c r="D3" s="4"/>
      <c r="E3" s="4"/>
      <c r="F3" s="4"/>
      <c r="G3" s="4"/>
      <c r="H3" s="4"/>
      <c r="I3" s="4"/>
      <c r="J3" s="4"/>
      <c r="K3" s="5" t="s">
        <v>3</v>
      </c>
      <c r="N3" s="3"/>
    </row>
    <row r="4" spans="1:14">
      <c r="A4" s="2"/>
      <c r="B4" s="2"/>
      <c r="C4" s="2"/>
      <c r="D4" s="2"/>
      <c r="E4" s="2"/>
      <c r="F4" s="2"/>
      <c r="G4" s="2"/>
      <c r="H4" s="2"/>
      <c r="I4" s="2"/>
      <c r="J4" s="6" t="s">
        <v>4</v>
      </c>
      <c r="K4" s="7"/>
      <c r="L4" s="2"/>
      <c r="M4" s="2"/>
      <c r="N4" s="3"/>
    </row>
    <row r="5" spans="1:14">
      <c r="A5" s="8"/>
      <c r="B5" s="8"/>
      <c r="C5" s="8"/>
      <c r="D5" s="8"/>
      <c r="E5" s="8"/>
      <c r="F5" s="8"/>
      <c r="G5" s="8"/>
      <c r="H5" s="8"/>
      <c r="I5" s="8"/>
      <c r="J5" s="8"/>
      <c r="K5" s="258"/>
      <c r="L5" s="8"/>
      <c r="M5" s="8"/>
      <c r="N5" s="3"/>
    </row>
    <row r="6" spans="1:14">
      <c r="A6" s="2"/>
      <c r="B6" s="2" t="s">
        <v>5</v>
      </c>
      <c r="C6" s="2"/>
      <c r="D6" s="245" t="s">
        <v>6</v>
      </c>
      <c r="E6" s="245"/>
      <c r="F6" s="245"/>
      <c r="G6" s="245"/>
      <c r="H6" s="245"/>
      <c r="I6" s="245"/>
      <c r="J6" s="9" t="s">
        <v>7</v>
      </c>
      <c r="K6" s="259"/>
      <c r="L6" s="2"/>
      <c r="M6" s="2"/>
      <c r="N6" s="2"/>
    </row>
    <row r="7" spans="1:14">
      <c r="A7" s="8"/>
      <c r="B7" s="8"/>
      <c r="C7" s="8"/>
      <c r="D7" s="8"/>
      <c r="E7" s="8"/>
      <c r="F7" s="8"/>
      <c r="G7" s="8"/>
      <c r="H7" s="8"/>
      <c r="I7" s="8"/>
      <c r="J7" s="8"/>
      <c r="K7" s="258"/>
      <c r="L7" s="8"/>
      <c r="M7" s="8"/>
      <c r="N7" s="8"/>
    </row>
    <row r="8" spans="1:14">
      <c r="A8" s="2"/>
      <c r="B8" s="2" t="s">
        <v>8</v>
      </c>
      <c r="C8" s="2"/>
      <c r="D8" s="245" t="s">
        <v>6</v>
      </c>
      <c r="E8" s="245"/>
      <c r="F8" s="245"/>
      <c r="G8" s="245"/>
      <c r="H8" s="245"/>
      <c r="I8" s="245"/>
      <c r="J8" s="9" t="s">
        <v>7</v>
      </c>
      <c r="K8" s="259"/>
      <c r="L8" s="2"/>
      <c r="M8" s="2"/>
      <c r="N8" s="2"/>
    </row>
    <row r="9" spans="1:14">
      <c r="A9" s="8"/>
      <c r="B9" s="8"/>
      <c r="C9" s="8"/>
      <c r="D9" s="8"/>
      <c r="E9" s="8"/>
      <c r="F9" s="8"/>
      <c r="G9" s="8"/>
      <c r="H9" s="8"/>
      <c r="I9" s="8"/>
      <c r="J9" s="8"/>
      <c r="K9" s="258"/>
      <c r="L9" s="8"/>
      <c r="M9" s="8"/>
      <c r="N9" s="8"/>
    </row>
    <row r="10" spans="1:14">
      <c r="A10" s="2"/>
      <c r="B10" s="2" t="s">
        <v>9</v>
      </c>
      <c r="C10" s="2"/>
      <c r="D10" s="245"/>
      <c r="E10" s="245"/>
      <c r="F10" s="245"/>
      <c r="G10" s="245"/>
      <c r="H10" s="245"/>
      <c r="I10" s="245"/>
      <c r="J10" s="9" t="s">
        <v>7</v>
      </c>
      <c r="K10" s="259"/>
      <c r="L10" s="2"/>
      <c r="M10" s="2"/>
      <c r="N10" s="2"/>
    </row>
    <row r="11" spans="1:14">
      <c r="A11" s="8"/>
      <c r="B11" s="8"/>
      <c r="C11" s="8"/>
      <c r="D11" s="8"/>
      <c r="E11" s="8"/>
      <c r="F11" s="8"/>
      <c r="G11" s="8"/>
      <c r="H11" s="8"/>
      <c r="I11" s="8"/>
      <c r="J11" s="8"/>
      <c r="K11" s="258"/>
      <c r="L11" s="8"/>
      <c r="M11" s="8"/>
      <c r="N11" s="8"/>
    </row>
    <row r="12" spans="1:14">
      <c r="A12" s="2"/>
      <c r="B12" s="2" t="s">
        <v>10</v>
      </c>
      <c r="C12" s="2"/>
      <c r="D12" s="245"/>
      <c r="E12" s="245"/>
      <c r="F12" s="245"/>
      <c r="G12" s="245"/>
      <c r="H12" s="245"/>
      <c r="I12" s="245"/>
      <c r="J12" s="8"/>
      <c r="K12" s="259"/>
      <c r="L12" s="2"/>
      <c r="M12" s="2"/>
      <c r="N12" s="2"/>
    </row>
    <row r="13" spans="1:14">
      <c r="A13" s="8"/>
      <c r="B13" s="8"/>
      <c r="C13" s="8"/>
      <c r="D13" s="8"/>
      <c r="E13" s="8"/>
      <c r="F13" s="8"/>
      <c r="G13" s="8"/>
      <c r="H13" s="8"/>
      <c r="I13" s="8"/>
      <c r="J13" s="8"/>
      <c r="K13" s="258"/>
      <c r="L13" s="8"/>
      <c r="M13" s="8"/>
      <c r="N13" s="8"/>
    </row>
    <row r="14" spans="1:14">
      <c r="A14" s="2"/>
      <c r="B14" s="2" t="s">
        <v>11</v>
      </c>
      <c r="C14" s="2"/>
      <c r="D14" s="245"/>
      <c r="E14" s="245"/>
      <c r="F14" s="245"/>
      <c r="G14" s="245"/>
      <c r="H14" s="245"/>
      <c r="I14" s="245"/>
      <c r="J14" s="68"/>
      <c r="K14" s="259"/>
      <c r="L14" s="2"/>
      <c r="M14" s="2"/>
      <c r="N14" s="2"/>
    </row>
    <row r="15" spans="1:14">
      <c r="A15" s="8"/>
      <c r="B15" s="8"/>
      <c r="C15" s="8"/>
      <c r="D15" s="8"/>
      <c r="E15" s="8"/>
      <c r="F15" s="8"/>
      <c r="G15" s="8"/>
      <c r="H15" s="8"/>
      <c r="I15" s="8"/>
      <c r="J15" s="67"/>
      <c r="K15" s="260"/>
      <c r="L15" s="8"/>
      <c r="M15" s="8"/>
      <c r="N15" s="8"/>
    </row>
    <row r="16" spans="1:14">
      <c r="A16" s="4"/>
      <c r="B16" s="4"/>
      <c r="C16" s="10"/>
      <c r="D16" s="11"/>
      <c r="E16" s="11"/>
      <c r="F16" s="4"/>
      <c r="G16" s="4"/>
      <c r="H16" s="4"/>
      <c r="I16" s="4"/>
      <c r="J16" s="69" t="s">
        <v>12</v>
      </c>
      <c r="K16" s="261"/>
    </row>
    <row r="17" spans="1:16">
      <c r="A17" s="2"/>
      <c r="B17" s="2"/>
      <c r="C17" s="11"/>
      <c r="D17" s="11"/>
      <c r="E17" s="11"/>
      <c r="F17" s="2"/>
      <c r="G17" s="2"/>
      <c r="H17" s="2"/>
      <c r="I17" s="6"/>
      <c r="J17" s="13" t="s">
        <v>13</v>
      </c>
      <c r="K17" s="12"/>
      <c r="L17" s="2"/>
      <c r="M17" s="2"/>
      <c r="N17" s="2"/>
    </row>
    <row r="18" spans="1:16">
      <c r="A18" s="2"/>
      <c r="B18" s="2"/>
      <c r="C18" s="11"/>
      <c r="D18" s="11"/>
      <c r="E18" s="11"/>
      <c r="F18" s="2"/>
      <c r="G18" s="2"/>
      <c r="H18" s="2"/>
      <c r="I18" s="2"/>
      <c r="J18" s="13" t="s">
        <v>14</v>
      </c>
      <c r="K18" s="12"/>
      <c r="L18" s="2"/>
      <c r="M18" s="2"/>
      <c r="N18" s="2"/>
    </row>
    <row r="19" spans="1:16" ht="15.75" thickBot="1">
      <c r="A19" s="2"/>
      <c r="B19" s="2"/>
      <c r="C19" s="11"/>
      <c r="D19" s="11"/>
      <c r="E19" s="11"/>
      <c r="F19" s="2"/>
      <c r="G19" s="2"/>
      <c r="H19" s="2"/>
      <c r="I19" s="2"/>
      <c r="J19" s="6" t="s">
        <v>15</v>
      </c>
      <c r="K19" s="14"/>
      <c r="L19" s="2"/>
      <c r="M19" s="2"/>
      <c r="N19" s="2"/>
    </row>
    <row r="20" spans="1:16">
      <c r="A20" s="4"/>
      <c r="B20" s="4"/>
      <c r="C20" s="11"/>
      <c r="D20" s="11"/>
      <c r="E20" s="11"/>
      <c r="F20" s="4"/>
      <c r="G20" s="4"/>
      <c r="H20" s="4"/>
      <c r="I20" s="4"/>
      <c r="J20" s="4"/>
      <c r="K20" s="15"/>
    </row>
    <row r="21" spans="1:16">
      <c r="A21" s="1"/>
      <c r="B21" s="1"/>
      <c r="C21" s="11"/>
      <c r="D21" s="11"/>
      <c r="E21" s="11"/>
      <c r="F21" s="256" t="s">
        <v>16</v>
      </c>
      <c r="G21" s="256" t="s">
        <v>17</v>
      </c>
      <c r="H21" s="16"/>
      <c r="I21" s="17" t="s">
        <v>18</v>
      </c>
      <c r="J21" s="18"/>
      <c r="K21" s="1"/>
      <c r="L21" s="1"/>
      <c r="M21" s="1"/>
      <c r="N21" s="1"/>
    </row>
    <row r="22" spans="1:16" ht="15.75" thickBot="1">
      <c r="A22" s="1"/>
      <c r="B22" s="1"/>
      <c r="C22" s="11"/>
      <c r="D22" s="11"/>
      <c r="E22" s="11"/>
      <c r="F22" s="257"/>
      <c r="G22" s="257"/>
      <c r="H22" s="1"/>
      <c r="I22" s="19" t="s">
        <v>19</v>
      </c>
      <c r="J22" s="19" t="s">
        <v>20</v>
      </c>
      <c r="K22" s="1"/>
      <c r="L22" s="1"/>
      <c r="M22" s="1"/>
      <c r="N22" s="1"/>
    </row>
    <row r="23" spans="1:16" ht="15.75" thickBot="1">
      <c r="A23" s="2"/>
      <c r="B23" s="2"/>
      <c r="C23" s="11"/>
      <c r="D23" s="11"/>
      <c r="E23" s="11"/>
      <c r="F23" s="20"/>
      <c r="G23" s="21"/>
      <c r="H23" s="2"/>
      <c r="I23" s="22"/>
      <c r="J23" s="23">
        <f>+G23</f>
        <v>0</v>
      </c>
      <c r="K23" s="2"/>
      <c r="L23" s="2"/>
      <c r="M23" s="2"/>
      <c r="N23" s="2"/>
    </row>
    <row r="24" spans="1:16">
      <c r="A24" s="2"/>
      <c r="B24" s="2"/>
      <c r="C24" s="2"/>
      <c r="D24" s="2"/>
      <c r="E24" s="24" t="s">
        <v>21</v>
      </c>
      <c r="F24" s="24"/>
      <c r="G24" s="24"/>
      <c r="H24" s="24"/>
      <c r="I24" s="24"/>
      <c r="J24" s="24"/>
      <c r="K24" s="2"/>
      <c r="L24" s="2"/>
      <c r="M24" s="2"/>
      <c r="N24" s="2"/>
    </row>
    <row r="25" spans="1:16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6">
      <c r="A26" s="2"/>
      <c r="B26" s="6"/>
      <c r="C26" s="6"/>
      <c r="D26" s="6"/>
      <c r="E26" s="6"/>
      <c r="F26" s="25" t="s">
        <v>22</v>
      </c>
      <c r="G26" s="26"/>
      <c r="H26" s="26"/>
      <c r="I26" s="26"/>
      <c r="J26" s="26"/>
      <c r="K26" s="27" t="s">
        <v>23</v>
      </c>
      <c r="L26" s="2"/>
      <c r="M26" s="2"/>
      <c r="N26" s="2"/>
    </row>
    <row r="27" spans="1:16">
      <c r="A27" s="2"/>
      <c r="B27" s="9"/>
      <c r="C27" s="9"/>
      <c r="D27" s="9"/>
      <c r="E27" s="9"/>
      <c r="F27" s="3"/>
      <c r="G27" s="28"/>
      <c r="H27" s="28"/>
      <c r="I27" s="28"/>
      <c r="J27" s="28"/>
      <c r="K27" s="28"/>
      <c r="L27" s="2"/>
      <c r="M27" s="2"/>
      <c r="N27" s="2"/>
    </row>
    <row r="28" spans="1:16">
      <c r="A28" s="262" t="s">
        <v>24</v>
      </c>
      <c r="B28" s="263"/>
      <c r="C28" s="263"/>
      <c r="D28" s="263"/>
      <c r="E28" s="263"/>
      <c r="F28" s="263"/>
      <c r="G28" s="263"/>
      <c r="H28" s="263"/>
      <c r="I28" s="263"/>
      <c r="J28" s="263"/>
      <c r="K28" s="264"/>
      <c r="L28" s="2"/>
      <c r="M28" s="2"/>
      <c r="N28" s="2"/>
    </row>
    <row r="29" spans="1:16" ht="25.5" customHeight="1">
      <c r="A29" s="249" t="s">
        <v>25</v>
      </c>
      <c r="B29" s="250"/>
      <c r="C29" s="250"/>
      <c r="D29" s="251"/>
      <c r="E29" s="274" t="s">
        <v>26</v>
      </c>
      <c r="F29" s="254" t="s">
        <v>27</v>
      </c>
      <c r="G29" s="276" t="s">
        <v>28</v>
      </c>
      <c r="H29" s="276" t="s">
        <v>29</v>
      </c>
      <c r="I29" s="278" t="s">
        <v>30</v>
      </c>
      <c r="J29" s="276" t="s">
        <v>31</v>
      </c>
      <c r="K29" s="243" t="s">
        <v>31</v>
      </c>
      <c r="L29" s="2"/>
      <c r="M29" s="236"/>
      <c r="N29" s="236"/>
      <c r="O29" s="236"/>
      <c r="P29" s="236"/>
    </row>
    <row r="30" spans="1:16" ht="63.75" customHeight="1">
      <c r="A30" s="252" t="s">
        <v>32</v>
      </c>
      <c r="B30" s="253"/>
      <c r="C30" s="272" t="s">
        <v>33</v>
      </c>
      <c r="D30" s="273" t="s">
        <v>34</v>
      </c>
      <c r="E30" s="275"/>
      <c r="F30" s="255"/>
      <c r="G30" s="277"/>
      <c r="H30" s="277"/>
      <c r="I30" s="279"/>
      <c r="J30" s="277"/>
      <c r="K30" s="244"/>
      <c r="L30" s="2"/>
      <c r="M30" s="236"/>
      <c r="N30" s="236"/>
      <c r="O30" s="236"/>
      <c r="P30" s="236"/>
    </row>
    <row r="31" spans="1:16">
      <c r="A31" s="239">
        <v>1</v>
      </c>
      <c r="B31" s="240"/>
      <c r="C31" s="33">
        <v>2</v>
      </c>
      <c r="D31" s="33" t="s">
        <v>35</v>
      </c>
      <c r="E31" s="33">
        <v>3</v>
      </c>
      <c r="F31" s="34" t="s">
        <v>36</v>
      </c>
      <c r="G31" s="33">
        <v>4</v>
      </c>
      <c r="H31" s="33">
        <v>5</v>
      </c>
      <c r="I31" s="33">
        <v>6</v>
      </c>
      <c r="J31" s="33">
        <v>7</v>
      </c>
      <c r="K31" s="34">
        <v>8</v>
      </c>
      <c r="L31" s="3"/>
      <c r="M31" s="3"/>
      <c r="N31" s="3"/>
    </row>
    <row r="32" spans="1:16" ht="25.5">
      <c r="A32" s="281" t="s">
        <v>37</v>
      </c>
      <c r="B32" s="282"/>
      <c r="C32" s="284" t="str">
        <f>+'Свод смет 2 этап'!A3</f>
        <v>Смета_№1</v>
      </c>
      <c r="D32" s="280">
        <f>+'Смета №1'!A8</f>
        <v>2</v>
      </c>
      <c r="E32" s="286" t="str">
        <f>+'Смета №1'!C8</f>
        <v>Замена сетки фильтра ГМБ с ее изготовлением</v>
      </c>
      <c r="F32" s="287" t="str">
        <f>+'Инвентарный номер ПервыйЭтап'!A2</f>
        <v>065455</v>
      </c>
      <c r="G32" s="283" t="str">
        <f>+'Смета №1'!D8</f>
        <v>БЦ2-011308-0102</v>
      </c>
      <c r="H32" s="284" t="str">
        <f>+'Смета №1'!E8</f>
        <v>шт</v>
      </c>
      <c r="I32" s="284"/>
      <c r="J32" s="284">
        <f>+'Смета №1'!G8</f>
        <v>1354</v>
      </c>
      <c r="K32" s="285">
        <f>+I32*J32</f>
        <v>0</v>
      </c>
      <c r="L32" s="35"/>
      <c r="M32" s="35"/>
      <c r="N32" s="3"/>
    </row>
    <row r="33" spans="1:14" ht="38.25">
      <c r="A33" s="281">
        <v>2</v>
      </c>
      <c r="B33" s="282"/>
      <c r="C33" s="284" t="str">
        <f>+'Свод смет 2 этап'!A3</f>
        <v>Смета_№1</v>
      </c>
      <c r="D33" s="280">
        <f>+'Смета №1'!A27</f>
        <v>15</v>
      </c>
      <c r="E33" s="286" t="str">
        <f>+'Смета №1'!C27</f>
        <v>Замена набивки сальниковых уплотнений арматуры вакуумной системы: ДУ свыше 250мм</v>
      </c>
      <c r="F33" s="287" t="str">
        <f>+'Инвентарный номер ПервыйЭтап'!A4</f>
        <v>065463</v>
      </c>
      <c r="G33" s="283" t="str">
        <f>+'Смета №1'!D27</f>
        <v>БЦ3-030601-0501</v>
      </c>
      <c r="H33" s="283" t="str">
        <f>+'Смета №1'!E27</f>
        <v>шт</v>
      </c>
      <c r="I33" s="283"/>
      <c r="J33" s="283">
        <f>+'Смета №1'!G27</f>
        <v>213</v>
      </c>
      <c r="K33" s="285">
        <f t="shared" ref="K33:K39" si="0">+I33*J33</f>
        <v>0</v>
      </c>
      <c r="L33" s="35"/>
      <c r="M33" s="35"/>
      <c r="N33" s="3"/>
    </row>
    <row r="34" spans="1:14">
      <c r="A34" s="281">
        <v>3</v>
      </c>
      <c r="B34" s="282"/>
      <c r="C34" s="284" t="str">
        <f>+'Свод смет 2 этап'!A4</f>
        <v>Смета_№2</v>
      </c>
      <c r="D34" s="280">
        <f>+'Смета №2'!A20</f>
        <v>8</v>
      </c>
      <c r="E34" s="286" t="str">
        <f>+'Смета №2'!C20</f>
        <v>Ремонт холодильной машины (блок охлаждения воздуха): тип установки КЖКАЖ-0,25</v>
      </c>
      <c r="F34" s="287" t="str">
        <f>+'Инвентарный номер ПервыйЭтап'!A3</f>
        <v>065456</v>
      </c>
      <c r="G34" s="283" t="str">
        <f>+'Смета №2'!D20</f>
        <v xml:space="preserve">БЦ18-030101-0602 </v>
      </c>
      <c r="H34" s="283" t="str">
        <f>+'Смета №2'!E20</f>
        <v>шт</v>
      </c>
      <c r="I34" s="283"/>
      <c r="J34" s="283">
        <f>+'Смета №2'!G20</f>
        <v>18837</v>
      </c>
      <c r="K34" s="285">
        <f t="shared" si="0"/>
        <v>0</v>
      </c>
      <c r="L34" s="35"/>
      <c r="M34" s="35"/>
      <c r="N34" s="3"/>
    </row>
    <row r="35" spans="1:14">
      <c r="A35" s="281"/>
      <c r="B35" s="282"/>
      <c r="C35" s="284"/>
      <c r="D35" s="280"/>
      <c r="E35" s="286"/>
      <c r="F35" s="287"/>
      <c r="G35" s="284"/>
      <c r="H35" s="284"/>
      <c r="I35" s="284"/>
      <c r="J35" s="284"/>
      <c r="K35" s="285">
        <f t="shared" si="0"/>
        <v>0</v>
      </c>
      <c r="L35" s="35"/>
      <c r="M35" s="35"/>
      <c r="N35" s="3"/>
    </row>
    <row r="36" spans="1:14">
      <c r="A36" s="281"/>
      <c r="B36" s="282"/>
      <c r="C36" s="284"/>
      <c r="D36" s="280"/>
      <c r="E36" s="286"/>
      <c r="F36" s="287"/>
      <c r="G36" s="284"/>
      <c r="H36" s="284"/>
      <c r="I36" s="284"/>
      <c r="J36" s="284"/>
      <c r="K36" s="285">
        <f t="shared" si="0"/>
        <v>0</v>
      </c>
      <c r="L36" s="35"/>
      <c r="M36" s="35"/>
      <c r="N36" s="3"/>
    </row>
    <row r="37" spans="1:14">
      <c r="A37" s="281"/>
      <c r="B37" s="282"/>
      <c r="C37" s="284"/>
      <c r="D37" s="280"/>
      <c r="E37" s="286"/>
      <c r="F37" s="287"/>
      <c r="G37" s="284"/>
      <c r="H37" s="284"/>
      <c r="I37" s="284"/>
      <c r="J37" s="284"/>
      <c r="K37" s="285">
        <f t="shared" si="0"/>
        <v>0</v>
      </c>
      <c r="L37" s="35"/>
      <c r="M37" s="35"/>
      <c r="N37" s="3"/>
    </row>
    <row r="38" spans="1:14">
      <c r="A38" s="281"/>
      <c r="B38" s="282"/>
      <c r="C38" s="284"/>
      <c r="D38" s="280"/>
      <c r="E38" s="286"/>
      <c r="F38" s="287"/>
      <c r="G38" s="284"/>
      <c r="H38" s="284"/>
      <c r="I38" s="284"/>
      <c r="J38" s="284"/>
      <c r="K38" s="285">
        <f t="shared" si="0"/>
        <v>0</v>
      </c>
      <c r="L38" s="35"/>
      <c r="M38" s="35"/>
      <c r="N38" s="3"/>
    </row>
    <row r="39" spans="1:14">
      <c r="A39" s="281"/>
      <c r="B39" s="282"/>
      <c r="C39" s="284"/>
      <c r="D39" s="280"/>
      <c r="E39" s="286"/>
      <c r="F39" s="287"/>
      <c r="G39" s="284"/>
      <c r="H39" s="284"/>
      <c r="I39" s="284"/>
      <c r="J39" s="284"/>
      <c r="K39" s="285">
        <f t="shared" si="0"/>
        <v>0</v>
      </c>
      <c r="L39" s="35"/>
      <c r="M39" s="35"/>
      <c r="N39" s="3"/>
    </row>
    <row r="40" spans="1:14">
      <c r="A40" s="41"/>
      <c r="B40" s="41"/>
      <c r="C40" s="41"/>
      <c r="D40" s="41"/>
      <c r="E40" s="41"/>
      <c r="F40" s="42"/>
      <c r="G40" s="41"/>
      <c r="H40" s="43" t="s">
        <v>38</v>
      </c>
      <c r="I40" s="44" t="s">
        <v>39</v>
      </c>
      <c r="J40" s="29" t="s">
        <v>39</v>
      </c>
      <c r="K40" s="45">
        <f>SUM(K32:K39)</f>
        <v>0</v>
      </c>
      <c r="L40" s="46"/>
      <c r="M40" s="46"/>
      <c r="N40" s="46"/>
    </row>
    <row r="41" spans="1:14">
      <c r="A41" s="41"/>
      <c r="B41" s="41"/>
      <c r="C41" s="41"/>
      <c r="D41" s="41"/>
      <c r="E41" s="41"/>
      <c r="F41" s="41"/>
      <c r="G41" s="41"/>
      <c r="H41" s="43"/>
      <c r="I41" s="63"/>
      <c r="J41" s="64"/>
      <c r="K41" s="65"/>
      <c r="L41" s="46"/>
      <c r="M41" s="46"/>
      <c r="N41" s="46"/>
    </row>
    <row r="42" spans="1:14">
      <c r="A42" s="246" t="s">
        <v>40</v>
      </c>
      <c r="B42" s="247"/>
      <c r="C42" s="247"/>
      <c r="D42" s="247"/>
      <c r="E42" s="247"/>
      <c r="F42" s="247"/>
      <c r="G42" s="247"/>
      <c r="H42" s="247"/>
      <c r="I42" s="247"/>
      <c r="J42" s="247"/>
      <c r="K42" s="248"/>
    </row>
    <row r="43" spans="1:14" ht="25.5" customHeight="1">
      <c r="A43" s="249" t="s">
        <v>25</v>
      </c>
      <c r="B43" s="250"/>
      <c r="C43" s="250"/>
      <c r="D43" s="251"/>
      <c r="E43" s="274" t="s">
        <v>41</v>
      </c>
      <c r="F43" s="254" t="s">
        <v>27</v>
      </c>
      <c r="G43" s="276" t="s">
        <v>28</v>
      </c>
      <c r="H43" s="276" t="s">
        <v>29</v>
      </c>
      <c r="I43" s="278" t="s">
        <v>42</v>
      </c>
      <c r="J43" s="276" t="s">
        <v>43</v>
      </c>
      <c r="K43" s="243" t="s">
        <v>44</v>
      </c>
    </row>
    <row r="44" spans="1:14" ht="25.5" customHeight="1">
      <c r="A44" s="32" t="s">
        <v>32</v>
      </c>
      <c r="B44" s="66" t="s">
        <v>338</v>
      </c>
      <c r="C44" s="272" t="s">
        <v>33</v>
      </c>
      <c r="D44" s="273" t="s">
        <v>34</v>
      </c>
      <c r="E44" s="275"/>
      <c r="F44" s="255"/>
      <c r="G44" s="277"/>
      <c r="H44" s="277"/>
      <c r="I44" s="279"/>
      <c r="J44" s="277"/>
      <c r="K44" s="244"/>
    </row>
    <row r="45" spans="1:14">
      <c r="A45" s="48">
        <v>1</v>
      </c>
      <c r="B45" s="70" t="s">
        <v>339</v>
      </c>
      <c r="C45" s="48">
        <v>2</v>
      </c>
      <c r="D45" s="48" t="s">
        <v>35</v>
      </c>
      <c r="E45" s="48">
        <v>3</v>
      </c>
      <c r="F45" s="48" t="s">
        <v>36</v>
      </c>
      <c r="G45" s="47">
        <v>4</v>
      </c>
      <c r="H45" s="47">
        <v>5</v>
      </c>
      <c r="I45" s="47">
        <v>6</v>
      </c>
      <c r="J45" s="48">
        <v>7</v>
      </c>
      <c r="K45" s="48">
        <v>8</v>
      </c>
      <c r="L45" s="46"/>
      <c r="M45" s="46"/>
      <c r="N45" s="46"/>
    </row>
    <row r="46" spans="1:14">
      <c r="A46" s="49" t="s">
        <v>37</v>
      </c>
      <c r="B46" s="288" t="s">
        <v>340</v>
      </c>
      <c r="C46" s="271" t="str">
        <f>+C32</f>
        <v>Смета_№1</v>
      </c>
      <c r="D46" s="271">
        <f>+'Смета №1'!A35</f>
        <v>1</v>
      </c>
      <c r="E46" s="269" t="str">
        <f>+'Смета №1'!C35</f>
        <v>Болт</v>
      </c>
      <c r="F46" s="269" t="str">
        <f>+F32</f>
        <v>065455</v>
      </c>
      <c r="G46" s="270" t="str">
        <f>'Смета №1'!D35</f>
        <v>М8х40</v>
      </c>
      <c r="H46" s="270" t="str">
        <f>'Смета №1'!E35</f>
        <v>кг</v>
      </c>
      <c r="I46" s="270"/>
      <c r="J46" s="271">
        <f>'Смета №1'!G35</f>
        <v>75</v>
      </c>
      <c r="K46" s="271">
        <f>+J46*I46</f>
        <v>0</v>
      </c>
    </row>
    <row r="47" spans="1:14">
      <c r="A47" s="49" t="s">
        <v>105</v>
      </c>
      <c r="B47" s="288" t="s">
        <v>340</v>
      </c>
      <c r="C47" s="271" t="str">
        <f>+C32</f>
        <v>Смета_№1</v>
      </c>
      <c r="D47" s="271">
        <f>+'Смета №1'!A36</f>
        <v>2</v>
      </c>
      <c r="E47" s="269" t="str">
        <f>+'Смета №1'!C36</f>
        <v>Болт</v>
      </c>
      <c r="F47" s="269" t="str">
        <f>+F32</f>
        <v>065455</v>
      </c>
      <c r="G47" s="270" t="str">
        <f>'Смета №1'!D36</f>
        <v>М10х60</v>
      </c>
      <c r="H47" s="270" t="str">
        <f>'Смета №1'!E36</f>
        <v>кг</v>
      </c>
      <c r="I47" s="270"/>
      <c r="J47" s="271">
        <f>'Смета №1'!G36</f>
        <v>75</v>
      </c>
      <c r="K47" s="271">
        <f t="shared" ref="K47:K52" si="1">+J47*I47</f>
        <v>0</v>
      </c>
    </row>
    <row r="48" spans="1:14">
      <c r="A48" s="49" t="s">
        <v>341</v>
      </c>
      <c r="B48" s="289">
        <f>D32</f>
        <v>2</v>
      </c>
      <c r="C48" s="271" t="str">
        <f>+C32</f>
        <v>Смета_№1</v>
      </c>
      <c r="D48" s="271">
        <f>+'Смета №1'!A37</f>
        <v>3</v>
      </c>
      <c r="E48" s="269" t="str">
        <f>+'Смета №1'!C37</f>
        <v>Болт</v>
      </c>
      <c r="F48" s="269" t="str">
        <f>+F32</f>
        <v>065455</v>
      </c>
      <c r="G48" s="270" t="str">
        <f>'Смета №1'!D37</f>
        <v>М12х60</v>
      </c>
      <c r="H48" s="270" t="str">
        <f>'Смета №1'!E37</f>
        <v>кг</v>
      </c>
      <c r="I48" s="270"/>
      <c r="J48" s="271">
        <f>'Смета №1'!G37</f>
        <v>75</v>
      </c>
      <c r="K48" s="271">
        <f t="shared" si="1"/>
        <v>0</v>
      </c>
    </row>
    <row r="49" spans="1:14">
      <c r="A49" s="49" t="s">
        <v>342</v>
      </c>
      <c r="B49" s="289">
        <f>+D33</f>
        <v>15</v>
      </c>
      <c r="C49" s="271" t="str">
        <f>+C33</f>
        <v>Смета_№1</v>
      </c>
      <c r="D49" s="271">
        <f>+'Смета №1'!A37</f>
        <v>3</v>
      </c>
      <c r="E49" s="271" t="str">
        <f>+'Смета №1'!C37</f>
        <v>Болт</v>
      </c>
      <c r="F49" s="269" t="str">
        <f>+F33</f>
        <v>065463</v>
      </c>
      <c r="G49" s="270" t="str">
        <f>+'Смета №1'!D37</f>
        <v>М12х60</v>
      </c>
      <c r="H49" s="270" t="str">
        <f>+'Смета №1'!E37</f>
        <v>кг</v>
      </c>
      <c r="I49" s="270"/>
      <c r="J49" s="270">
        <f>+'Смета №1'!G37</f>
        <v>75</v>
      </c>
      <c r="K49" s="271">
        <f t="shared" si="1"/>
        <v>0</v>
      </c>
    </row>
    <row r="50" spans="1:14">
      <c r="A50" s="49" t="s">
        <v>344</v>
      </c>
      <c r="B50" s="288" t="s">
        <v>343</v>
      </c>
      <c r="C50" s="271" t="str">
        <f>+C33</f>
        <v>Смета_№1</v>
      </c>
      <c r="D50" s="271">
        <f>+'Смета №1'!A46</f>
        <v>12</v>
      </c>
      <c r="E50" s="269" t="str">
        <f>+'Смета №1'!C46</f>
        <v>Набивка сальниковая</v>
      </c>
      <c r="F50" s="269" t="str">
        <f>+F33</f>
        <v>065463</v>
      </c>
      <c r="G50" s="271" t="str">
        <f>+'Смета №1'!D46</f>
        <v>АП 8х8</v>
      </c>
      <c r="H50" s="271" t="str">
        <f>+'Смета №1'!E46</f>
        <v>кг</v>
      </c>
      <c r="I50" s="271"/>
      <c r="J50" s="271">
        <f>+'Смета №1'!G46</f>
        <v>170</v>
      </c>
      <c r="K50" s="271">
        <f t="shared" si="1"/>
        <v>0</v>
      </c>
    </row>
    <row r="51" spans="1:14">
      <c r="A51" s="49" t="s">
        <v>345</v>
      </c>
      <c r="B51" s="288" t="s">
        <v>346</v>
      </c>
      <c r="C51" s="271" t="str">
        <f>+C34</f>
        <v>Смета_№2</v>
      </c>
      <c r="D51" s="271">
        <f>+'Смета №2'!A59</f>
        <v>40</v>
      </c>
      <c r="E51" s="269" t="str">
        <f>+'Смета №2'!C59</f>
        <v>Паронит</v>
      </c>
      <c r="F51" s="269" t="str">
        <f>+F34</f>
        <v>065456</v>
      </c>
      <c r="G51" s="271" t="str">
        <f>+'Смета №2'!D59</f>
        <v>ПМБ δ=3</v>
      </c>
      <c r="H51" s="271" t="str">
        <f>+'Смета №2'!E59</f>
        <v>кг</v>
      </c>
      <c r="I51" s="271"/>
      <c r="J51" s="271">
        <f>+'Смета №2'!G59</f>
        <v>112</v>
      </c>
      <c r="K51" s="271">
        <f t="shared" si="1"/>
        <v>0</v>
      </c>
    </row>
    <row r="52" spans="1:14">
      <c r="A52" s="49"/>
      <c r="B52" s="288"/>
      <c r="C52" s="271"/>
      <c r="D52" s="271"/>
      <c r="E52" s="269"/>
      <c r="F52" s="269"/>
      <c r="G52" s="271"/>
      <c r="H52" s="271"/>
      <c r="I52" s="271"/>
      <c r="J52" s="271"/>
      <c r="K52" s="271">
        <f t="shared" si="1"/>
        <v>0</v>
      </c>
    </row>
    <row r="53" spans="1:14">
      <c r="A53" s="46"/>
      <c r="B53" s="46"/>
      <c r="C53" s="46"/>
      <c r="D53" s="46"/>
      <c r="E53" s="46"/>
      <c r="F53" s="46"/>
      <c r="G53" s="46"/>
      <c r="H53" s="50" t="s">
        <v>38</v>
      </c>
      <c r="I53" s="29" t="s">
        <v>39</v>
      </c>
      <c r="J53" s="29" t="s">
        <v>39</v>
      </c>
      <c r="K53" s="45">
        <f>SUM(K46:K52)</f>
        <v>0</v>
      </c>
    </row>
    <row r="56" spans="1:14">
      <c r="C56" s="51" t="s">
        <v>45</v>
      </c>
      <c r="E56" s="52"/>
      <c r="F56" s="52"/>
      <c r="G56" s="52"/>
      <c r="H56" s="52"/>
      <c r="I56" s="52"/>
      <c r="J56" s="52"/>
      <c r="K56" s="52"/>
    </row>
    <row r="57" spans="1:14">
      <c r="A57" s="8"/>
      <c r="B57" s="8"/>
      <c r="C57" s="8"/>
      <c r="D57" s="8"/>
      <c r="E57" s="53" t="s">
        <v>46</v>
      </c>
      <c r="F57" s="53" t="s">
        <v>47</v>
      </c>
      <c r="G57" s="53"/>
      <c r="H57" s="53"/>
      <c r="I57" s="53"/>
      <c r="J57" s="53"/>
      <c r="K57" s="53"/>
      <c r="L57" s="8"/>
      <c r="M57" s="8"/>
      <c r="N57" s="8"/>
    </row>
    <row r="58" spans="1:14">
      <c r="A58" s="1"/>
      <c r="B58" s="1"/>
      <c r="C58" s="1"/>
      <c r="D58" s="1"/>
      <c r="E58" s="54"/>
      <c r="F58" s="54"/>
      <c r="G58" s="54"/>
      <c r="H58" s="54"/>
      <c r="I58" s="54"/>
      <c r="J58" s="54"/>
      <c r="K58" s="54"/>
      <c r="L58" s="1"/>
      <c r="M58" s="1"/>
      <c r="N58" s="1"/>
    </row>
    <row r="59" spans="1:14">
      <c r="F59" s="55"/>
    </row>
    <row r="60" spans="1:14">
      <c r="F60" s="55"/>
    </row>
    <row r="61" spans="1:14">
      <c r="C61" s="51" t="s">
        <v>48</v>
      </c>
      <c r="E61" s="52"/>
      <c r="F61" s="52"/>
      <c r="G61" s="52"/>
      <c r="H61" s="52"/>
      <c r="I61" s="52"/>
      <c r="J61" s="52"/>
      <c r="K61" s="52"/>
    </row>
    <row r="62" spans="1:14">
      <c r="A62" s="8"/>
      <c r="B62" s="8"/>
      <c r="C62" s="8"/>
      <c r="D62" s="8"/>
      <c r="E62" s="53" t="s">
        <v>46</v>
      </c>
      <c r="F62" s="53" t="s">
        <v>47</v>
      </c>
      <c r="G62" s="53"/>
      <c r="H62" s="53"/>
      <c r="I62" s="53"/>
      <c r="J62" s="53"/>
      <c r="K62" s="53"/>
      <c r="L62" s="8"/>
      <c r="M62" s="8"/>
      <c r="N62" s="8"/>
    </row>
    <row r="63" spans="1:14">
      <c r="A63" s="1"/>
      <c r="B63" s="1"/>
      <c r="C63" s="1"/>
      <c r="D63" s="1"/>
      <c r="E63" s="54"/>
      <c r="F63" s="54"/>
      <c r="G63" s="54"/>
      <c r="H63" s="54"/>
      <c r="I63" s="54"/>
      <c r="J63" s="54"/>
      <c r="K63" s="54"/>
      <c r="L63" s="1"/>
      <c r="M63" s="1"/>
      <c r="N63" s="1"/>
    </row>
    <row r="64" spans="1:14">
      <c r="A64" s="1"/>
      <c r="B64" s="1"/>
      <c r="C64" s="1"/>
      <c r="D64" s="1"/>
      <c r="F64" s="54"/>
      <c r="G64" s="54"/>
      <c r="H64" s="54"/>
      <c r="I64" s="54"/>
      <c r="J64" s="54"/>
      <c r="K64" s="54"/>
      <c r="L64" s="1"/>
      <c r="M64" s="1"/>
      <c r="N64" s="1"/>
    </row>
    <row r="65" spans="1:11" ht="29.25">
      <c r="A65" s="56" t="s">
        <v>49</v>
      </c>
      <c r="B65" s="57"/>
      <c r="C65" s="57"/>
      <c r="D65" s="57"/>
      <c r="E65" s="57"/>
      <c r="F65" s="57"/>
      <c r="G65" s="57"/>
      <c r="H65" s="57"/>
      <c r="I65" s="57"/>
      <c r="J65" s="57"/>
      <c r="K65" s="57"/>
    </row>
    <row r="66" spans="1:11">
      <c r="B66" s="58" t="s">
        <v>50</v>
      </c>
      <c r="C66" s="58"/>
      <c r="D66" s="58"/>
      <c r="E66" s="58"/>
      <c r="F66" s="58"/>
    </row>
    <row r="67" spans="1:11">
      <c r="B67" s="36" t="s">
        <v>51</v>
      </c>
      <c r="C67" s="36" t="s">
        <v>52</v>
      </c>
      <c r="D67" s="36" t="s">
        <v>53</v>
      </c>
      <c r="E67" s="36" t="s">
        <v>54</v>
      </c>
      <c r="F67" s="36" t="s">
        <v>55</v>
      </c>
    </row>
    <row r="68" spans="1:11">
      <c r="B68" s="31"/>
      <c r="C68" s="36"/>
      <c r="D68" s="36"/>
      <c r="E68" s="36"/>
      <c r="F68" s="59"/>
    </row>
    <row r="69" spans="1:11">
      <c r="B69" s="60"/>
      <c r="C69" s="61"/>
      <c r="D69" s="61"/>
      <c r="E69" s="61"/>
      <c r="F69" s="62"/>
    </row>
  </sheetData>
  <mergeCells count="42">
    <mergeCell ref="K15:K16"/>
    <mergeCell ref="D6:I6"/>
    <mergeCell ref="D12:I12"/>
    <mergeCell ref="A30:B30"/>
    <mergeCell ref="A29:D29"/>
    <mergeCell ref="G29:G30"/>
    <mergeCell ref="H29:H30"/>
    <mergeCell ref="I29:I30"/>
    <mergeCell ref="A28:K28"/>
    <mergeCell ref="K5:K6"/>
    <mergeCell ref="K7:K8"/>
    <mergeCell ref="K9:K10"/>
    <mergeCell ref="K11:K12"/>
    <mergeCell ref="K13:K14"/>
    <mergeCell ref="J29:J30"/>
    <mergeCell ref="K29:K30"/>
    <mergeCell ref="J43:J44"/>
    <mergeCell ref="K43:K44"/>
    <mergeCell ref="D8:I8"/>
    <mergeCell ref="D10:I10"/>
    <mergeCell ref="D14:I14"/>
    <mergeCell ref="A42:K42"/>
    <mergeCell ref="A43:D43"/>
    <mergeCell ref="E29:E30"/>
    <mergeCell ref="E43:E44"/>
    <mergeCell ref="F29:F30"/>
    <mergeCell ref="F43:F44"/>
    <mergeCell ref="F21:F22"/>
    <mergeCell ref="G21:G22"/>
    <mergeCell ref="A38:B38"/>
    <mergeCell ref="A39:B39"/>
    <mergeCell ref="G43:G44"/>
    <mergeCell ref="H43:H44"/>
    <mergeCell ref="I43:I44"/>
    <mergeCell ref="M29:P30"/>
    <mergeCell ref="A31:B31"/>
    <mergeCell ref="A32:B32"/>
    <mergeCell ref="A33:B33"/>
    <mergeCell ref="A34:B34"/>
    <mergeCell ref="A35:B35"/>
    <mergeCell ref="A36:B36"/>
    <mergeCell ref="A37:B37"/>
  </mergeCells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">
    <tabColor theme="1"/>
  </sheetPr>
  <dimension ref="A1:O12"/>
  <sheetViews>
    <sheetView workbookViewId="0">
      <selection activeCell="M26" sqref="M26"/>
    </sheetView>
  </sheetViews>
  <sheetFormatPr defaultRowHeight="15"/>
  <cols>
    <col min="3" max="3" width="24.85546875" customWidth="1"/>
    <col min="4" max="4" width="19.85546875" customWidth="1"/>
    <col min="5" max="5" width="13.7109375" customWidth="1"/>
    <col min="6" max="6" width="15.140625" customWidth="1"/>
    <col min="7" max="7" width="11.140625" customWidth="1"/>
    <col min="8" max="8" width="11.7109375" customWidth="1"/>
    <col min="9" max="9" width="13.5703125" customWidth="1"/>
  </cols>
  <sheetData>
    <row r="1" spans="1:15" ht="31.5">
      <c r="A1" s="265" t="s">
        <v>185</v>
      </c>
      <c r="B1" s="265"/>
      <c r="C1" s="265"/>
      <c r="D1" s="265"/>
      <c r="E1" s="265"/>
      <c r="F1" s="265"/>
      <c r="G1" s="265"/>
      <c r="H1" s="265"/>
      <c r="I1" s="265"/>
    </row>
    <row r="2" spans="1:15">
      <c r="A2" s="262" t="s">
        <v>40</v>
      </c>
      <c r="B2" s="263"/>
      <c r="C2" s="263"/>
      <c r="D2" s="263"/>
      <c r="E2" s="263"/>
      <c r="F2" s="263"/>
      <c r="G2" s="263"/>
      <c r="H2" s="263"/>
      <c r="I2" s="264"/>
    </row>
    <row r="3" spans="1:15" ht="61.5" customHeight="1">
      <c r="A3" s="267" t="s">
        <v>187</v>
      </c>
      <c r="B3" s="268"/>
      <c r="C3" s="178" t="s">
        <v>41</v>
      </c>
      <c r="D3" s="179" t="s">
        <v>27</v>
      </c>
      <c r="E3" s="180" t="s">
        <v>28</v>
      </c>
      <c r="F3" s="180" t="s">
        <v>29</v>
      </c>
      <c r="G3" s="30" t="s">
        <v>42</v>
      </c>
      <c r="H3" s="180" t="s">
        <v>43</v>
      </c>
      <c r="I3" s="30" t="s">
        <v>44</v>
      </c>
    </row>
    <row r="4" spans="1:15">
      <c r="A4" s="241">
        <v>1</v>
      </c>
      <c r="B4" s="242"/>
      <c r="C4" s="48">
        <v>3</v>
      </c>
      <c r="D4" s="48" t="s">
        <v>36</v>
      </c>
      <c r="E4" s="47">
        <v>4</v>
      </c>
      <c r="F4" s="47">
        <v>5</v>
      </c>
      <c r="G4" s="47">
        <v>6</v>
      </c>
      <c r="H4" s="48">
        <v>7</v>
      </c>
      <c r="I4" s="48">
        <v>8</v>
      </c>
    </row>
    <row r="5" spans="1:15" ht="15" customHeight="1">
      <c r="A5" s="237"/>
      <c r="B5" s="238"/>
      <c r="C5" s="38"/>
      <c r="D5" s="38"/>
      <c r="E5" s="37"/>
      <c r="F5" s="39"/>
      <c r="G5" s="39"/>
      <c r="H5" s="40"/>
      <c r="I5" s="40"/>
      <c r="K5" s="266" t="s">
        <v>186</v>
      </c>
      <c r="L5" s="266"/>
      <c r="M5" s="266"/>
      <c r="N5" s="266"/>
      <c r="O5" s="266"/>
    </row>
    <row r="6" spans="1:15">
      <c r="A6" s="237"/>
      <c r="B6" s="238"/>
      <c r="C6" s="38"/>
      <c r="D6" s="38"/>
      <c r="E6" s="37"/>
      <c r="F6" s="39"/>
      <c r="G6" s="39"/>
      <c r="H6" s="40"/>
      <c r="I6" s="40"/>
      <c r="K6" s="266"/>
      <c r="L6" s="266"/>
      <c r="M6" s="266"/>
      <c r="N6" s="266"/>
      <c r="O6" s="266"/>
    </row>
    <row r="7" spans="1:15">
      <c r="A7" s="237"/>
      <c r="B7" s="238"/>
      <c r="C7" s="38"/>
      <c r="D7" s="38"/>
      <c r="E7" s="37"/>
      <c r="F7" s="39"/>
      <c r="G7" s="39"/>
      <c r="H7" s="40"/>
      <c r="I7" s="40"/>
    </row>
    <row r="8" spans="1:15">
      <c r="A8" s="237"/>
      <c r="B8" s="238"/>
      <c r="C8" s="38"/>
      <c r="D8" s="38"/>
      <c r="E8" s="37"/>
      <c r="F8" s="39"/>
      <c r="G8" s="39"/>
      <c r="H8" s="40"/>
      <c r="I8" s="40"/>
    </row>
    <row r="9" spans="1:15">
      <c r="A9" s="237"/>
      <c r="B9" s="238"/>
      <c r="C9" s="38"/>
      <c r="D9" s="38"/>
      <c r="E9" s="49"/>
      <c r="F9" s="40"/>
      <c r="G9" s="40"/>
      <c r="H9" s="40"/>
      <c r="I9" s="40"/>
    </row>
    <row r="10" spans="1:15">
      <c r="A10" s="237"/>
      <c r="B10" s="238"/>
      <c r="C10" s="38"/>
      <c r="D10" s="38"/>
      <c r="E10" s="49"/>
      <c r="F10" s="40"/>
      <c r="G10" s="40"/>
      <c r="H10" s="40"/>
      <c r="I10" s="40"/>
    </row>
    <row r="11" spans="1:15">
      <c r="A11" s="237"/>
      <c r="B11" s="238"/>
      <c r="C11" s="38"/>
      <c r="D11" s="38"/>
      <c r="E11" s="49"/>
      <c r="F11" s="40"/>
      <c r="G11" s="40"/>
      <c r="H11" s="40"/>
      <c r="I11" s="40"/>
    </row>
    <row r="12" spans="1:15">
      <c r="A12" s="46"/>
      <c r="B12" s="46"/>
      <c r="C12" s="46"/>
      <c r="D12" s="46"/>
      <c r="E12" s="46"/>
      <c r="F12" s="50" t="s">
        <v>38</v>
      </c>
      <c r="G12" s="29" t="s">
        <v>39</v>
      </c>
      <c r="H12" s="29" t="s">
        <v>39</v>
      </c>
      <c r="I12" s="45">
        <f>SUM(I5:I11)</f>
        <v>0</v>
      </c>
    </row>
  </sheetData>
  <mergeCells count="12">
    <mergeCell ref="A10:B10"/>
    <mergeCell ref="A11:B11"/>
    <mergeCell ref="A1:I1"/>
    <mergeCell ref="K5:O6"/>
    <mergeCell ref="A3:B3"/>
    <mergeCell ref="A4:B4"/>
    <mergeCell ref="A5:B5"/>
    <mergeCell ref="A6:B6"/>
    <mergeCell ref="A7:B7"/>
    <mergeCell ref="A8:B8"/>
    <mergeCell ref="A9:B9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Инвентарный номер ПервыйЭтап</vt:lpstr>
      <vt:lpstr>Свод смет 2 этап</vt:lpstr>
      <vt:lpstr>Смета №1</vt:lpstr>
      <vt:lpstr>Смета №2</vt:lpstr>
      <vt:lpstr>Акт</vt:lpstr>
      <vt:lpstr>Сводный акт списания МТР</vt:lpstr>
    </vt:vector>
  </TitlesOfParts>
  <Company>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gyrylov</dc:creator>
  <cp:lastModifiedBy>gyrylov</cp:lastModifiedBy>
  <dcterms:created xsi:type="dcterms:W3CDTF">2013-01-05T12:01:42Z</dcterms:created>
  <dcterms:modified xsi:type="dcterms:W3CDTF">2013-01-06T04:29:49Z</dcterms:modified>
</cp:coreProperties>
</file>