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6" i="1" l="1"/>
  <c r="G26" i="1"/>
  <c r="N25" i="1"/>
  <c r="G25" i="1"/>
  <c r="N24" i="1"/>
  <c r="G24" i="1"/>
  <c r="N23" i="1"/>
  <c r="G23" i="1"/>
  <c r="N22" i="1"/>
  <c r="G22" i="1"/>
  <c r="N21" i="1"/>
  <c r="G21" i="1"/>
  <c r="N20" i="1"/>
  <c r="G20" i="1"/>
  <c r="N19" i="1"/>
  <c r="G19" i="1"/>
  <c r="N18" i="1"/>
  <c r="G18" i="1"/>
  <c r="N17" i="1"/>
  <c r="N16" i="1" s="1"/>
  <c r="G17" i="1"/>
  <c r="M16" i="1"/>
  <c r="L16" i="1"/>
  <c r="K16" i="1"/>
  <c r="K12" i="1" s="1"/>
  <c r="J16" i="1"/>
  <c r="I16" i="1"/>
  <c r="H16" i="1"/>
  <c r="F16" i="1"/>
  <c r="F12" i="1" s="1"/>
  <c r="N15" i="1"/>
  <c r="G15" i="1"/>
  <c r="N14" i="1"/>
  <c r="N13" i="1" s="1"/>
  <c r="G14" i="1"/>
  <c r="M13" i="1"/>
  <c r="L13" i="1"/>
  <c r="K13" i="1"/>
  <c r="J13" i="1"/>
  <c r="I13" i="1"/>
  <c r="H13" i="1"/>
  <c r="F13" i="1"/>
  <c r="M12" i="1"/>
  <c r="L12" i="1"/>
  <c r="J12" i="1"/>
  <c r="I12" i="1"/>
  <c r="H12" i="1"/>
  <c r="N10" i="1"/>
  <c r="M10" i="1"/>
  <c r="L10" i="1"/>
  <c r="K10" i="1"/>
  <c r="J10" i="1"/>
  <c r="I10" i="1"/>
  <c r="H10" i="1"/>
  <c r="N9" i="1"/>
  <c r="M9" i="1"/>
  <c r="L9" i="1"/>
  <c r="K9" i="1"/>
  <c r="J9" i="1"/>
  <c r="I9" i="1"/>
  <c r="H9" i="1"/>
  <c r="N8" i="1"/>
  <c r="M8" i="1"/>
  <c r="L8" i="1"/>
  <c r="K8" i="1"/>
  <c r="J8" i="1"/>
  <c r="I8" i="1"/>
  <c r="H8" i="1"/>
  <c r="M7" i="1"/>
  <c r="M11" i="1" s="1"/>
  <c r="L7" i="1"/>
  <c r="L11" i="1" s="1"/>
  <c r="J7" i="1"/>
  <c r="J11" i="1" s="1"/>
  <c r="I7" i="1"/>
  <c r="I11" i="1" s="1"/>
  <c r="H7" i="1"/>
  <c r="H11" i="1" s="1"/>
  <c r="D2" i="1"/>
  <c r="U5" i="1" s="1"/>
  <c r="U21" i="1" l="1"/>
  <c r="U20" i="1"/>
  <c r="U18" i="1"/>
  <c r="U19" i="1"/>
  <c r="U25" i="1"/>
  <c r="U22" i="1"/>
  <c r="U23" i="1"/>
  <c r="U17" i="1"/>
  <c r="U24" i="1"/>
  <c r="U26" i="1"/>
  <c r="K7" i="1"/>
  <c r="K11" i="1" s="1"/>
  <c r="U15" i="1"/>
  <c r="U14" i="1"/>
  <c r="N12" i="1"/>
  <c r="N7" i="1"/>
  <c r="N11" i="1" s="1"/>
</calcChain>
</file>

<file path=xl/sharedStrings.xml><?xml version="1.0" encoding="utf-8"?>
<sst xmlns="http://schemas.openxmlformats.org/spreadsheetml/2006/main" count="58" uniqueCount="48">
  <si>
    <t xml:space="preserve">ОПЕРАТИВНАЯ ДЕБИТОРСКАЯ ЗАДОЛЖЕННОСТЬ ПО СОСТОЯНИЮ НА </t>
  </si>
  <si>
    <t>Просрочка за</t>
  </si>
  <si>
    <t>период</t>
  </si>
  <si>
    <t>Наименование контрагента</t>
  </si>
  <si>
    <t>Наименование (титул) работ (объекта, этапа)</t>
  </si>
  <si>
    <t>№ и дата договора</t>
  </si>
  <si>
    <t>№ акта о выполненных работах, накладной и т.д.</t>
  </si>
  <si>
    <t>Дата акта о выполненных работах, накладной и т.д.</t>
  </si>
  <si>
    <t>Сумма дебиторской задолженности
(с НДС), руб.</t>
  </si>
  <si>
    <t>Дата оплаты по условиям договора</t>
  </si>
  <si>
    <t>Сумма текущей задолженности (с НДС), руб.</t>
  </si>
  <si>
    <t>Распределение сумм по периодам просрочки</t>
  </si>
  <si>
    <t>Сумма, по которой есть замечания заказчика к ПСД</t>
  </si>
  <si>
    <t>Сумма гарантийных удержаний</t>
  </si>
  <si>
    <t>Дата оплаты гарантийных удержаний</t>
  </si>
  <si>
    <t>Примечание</t>
  </si>
  <si>
    <t>Дата последнего этапа</t>
  </si>
  <si>
    <t>Кол-во дней до оплаты по договору</t>
  </si>
  <si>
    <t>Кол-во дней просрочки на</t>
  </si>
  <si>
    <t>1- 30
 дней</t>
  </si>
  <si>
    <t>31-60
дней</t>
  </si>
  <si>
    <t>61-90
дней</t>
  </si>
  <si>
    <t>91-180
дней</t>
  </si>
  <si>
    <t>181 день
и больше</t>
  </si>
  <si>
    <t>Прочие</t>
  </si>
  <si>
    <t>ИТОГО</t>
  </si>
  <si>
    <t>1/14738-2012 от 30.07.2012</t>
  </si>
  <si>
    <t>1/14738-2012-1</t>
  </si>
  <si>
    <t>№2/14738-2012 от 30.07.2012</t>
  </si>
  <si>
    <t xml:space="preserve">2/14738-2012-3 </t>
  </si>
  <si>
    <t>Д/с №2 от    к Договору №14754 от 12.10.2011г.</t>
  </si>
  <si>
    <t xml:space="preserve">14754-2 </t>
  </si>
  <si>
    <t>-</t>
  </si>
  <si>
    <t>Д/с №2 от 24.05.12г.    к Договору №14754 от 12.10.2011г.</t>
  </si>
  <si>
    <t xml:space="preserve">14754-3 </t>
  </si>
  <si>
    <t xml:space="preserve">14754-5 </t>
  </si>
  <si>
    <t xml:space="preserve">14754-4 </t>
  </si>
  <si>
    <t>14754-6</t>
  </si>
  <si>
    <t>Срок оплаты 30 дней, т.к. этап сдан до 20 числа</t>
  </si>
  <si>
    <t xml:space="preserve"> 14754-У от  02.10.12</t>
  </si>
  <si>
    <t>14754У-1</t>
  </si>
  <si>
    <t>14756-АН-12 от 18.07.12</t>
  </si>
  <si>
    <t>14756-АН-1</t>
  </si>
  <si>
    <t>14898-1</t>
  </si>
  <si>
    <t>14898-У</t>
  </si>
  <si>
    <t>14898-У-1</t>
  </si>
  <si>
    <t>6165-АН от 02.07.12</t>
  </si>
  <si>
    <t xml:space="preserve">6165-АН-2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</si>
</sst>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2" fillId="0" borderId="0"/>
  </cellStyleXfs>
  <cellXfs count="15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14" fontId="1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4" fontId="2" fillId="0" borderId="0" xfId="1" applyNumberFormat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0" fontId="1" fillId="2" borderId="3" xfId="1" applyNumberFormat="1" applyFont="1" applyFill="1" applyBorder="1" applyAlignment="1" applyProtection="1">
      <alignment horizontal="center" vertical="center" wrapText="1"/>
    </xf>
    <xf numFmtId="14" fontId="1" fillId="2" borderId="3" xfId="1" applyNumberFormat="1" applyFont="1" applyFill="1" applyBorder="1" applyAlignment="1" applyProtection="1">
      <alignment horizontal="center" vertical="center" wrapText="1"/>
    </xf>
    <xf numFmtId="0" fontId="1" fillId="2" borderId="3" xfId="1" applyNumberFormat="1" applyFont="1" applyFill="1" applyBorder="1" applyAlignment="1" applyProtection="1">
      <alignment horizontal="right" vertical="center" wrapText="1"/>
    </xf>
    <xf numFmtId="14" fontId="1" fillId="2" borderId="4" xfId="1" applyNumberFormat="1" applyFont="1" applyFill="1" applyBorder="1" applyAlignment="1" applyProtection="1">
      <alignment horizontal="center" vertical="center" wrapText="1"/>
    </xf>
    <xf numFmtId="164" fontId="1" fillId="2" borderId="5" xfId="1" applyNumberFormat="1" applyFont="1" applyFill="1" applyBorder="1" applyAlignment="1" applyProtection="1">
      <alignment horizontal="center" vertical="center" wrapText="1"/>
    </xf>
    <xf numFmtId="0" fontId="1" fillId="2" borderId="6" xfId="1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14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3" xfId="1" applyNumberFormat="1" applyFont="1" applyFill="1" applyBorder="1" applyAlignment="1" applyProtection="1">
      <alignment horizontal="center" vertical="center" wrapText="1"/>
    </xf>
    <xf numFmtId="1" fontId="1" fillId="2" borderId="3" xfId="1" applyNumberFormat="1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14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right" vertical="center" wrapText="1"/>
    </xf>
    <xf numFmtId="14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1" applyNumberFormat="1" applyFont="1" applyFill="1" applyBorder="1" applyAlignment="1" applyProtection="1">
      <alignment horizontal="center" vertical="center" wrapText="1"/>
    </xf>
    <xf numFmtId="0" fontId="1" fillId="2" borderId="3" xfId="1" applyNumberFormat="1" applyFont="1" applyFill="1" applyBorder="1" applyAlignment="1" applyProtection="1">
      <alignment horizontal="center" vertical="center" wrapText="1"/>
    </xf>
    <xf numFmtId="0" fontId="1" fillId="2" borderId="16" xfId="1" applyNumberFormat="1" applyFont="1" applyFill="1" applyBorder="1" applyAlignment="1" applyProtection="1">
      <alignment horizontal="center" vertical="center" wrapText="1"/>
    </xf>
    <xf numFmtId="14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4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12" xfId="1" applyNumberFormat="1" applyFont="1" applyFill="1" applyBorder="1" applyAlignment="1" applyProtection="1">
      <alignment horizontal="center" vertical="center" wrapText="1"/>
    </xf>
    <xf numFmtId="14" fontId="1" fillId="2" borderId="12" xfId="1" applyNumberFormat="1" applyFont="1" applyFill="1" applyBorder="1" applyAlignment="1" applyProtection="1">
      <alignment horizontal="center" vertical="center" wrapText="1"/>
    </xf>
    <xf numFmtId="1" fontId="1" fillId="2" borderId="12" xfId="1" applyNumberFormat="1" applyFont="1" applyFill="1" applyBorder="1" applyAlignment="1" applyProtection="1">
      <alignment horizontal="center" vertical="center" wrapText="1"/>
    </xf>
    <xf numFmtId="14" fontId="1" fillId="2" borderId="12" xfId="1" applyNumberFormat="1" applyFont="1" applyFill="1" applyBorder="1" applyAlignment="1" applyProtection="1">
      <alignment horizontal="center" vertical="center" wrapText="1"/>
    </xf>
    <xf numFmtId="0" fontId="1" fillId="3" borderId="2" xfId="1" applyNumberFormat="1" applyFont="1" applyFill="1" applyBorder="1" applyAlignment="1" applyProtection="1">
      <alignment horizontal="center" vertical="center"/>
    </xf>
    <xf numFmtId="0" fontId="2" fillId="3" borderId="2" xfId="1" applyNumberFormat="1" applyFont="1" applyFill="1" applyBorder="1" applyAlignment="1" applyProtection="1">
      <alignment horizontal="center" vertical="center"/>
    </xf>
    <xf numFmtId="1" fontId="2" fillId="3" borderId="2" xfId="1" applyNumberFormat="1" applyFont="1" applyFill="1" applyBorder="1" applyAlignment="1" applyProtection="1">
      <alignment horizontal="center" vertical="center"/>
    </xf>
    <xf numFmtId="1" fontId="1" fillId="3" borderId="18" xfId="1" applyNumberFormat="1" applyFont="1" applyFill="1" applyBorder="1" applyAlignment="1" applyProtection="1">
      <alignment horizontal="center" vertical="center"/>
    </xf>
    <xf numFmtId="0" fontId="1" fillId="3" borderId="19" xfId="1" applyNumberFormat="1" applyFont="1" applyFill="1" applyBorder="1" applyAlignment="1" applyProtection="1">
      <alignment horizontal="center" vertical="center"/>
    </xf>
    <xf numFmtId="0" fontId="1" fillId="3" borderId="9" xfId="1" applyNumberFormat="1" applyFont="1" applyFill="1" applyBorder="1" applyAlignment="1" applyProtection="1">
      <alignment horizontal="center" vertical="center"/>
    </xf>
    <xf numFmtId="0" fontId="1" fillId="3" borderId="20" xfId="1" applyNumberFormat="1" applyFont="1" applyFill="1" applyBorder="1" applyAlignment="1" applyProtection="1">
      <alignment horizontal="center" vertical="center"/>
    </xf>
    <xf numFmtId="0" fontId="1" fillId="3" borderId="21" xfId="1" applyNumberFormat="1" applyFont="1" applyFill="1" applyBorder="1" applyAlignment="1" applyProtection="1">
      <alignment horizontal="center" vertical="center"/>
    </xf>
    <xf numFmtId="0" fontId="1" fillId="3" borderId="18" xfId="1" applyNumberFormat="1" applyFont="1" applyFill="1" applyBorder="1" applyAlignment="1" applyProtection="1">
      <alignment horizontal="center" vertical="center"/>
    </xf>
    <xf numFmtId="0" fontId="1" fillId="2" borderId="22" xfId="0" applyNumberFormat="1" applyFont="1" applyFill="1" applyBorder="1" applyAlignment="1" applyProtection="1">
      <alignment horizontal="right" vertical="top" wrapText="1"/>
    </xf>
    <xf numFmtId="0" fontId="1" fillId="2" borderId="23" xfId="0" applyNumberFormat="1" applyFont="1" applyFill="1" applyBorder="1" applyAlignment="1" applyProtection="1">
      <alignment horizontal="right" vertical="top" wrapText="1"/>
    </xf>
    <xf numFmtId="4" fontId="2" fillId="2" borderId="19" xfId="1" applyNumberFormat="1" applyFont="1" applyFill="1" applyBorder="1" applyAlignment="1" applyProtection="1">
      <alignment horizontal="right" vertical="center" wrapText="1"/>
    </xf>
    <xf numFmtId="4" fontId="2" fillId="2" borderId="9" xfId="1" applyNumberFormat="1" applyFont="1" applyFill="1" applyBorder="1" applyAlignment="1" applyProtection="1">
      <alignment horizontal="right" vertical="center"/>
    </xf>
    <xf numFmtId="4" fontId="2" fillId="2" borderId="2" xfId="1" applyNumberFormat="1" applyFont="1" applyFill="1" applyBorder="1" applyAlignment="1" applyProtection="1">
      <alignment horizontal="right" vertical="center"/>
    </xf>
    <xf numFmtId="4" fontId="2" fillId="2" borderId="20" xfId="1" applyNumberFormat="1" applyFont="1" applyFill="1" applyBorder="1" applyAlignment="1" applyProtection="1">
      <alignment horizontal="right" vertical="center"/>
    </xf>
    <xf numFmtId="0" fontId="1" fillId="2" borderId="21" xfId="1" applyNumberFormat="1" applyFont="1" applyFill="1" applyBorder="1" applyAlignment="1" applyProtection="1">
      <alignment horizontal="center" vertical="center"/>
    </xf>
    <xf numFmtId="0" fontId="1" fillId="2" borderId="18" xfId="1" applyNumberFormat="1" applyFont="1" applyFill="1" applyBorder="1" applyAlignment="1" applyProtection="1">
      <alignment horizontal="center" vertical="center"/>
    </xf>
    <xf numFmtId="14" fontId="1" fillId="2" borderId="18" xfId="1" applyNumberFormat="1" applyFont="1" applyFill="1" applyBorder="1" applyAlignment="1" applyProtection="1">
      <alignment horizontal="center" vertical="center"/>
    </xf>
    <xf numFmtId="0" fontId="1" fillId="2" borderId="18" xfId="1" applyNumberFormat="1" applyFont="1" applyFill="1" applyBorder="1" applyAlignment="1" applyProtection="1">
      <alignment horizontal="right" vertical="center"/>
    </xf>
    <xf numFmtId="1" fontId="1" fillId="2" borderId="18" xfId="1" applyNumberFormat="1" applyFont="1" applyFill="1" applyBorder="1" applyAlignment="1" applyProtection="1">
      <alignment horizontal="center" vertical="center"/>
    </xf>
    <xf numFmtId="4" fontId="2" fillId="2" borderId="19" xfId="0" quotePrefix="1" applyNumberFormat="1" applyFont="1" applyFill="1" applyBorder="1" applyAlignment="1" applyProtection="1">
      <alignment horizontal="right" vertical="center" wrapText="1"/>
    </xf>
    <xf numFmtId="4" fontId="2" fillId="2" borderId="9" xfId="0" quotePrefix="1" applyNumberFormat="1" applyFont="1" applyFill="1" applyBorder="1" applyAlignment="1" applyProtection="1">
      <alignment horizontal="right" vertical="center" wrapText="1"/>
    </xf>
    <xf numFmtId="4" fontId="2" fillId="2" borderId="2" xfId="0" quotePrefix="1" applyNumberFormat="1" applyFont="1" applyFill="1" applyBorder="1" applyAlignment="1" applyProtection="1">
      <alignment horizontal="right" vertical="center" wrapText="1"/>
    </xf>
    <xf numFmtId="4" fontId="2" fillId="2" borderId="2" xfId="0" applyNumberFormat="1" applyFont="1" applyFill="1" applyBorder="1" applyAlignment="1" applyProtection="1">
      <alignment horizontal="right" vertical="center" wrapText="1"/>
    </xf>
    <xf numFmtId="4" fontId="2" fillId="2" borderId="20" xfId="0" quotePrefix="1" applyNumberFormat="1" applyFont="1" applyFill="1" applyBorder="1" applyAlignment="1" applyProtection="1">
      <alignment horizontal="right" vertical="center" wrapText="1"/>
    </xf>
    <xf numFmtId="0" fontId="1" fillId="2" borderId="22" xfId="0" applyFont="1" applyFill="1" applyBorder="1" applyAlignment="1" applyProtection="1">
      <alignment horizontal="right"/>
    </xf>
    <xf numFmtId="0" fontId="1" fillId="2" borderId="23" xfId="0" applyFont="1" applyFill="1" applyBorder="1" applyAlignment="1" applyProtection="1">
      <alignment horizontal="right"/>
    </xf>
    <xf numFmtId="4" fontId="1" fillId="2" borderId="19" xfId="1" applyNumberFormat="1" applyFont="1" applyFill="1" applyBorder="1" applyAlignment="1" applyProtection="1">
      <alignment horizontal="right" vertical="center" wrapText="1"/>
    </xf>
    <xf numFmtId="4" fontId="1" fillId="2" borderId="9" xfId="1" applyNumberFormat="1" applyFont="1" applyFill="1" applyBorder="1" applyAlignment="1" applyProtection="1">
      <alignment horizontal="right" vertical="center"/>
    </xf>
    <xf numFmtId="4" fontId="1" fillId="2" borderId="2" xfId="1" applyNumberFormat="1" applyFont="1" applyFill="1" applyBorder="1" applyAlignment="1" applyProtection="1">
      <alignment horizontal="right" vertical="center"/>
    </xf>
    <xf numFmtId="4" fontId="1" fillId="2" borderId="20" xfId="1" applyNumberFormat="1" applyFont="1" applyFill="1" applyBorder="1" applyAlignment="1" applyProtection="1">
      <alignment horizontal="right" vertical="center"/>
    </xf>
    <xf numFmtId="0" fontId="1" fillId="3" borderId="24" xfId="0" applyNumberFormat="1" applyFont="1" applyFill="1" applyBorder="1" applyAlignment="1">
      <alignment vertical="top"/>
    </xf>
    <xf numFmtId="14" fontId="1" fillId="3" borderId="24" xfId="0" applyNumberFormat="1" applyFont="1" applyFill="1" applyBorder="1" applyAlignment="1">
      <alignment vertical="top"/>
    </xf>
    <xf numFmtId="4" fontId="1" fillId="3" borderId="24" xfId="0" applyNumberFormat="1" applyFont="1" applyFill="1" applyBorder="1" applyAlignment="1">
      <alignment horizontal="right" vertical="center"/>
    </xf>
    <xf numFmtId="14" fontId="1" fillId="3" borderId="24" xfId="0" applyNumberFormat="1" applyFont="1" applyFill="1" applyBorder="1" applyAlignment="1">
      <alignment horizontal="center" vertical="center"/>
    </xf>
    <xf numFmtId="4" fontId="1" fillId="3" borderId="25" xfId="0" applyNumberFormat="1" applyFont="1" applyFill="1" applyBorder="1" applyAlignment="1">
      <alignment horizontal="right" vertical="center"/>
    </xf>
    <xf numFmtId="4" fontId="1" fillId="3" borderId="26" xfId="0" applyNumberFormat="1" applyFont="1" applyFill="1" applyBorder="1" applyAlignment="1">
      <alignment vertical="center"/>
    </xf>
    <xf numFmtId="4" fontId="1" fillId="3" borderId="24" xfId="0" applyNumberFormat="1" applyFont="1" applyFill="1" applyBorder="1" applyAlignment="1">
      <alignment vertical="center"/>
    </xf>
    <xf numFmtId="4" fontId="1" fillId="3" borderId="27" xfId="0" applyNumberFormat="1" applyFont="1" applyFill="1" applyBorder="1" applyAlignment="1">
      <alignment vertical="center"/>
    </xf>
    <xf numFmtId="4" fontId="1" fillId="3" borderId="15" xfId="0" applyNumberFormat="1" applyFont="1" applyFill="1" applyBorder="1" applyAlignment="1">
      <alignment vertical="center"/>
    </xf>
    <xf numFmtId="0" fontId="1" fillId="3" borderId="24" xfId="0" applyNumberFormat="1" applyFont="1" applyFill="1" applyBorder="1" applyAlignment="1">
      <alignment horizontal="center" vertical="center"/>
    </xf>
    <xf numFmtId="0" fontId="1" fillId="3" borderId="24" xfId="0" applyNumberFormat="1" applyFont="1" applyFill="1" applyBorder="1" applyAlignment="1">
      <alignment vertical="center"/>
    </xf>
    <xf numFmtId="0" fontId="1" fillId="3" borderId="10" xfId="0" applyNumberFormat="1" applyFont="1" applyFill="1" applyBorder="1" applyAlignment="1">
      <alignment horizontal="right" vertical="center"/>
    </xf>
    <xf numFmtId="14" fontId="1" fillId="3" borderId="10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0" fontId="1" fillId="3" borderId="22" xfId="0" applyNumberFormat="1" applyFont="1" applyFill="1" applyBorder="1" applyAlignment="1">
      <alignment vertical="top"/>
    </xf>
    <xf numFmtId="14" fontId="1" fillId="3" borderId="22" xfId="0" applyNumberFormat="1" applyFont="1" applyFill="1" applyBorder="1" applyAlignment="1">
      <alignment vertical="top"/>
    </xf>
    <xf numFmtId="4" fontId="1" fillId="3" borderId="22" xfId="0" applyNumberFormat="1" applyFont="1" applyFill="1" applyBorder="1" applyAlignment="1">
      <alignment horizontal="right" vertical="center"/>
    </xf>
    <xf numFmtId="14" fontId="1" fillId="3" borderId="22" xfId="0" applyNumberFormat="1" applyFont="1" applyFill="1" applyBorder="1" applyAlignment="1">
      <alignment horizontal="center" vertical="center"/>
    </xf>
    <xf numFmtId="4" fontId="1" fillId="3" borderId="19" xfId="0" applyNumberFormat="1" applyFont="1" applyFill="1" applyBorder="1" applyAlignment="1">
      <alignment horizontal="right" vertical="center"/>
    </xf>
    <xf numFmtId="4" fontId="1" fillId="3" borderId="28" xfId="0" applyNumberFormat="1" applyFont="1" applyFill="1" applyBorder="1" applyAlignment="1">
      <alignment horizontal="right" vertical="center"/>
    </xf>
    <xf numFmtId="4" fontId="1" fillId="3" borderId="23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3" borderId="22" xfId="0" applyNumberFormat="1" applyFont="1" applyFill="1" applyBorder="1" applyAlignment="1">
      <alignment horizontal="center" vertical="center"/>
    </xf>
    <xf numFmtId="0" fontId="1" fillId="3" borderId="22" xfId="0" applyNumberFormat="1" applyFont="1" applyFill="1" applyBorder="1" applyAlignment="1">
      <alignment vertical="center"/>
    </xf>
    <xf numFmtId="0" fontId="1" fillId="3" borderId="22" xfId="0" applyNumberFormat="1" applyFont="1" applyFill="1" applyBorder="1" applyAlignment="1">
      <alignment horizontal="right" vertical="center"/>
    </xf>
    <xf numFmtId="1" fontId="1" fillId="3" borderId="22" xfId="0" applyNumberFormat="1" applyFont="1" applyFill="1" applyBorder="1" applyAlignment="1">
      <alignment horizontal="center" vertical="center"/>
    </xf>
    <xf numFmtId="1" fontId="1" fillId="3" borderId="21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14" fontId="1" fillId="4" borderId="18" xfId="0" applyNumberFormat="1" applyFont="1" applyFill="1" applyBorder="1" applyAlignment="1" applyProtection="1">
      <alignment horizontal="center" vertical="center" wrapText="1"/>
    </xf>
    <xf numFmtId="4" fontId="2" fillId="4" borderId="19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9" xfId="0" applyNumberFormat="1" applyFont="1" applyFill="1" applyBorder="1" applyAlignment="1" applyProtection="1">
      <alignment horizontal="right" vertical="center" wrapText="1"/>
    </xf>
    <xf numFmtId="4" fontId="2" fillId="4" borderId="21" xfId="0" quotePrefix="1" applyNumberFormat="1" applyFont="1" applyFill="1" applyBorder="1" applyAlignment="1" applyProtection="1">
      <alignment horizontal="center" vertical="center" wrapText="1"/>
      <protection locked="0"/>
    </xf>
    <xf numFmtId="4" fontId="2" fillId="5" borderId="18" xfId="0" quotePrefix="1" applyNumberFormat="1" applyFont="1" applyFill="1" applyBorder="1" applyAlignment="1" applyProtection="1">
      <alignment horizontal="right" vertical="center" wrapText="1"/>
      <protection locked="0"/>
    </xf>
    <xf numFmtId="14" fontId="2" fillId="5" borderId="18" xfId="0" quotePrefix="1" applyNumberFormat="1" applyFont="1" applyFill="1" applyBorder="1" applyAlignment="1" applyProtection="1">
      <alignment horizontal="center" vertical="center" wrapText="1"/>
      <protection locked="0"/>
    </xf>
    <xf numFmtId="164" fontId="2" fillId="4" borderId="18" xfId="0" applyNumberFormat="1" applyFont="1" applyFill="1" applyBorder="1" applyAlignment="1" applyProtection="1">
      <alignment horizontal="right" vertical="center" wrapText="1"/>
      <protection locked="0"/>
    </xf>
    <xf numFmtId="14" fontId="2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8" xfId="0" applyNumberFormat="1" applyFont="1" applyFill="1" applyBorder="1" applyAlignment="1" applyProtection="1">
      <alignment horizontal="center" vertical="center" wrapText="1"/>
    </xf>
    <xf numFmtId="4" fontId="1" fillId="3" borderId="28" xfId="0" applyNumberFormat="1" applyFont="1" applyFill="1" applyBorder="1" applyAlignment="1">
      <alignment vertical="center"/>
    </xf>
    <xf numFmtId="4" fontId="1" fillId="3" borderId="22" xfId="0" applyNumberFormat="1" applyFont="1" applyFill="1" applyBorder="1" applyAlignment="1">
      <alignment vertical="center"/>
    </xf>
    <xf numFmtId="4" fontId="1" fillId="3" borderId="23" xfId="0" applyNumberFormat="1" applyFont="1" applyFill="1" applyBorder="1" applyAlignment="1">
      <alignment vertical="center"/>
    </xf>
    <xf numFmtId="4" fontId="1" fillId="3" borderId="9" xfId="0" applyNumberFormat="1" applyFont="1" applyFill="1" applyBorder="1" applyAlignment="1">
      <alignment vertical="center"/>
    </xf>
    <xf numFmtId="0" fontId="2" fillId="4" borderId="2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20" xfId="0" quotePrefix="1" applyNumberFormat="1" applyFont="1" applyFill="1" applyBorder="1" applyAlignment="1" applyProtection="1">
      <alignment horizontal="right" vertical="center" wrapText="1"/>
      <protection locked="0"/>
    </xf>
    <xf numFmtId="0" fontId="2" fillId="4" borderId="21" xfId="0" applyFont="1" applyFill="1" applyBorder="1" applyAlignment="1">
      <alignment horizontal="left" vertical="center" wrapText="1"/>
    </xf>
    <xf numFmtId="4" fontId="2" fillId="4" borderId="2" xfId="0" quotePrefix="1" applyNumberFormat="1" applyFont="1" applyFill="1" applyBorder="1" applyAlignment="1" applyProtection="1">
      <alignment horizontal="right" vertical="center" wrapText="1"/>
      <protection locked="0"/>
    </xf>
    <xf numFmtId="0" fontId="2" fillId="4" borderId="29" xfId="0" applyFont="1" applyFill="1" applyBorder="1" applyAlignment="1">
      <alignment horizontal="left" vertical="center" wrapText="1"/>
    </xf>
    <xf numFmtId="0" fontId="2" fillId="4" borderId="30" xfId="0" applyNumberFormat="1" applyFont="1" applyFill="1" applyBorder="1" applyAlignment="1">
      <alignment horizontal="center" vertical="center" wrapText="1"/>
    </xf>
    <xf numFmtId="14" fontId="2" fillId="4" borderId="30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6"/>
  <sheetViews>
    <sheetView tabSelected="1" zoomScale="60" zoomScaleNormal="60" workbookViewId="0">
      <selection activeCell="J29" sqref="J29"/>
    </sheetView>
  </sheetViews>
  <sheetFormatPr defaultRowHeight="15" x14ac:dyDescent="0.25"/>
  <cols>
    <col min="1" max="1" width="21" customWidth="1"/>
    <col min="2" max="2" width="38.140625" customWidth="1"/>
    <col min="3" max="3" width="24.85546875" customWidth="1"/>
    <col min="4" max="5" width="15.42578125" customWidth="1"/>
    <col min="6" max="6" width="15.7109375" customWidth="1"/>
    <col min="7" max="7" width="14" customWidth="1"/>
    <col min="8" max="8" width="16.140625" customWidth="1"/>
    <col min="9" max="9" width="18.85546875" customWidth="1"/>
    <col min="10" max="10" width="14.85546875" customWidth="1"/>
    <col min="11" max="11" width="15.42578125" customWidth="1"/>
    <col min="12" max="12" width="15.140625" customWidth="1"/>
    <col min="13" max="13" width="15" customWidth="1"/>
    <col min="14" max="14" width="0" hidden="1" customWidth="1"/>
    <col min="15" max="15" width="17.7109375" customWidth="1"/>
    <col min="16" max="17" width="14.42578125" customWidth="1"/>
    <col min="18" max="18" width="30.85546875" customWidth="1"/>
    <col min="19" max="19" width="14.42578125" customWidth="1"/>
    <col min="20" max="20" width="12" customWidth="1"/>
    <col min="21" max="21" width="14.5703125" customWidth="1"/>
  </cols>
  <sheetData>
    <row r="2" spans="1:21" ht="25.5" x14ac:dyDescent="0.25">
      <c r="A2" s="1" t="s">
        <v>0</v>
      </c>
      <c r="B2" s="1"/>
      <c r="C2" s="2"/>
      <c r="D2" s="3">
        <f ca="1">TODAY()</f>
        <v>41261</v>
      </c>
      <c r="E2" s="4"/>
      <c r="F2" s="5"/>
      <c r="G2" s="6"/>
      <c r="H2" s="5"/>
      <c r="I2" s="7"/>
      <c r="J2" s="8"/>
      <c r="K2" s="8"/>
      <c r="L2" s="8"/>
      <c r="M2" s="8"/>
      <c r="N2" s="9" t="s">
        <v>1</v>
      </c>
      <c r="O2" s="9"/>
      <c r="P2" s="8"/>
      <c r="Q2" s="10"/>
      <c r="R2" s="11"/>
      <c r="S2" s="12"/>
      <c r="T2" s="13"/>
      <c r="U2" s="14"/>
    </row>
    <row r="3" spans="1:21" ht="15.75" thickBot="1" x14ac:dyDescent="0.3">
      <c r="A3" s="15"/>
      <c r="B3" s="16"/>
      <c r="C3" s="17"/>
      <c r="D3" s="17"/>
      <c r="E3" s="18"/>
      <c r="F3" s="19"/>
      <c r="G3" s="20"/>
      <c r="H3" s="21"/>
      <c r="I3" s="22"/>
      <c r="J3" s="22"/>
      <c r="K3" s="22"/>
      <c r="L3" s="22"/>
      <c r="M3" s="22"/>
      <c r="N3" s="17" t="s">
        <v>2</v>
      </c>
      <c r="O3" s="17"/>
      <c r="P3" s="22"/>
      <c r="Q3" s="18"/>
      <c r="R3" s="23"/>
      <c r="S3" s="24"/>
      <c r="T3" s="25"/>
      <c r="U3" s="25"/>
    </row>
    <row r="4" spans="1:21" ht="26.25" x14ac:dyDescent="0.25">
      <c r="A4" s="26" t="s">
        <v>3</v>
      </c>
      <c r="B4" s="26" t="s">
        <v>4</v>
      </c>
      <c r="C4" s="26" t="s">
        <v>5</v>
      </c>
      <c r="D4" s="26" t="s">
        <v>6</v>
      </c>
      <c r="E4" s="27" t="s">
        <v>7</v>
      </c>
      <c r="F4" s="28" t="s">
        <v>8</v>
      </c>
      <c r="G4" s="29" t="s">
        <v>9</v>
      </c>
      <c r="H4" s="30" t="s">
        <v>10</v>
      </c>
      <c r="I4" s="31" t="s">
        <v>11</v>
      </c>
      <c r="J4" s="32"/>
      <c r="K4" s="32"/>
      <c r="L4" s="32"/>
      <c r="M4" s="33"/>
      <c r="N4" s="34">
        <v>40544</v>
      </c>
      <c r="O4" s="35" t="s">
        <v>12</v>
      </c>
      <c r="P4" s="36" t="s">
        <v>13</v>
      </c>
      <c r="Q4" s="37" t="s">
        <v>14</v>
      </c>
      <c r="R4" s="26" t="s">
        <v>15</v>
      </c>
      <c r="S4" s="27" t="s">
        <v>16</v>
      </c>
      <c r="T4" s="38" t="s">
        <v>17</v>
      </c>
      <c r="U4" s="39" t="s">
        <v>18</v>
      </c>
    </row>
    <row r="5" spans="1:21" ht="25.5" x14ac:dyDescent="0.25">
      <c r="A5" s="40"/>
      <c r="B5" s="41"/>
      <c r="C5" s="40"/>
      <c r="D5" s="40"/>
      <c r="E5" s="42"/>
      <c r="F5" s="43"/>
      <c r="G5" s="44"/>
      <c r="H5" s="45"/>
      <c r="I5" s="46" t="s">
        <v>19</v>
      </c>
      <c r="J5" s="47" t="s">
        <v>20</v>
      </c>
      <c r="K5" s="47" t="s">
        <v>21</v>
      </c>
      <c r="L5" s="47" t="s">
        <v>22</v>
      </c>
      <c r="M5" s="48" t="s">
        <v>23</v>
      </c>
      <c r="N5" s="49">
        <v>40908</v>
      </c>
      <c r="O5" s="50"/>
      <c r="P5" s="41"/>
      <c r="Q5" s="51"/>
      <c r="R5" s="52"/>
      <c r="S5" s="53"/>
      <c r="T5" s="54"/>
      <c r="U5" s="55">
        <f ca="1">D2</f>
        <v>41261</v>
      </c>
    </row>
    <row r="6" spans="1:21" x14ac:dyDescent="0.25">
      <c r="A6" s="56">
        <v>1</v>
      </c>
      <c r="B6" s="56">
        <v>2</v>
      </c>
      <c r="C6" s="57">
        <v>3</v>
      </c>
      <c r="D6" s="57">
        <v>4</v>
      </c>
      <c r="E6" s="58">
        <v>5</v>
      </c>
      <c r="F6" s="56">
        <v>6</v>
      </c>
      <c r="G6" s="59">
        <v>7</v>
      </c>
      <c r="H6" s="60">
        <v>8</v>
      </c>
      <c r="I6" s="61">
        <v>9</v>
      </c>
      <c r="J6" s="56">
        <v>10</v>
      </c>
      <c r="K6" s="56">
        <v>11</v>
      </c>
      <c r="L6" s="56">
        <v>12</v>
      </c>
      <c r="M6" s="62">
        <v>13</v>
      </c>
      <c r="N6" s="61"/>
      <c r="O6" s="63">
        <v>14</v>
      </c>
      <c r="P6" s="64">
        <v>15</v>
      </c>
      <c r="Q6" s="59">
        <v>16</v>
      </c>
      <c r="R6" s="64">
        <v>17</v>
      </c>
      <c r="S6" s="59">
        <v>18</v>
      </c>
      <c r="T6" s="59">
        <v>19</v>
      </c>
      <c r="U6" s="59">
        <v>20</v>
      </c>
    </row>
    <row r="7" spans="1:21" x14ac:dyDescent="0.25">
      <c r="A7" s="65"/>
      <c r="B7" s="65"/>
      <c r="C7" s="65"/>
      <c r="D7" s="65"/>
      <c r="E7" s="65"/>
      <c r="F7" s="65"/>
      <c r="G7" s="66"/>
      <c r="H7" s="67">
        <f t="shared" ref="H7:N7" si="0">H13+H16+H45+H56+H78+H87+H104+H134+H136</f>
        <v>18538784.740000002</v>
      </c>
      <c r="I7" s="68">
        <f t="shared" si="0"/>
        <v>0</v>
      </c>
      <c r="J7" s="69">
        <f t="shared" si="0"/>
        <v>0</v>
      </c>
      <c r="K7" s="69">
        <f t="shared" si="0"/>
        <v>0</v>
      </c>
      <c r="L7" s="69">
        <f t="shared" si="0"/>
        <v>0</v>
      </c>
      <c r="M7" s="70">
        <f t="shared" si="0"/>
        <v>0</v>
      </c>
      <c r="N7" s="68">
        <f t="shared" si="0"/>
        <v>0</v>
      </c>
      <c r="O7" s="71"/>
      <c r="P7" s="72"/>
      <c r="Q7" s="73"/>
      <c r="R7" s="74"/>
      <c r="S7" s="73"/>
      <c r="T7" s="75"/>
      <c r="U7" s="75"/>
    </row>
    <row r="8" spans="1:21" x14ac:dyDescent="0.25">
      <c r="A8" s="65"/>
      <c r="B8" s="65"/>
      <c r="C8" s="65"/>
      <c r="D8" s="65"/>
      <c r="E8" s="65"/>
      <c r="F8" s="65"/>
      <c r="G8" s="66"/>
      <c r="H8" s="76">
        <f t="shared" ref="H8:N8" si="1">H142</f>
        <v>0</v>
      </c>
      <c r="I8" s="77">
        <f t="shared" si="1"/>
        <v>0</v>
      </c>
      <c r="J8" s="78">
        <f t="shared" si="1"/>
        <v>0</v>
      </c>
      <c r="K8" s="78">
        <f t="shared" si="1"/>
        <v>0</v>
      </c>
      <c r="L8" s="79">
        <f t="shared" si="1"/>
        <v>0</v>
      </c>
      <c r="M8" s="80">
        <f t="shared" si="1"/>
        <v>0</v>
      </c>
      <c r="N8" s="77">
        <f t="shared" si="1"/>
        <v>0</v>
      </c>
      <c r="O8" s="71"/>
      <c r="P8" s="72"/>
      <c r="Q8" s="73"/>
      <c r="R8" s="74"/>
      <c r="S8" s="73"/>
      <c r="T8" s="75"/>
      <c r="U8" s="75"/>
    </row>
    <row r="9" spans="1:21" x14ac:dyDescent="0.25">
      <c r="A9" s="81"/>
      <c r="B9" s="81"/>
      <c r="C9" s="81"/>
      <c r="D9" s="81"/>
      <c r="E9" s="81"/>
      <c r="F9" s="81"/>
      <c r="G9" s="82"/>
      <c r="H9" s="67">
        <f t="shared" ref="H9:N9" si="2">H147</f>
        <v>0</v>
      </c>
      <c r="I9" s="68">
        <f t="shared" si="2"/>
        <v>0</v>
      </c>
      <c r="J9" s="69">
        <f t="shared" si="2"/>
        <v>0</v>
      </c>
      <c r="K9" s="69">
        <f t="shared" si="2"/>
        <v>0</v>
      </c>
      <c r="L9" s="69">
        <f t="shared" si="2"/>
        <v>0</v>
      </c>
      <c r="M9" s="70">
        <f t="shared" si="2"/>
        <v>0</v>
      </c>
      <c r="N9" s="68">
        <f t="shared" si="2"/>
        <v>0</v>
      </c>
      <c r="O9" s="71"/>
      <c r="P9" s="72"/>
      <c r="Q9" s="73"/>
      <c r="R9" s="74"/>
      <c r="S9" s="73"/>
      <c r="T9" s="75"/>
      <c r="U9" s="75"/>
    </row>
    <row r="10" spans="1:21" x14ac:dyDescent="0.25">
      <c r="A10" s="65" t="s">
        <v>24</v>
      </c>
      <c r="B10" s="65"/>
      <c r="C10" s="65"/>
      <c r="D10" s="65"/>
      <c r="E10" s="65"/>
      <c r="F10" s="65"/>
      <c r="G10" s="66"/>
      <c r="H10" s="67">
        <f t="shared" ref="H10:N10" si="3">H160</f>
        <v>0</v>
      </c>
      <c r="I10" s="68">
        <f t="shared" si="3"/>
        <v>0</v>
      </c>
      <c r="J10" s="69">
        <f t="shared" si="3"/>
        <v>0</v>
      </c>
      <c r="K10" s="69">
        <f t="shared" si="3"/>
        <v>0</v>
      </c>
      <c r="L10" s="69">
        <f t="shared" si="3"/>
        <v>0</v>
      </c>
      <c r="M10" s="70">
        <f t="shared" si="3"/>
        <v>0</v>
      </c>
      <c r="N10" s="68">
        <f t="shared" si="3"/>
        <v>0</v>
      </c>
      <c r="O10" s="71"/>
      <c r="P10" s="72"/>
      <c r="Q10" s="73"/>
      <c r="R10" s="74"/>
      <c r="S10" s="73"/>
      <c r="T10" s="75"/>
      <c r="U10" s="75"/>
    </row>
    <row r="11" spans="1:21" x14ac:dyDescent="0.25">
      <c r="A11" s="65" t="s">
        <v>25</v>
      </c>
      <c r="B11" s="65"/>
      <c r="C11" s="65"/>
      <c r="D11" s="65"/>
      <c r="E11" s="65"/>
      <c r="F11" s="65"/>
      <c r="G11" s="66"/>
      <c r="H11" s="83">
        <f t="shared" ref="H11:M11" si="4">SUM(H7:H10)</f>
        <v>18538784.740000002</v>
      </c>
      <c r="I11" s="84">
        <f t="shared" si="4"/>
        <v>0</v>
      </c>
      <c r="J11" s="85">
        <f t="shared" si="4"/>
        <v>0</v>
      </c>
      <c r="K11" s="85">
        <f t="shared" si="4"/>
        <v>0</v>
      </c>
      <c r="L11" s="85">
        <f t="shared" si="4"/>
        <v>0</v>
      </c>
      <c r="M11" s="86">
        <f t="shared" si="4"/>
        <v>0</v>
      </c>
      <c r="N11" s="84">
        <f>SUM(N7:N10)</f>
        <v>0</v>
      </c>
      <c r="O11" s="71"/>
      <c r="P11" s="72"/>
      <c r="Q11" s="73"/>
      <c r="R11" s="74"/>
      <c r="S11" s="73"/>
      <c r="T11" s="75"/>
      <c r="U11" s="75"/>
    </row>
    <row r="12" spans="1:21" x14ac:dyDescent="0.25">
      <c r="A12" s="87"/>
      <c r="B12" s="87"/>
      <c r="C12" s="87"/>
      <c r="D12" s="87"/>
      <c r="E12" s="88"/>
      <c r="F12" s="89">
        <f>F13+F16+F45+F56+F78+F87+F104+F134+F136</f>
        <v>18538784.740000002</v>
      </c>
      <c r="G12" s="90"/>
      <c r="H12" s="91">
        <f t="shared" ref="H12:N12" si="5">H13+H16+H45+H56+H78+H87+H104+H134+H136</f>
        <v>18538784.740000002</v>
      </c>
      <c r="I12" s="92">
        <f t="shared" si="5"/>
        <v>0</v>
      </c>
      <c r="J12" s="93">
        <f t="shared" si="5"/>
        <v>0</v>
      </c>
      <c r="K12" s="93">
        <f t="shared" si="5"/>
        <v>0</v>
      </c>
      <c r="L12" s="93">
        <f t="shared" si="5"/>
        <v>0</v>
      </c>
      <c r="M12" s="94">
        <f t="shared" si="5"/>
        <v>0</v>
      </c>
      <c r="N12" s="95">
        <f t="shared" si="5"/>
        <v>0</v>
      </c>
      <c r="O12" s="96"/>
      <c r="P12" s="97"/>
      <c r="Q12" s="90"/>
      <c r="R12" s="98"/>
      <c r="S12" s="99"/>
      <c r="T12" s="100"/>
      <c r="U12" s="100"/>
    </row>
    <row r="13" spans="1:21" x14ac:dyDescent="0.25">
      <c r="A13" s="101"/>
      <c r="B13" s="101"/>
      <c r="C13" s="101"/>
      <c r="D13" s="101"/>
      <c r="E13" s="102"/>
      <c r="F13" s="103">
        <f>SUM(F14:F15)</f>
        <v>3149562.78</v>
      </c>
      <c r="G13" s="104"/>
      <c r="H13" s="105">
        <f t="shared" ref="H13:M13" si="6">SUM(H14:H15)</f>
        <v>3149562.78</v>
      </c>
      <c r="I13" s="106">
        <f t="shared" si="6"/>
        <v>0</v>
      </c>
      <c r="J13" s="103">
        <f t="shared" si="6"/>
        <v>0</v>
      </c>
      <c r="K13" s="103">
        <f t="shared" si="6"/>
        <v>0</v>
      </c>
      <c r="L13" s="103">
        <f t="shared" si="6"/>
        <v>0</v>
      </c>
      <c r="M13" s="107">
        <f t="shared" si="6"/>
        <v>0</v>
      </c>
      <c r="N13" s="108">
        <f>SUM(N14:N15)</f>
        <v>0</v>
      </c>
      <c r="O13" s="109"/>
      <c r="P13" s="110"/>
      <c r="Q13" s="104"/>
      <c r="R13" s="111"/>
      <c r="S13" s="104"/>
      <c r="T13" s="112"/>
      <c r="U13" s="113"/>
    </row>
    <row r="14" spans="1:21" ht="25.5" x14ac:dyDescent="0.25">
      <c r="A14" s="114"/>
      <c r="B14" s="115"/>
      <c r="C14" s="116" t="s">
        <v>26</v>
      </c>
      <c r="D14" s="117" t="s">
        <v>27</v>
      </c>
      <c r="E14" s="118">
        <v>41243</v>
      </c>
      <c r="F14" s="119">
        <v>2937678.44</v>
      </c>
      <c r="G14" s="120">
        <f t="shared" ref="G14:G15" si="7">E14+T14</f>
        <v>41273</v>
      </c>
      <c r="H14" s="121">
        <v>2937678.44</v>
      </c>
      <c r="I14" s="122"/>
      <c r="J14" s="123"/>
      <c r="K14" s="124"/>
      <c r="L14" s="124"/>
      <c r="M14" s="125"/>
      <c r="N14" s="126">
        <f>IF(AND(E14&gt;=$N$5,E14&lt;=$N$6),SUM(I14:M14),0)</f>
        <v>0</v>
      </c>
      <c r="O14" s="127"/>
      <c r="P14" s="128"/>
      <c r="Q14" s="129"/>
      <c r="R14" s="130"/>
      <c r="S14" s="131">
        <v>41268</v>
      </c>
      <c r="T14" s="132">
        <v>30</v>
      </c>
      <c r="U14" s="133">
        <f ca="1">IF(AND(Q14&gt;G14,P14&gt;=F14),$D$2-Q14,$D$2-G14)</f>
        <v>-12</v>
      </c>
    </row>
    <row r="15" spans="1:21" ht="25.5" x14ac:dyDescent="0.25">
      <c r="A15" s="114"/>
      <c r="B15" s="115"/>
      <c r="C15" s="116" t="s">
        <v>28</v>
      </c>
      <c r="D15" s="117" t="s">
        <v>29</v>
      </c>
      <c r="E15" s="118">
        <v>41236</v>
      </c>
      <c r="F15" s="119">
        <v>211884.34</v>
      </c>
      <c r="G15" s="120">
        <f t="shared" si="7"/>
        <v>41266</v>
      </c>
      <c r="H15" s="121">
        <v>211884.34</v>
      </c>
      <c r="I15" s="122"/>
      <c r="J15" s="123"/>
      <c r="K15" s="124"/>
      <c r="L15" s="124"/>
      <c r="M15" s="125"/>
      <c r="N15" s="126">
        <f>IF(AND(E15&gt;=$N$5,E15&lt;=$N$6),SUM(I15:M15),0)</f>
        <v>0</v>
      </c>
      <c r="O15" s="127"/>
      <c r="P15" s="128"/>
      <c r="Q15" s="129"/>
      <c r="R15" s="130"/>
      <c r="S15" s="131">
        <v>41268</v>
      </c>
      <c r="T15" s="132">
        <v>30</v>
      </c>
      <c r="U15" s="133">
        <f ca="1">IF(AND(Q15&gt;G15,P15&gt;=F15),$D$2-Q15,$D$2-G15)</f>
        <v>-5</v>
      </c>
    </row>
    <row r="16" spans="1:21" x14ac:dyDescent="0.25">
      <c r="A16" s="87"/>
      <c r="B16" s="101"/>
      <c r="C16" s="101"/>
      <c r="D16" s="101"/>
      <c r="E16" s="102"/>
      <c r="F16" s="103">
        <f>SUM(F17:F26)</f>
        <v>15389221.960000001</v>
      </c>
      <c r="G16" s="104"/>
      <c r="H16" s="105">
        <f t="shared" ref="H16:M16" si="8">SUM(H17:H26)</f>
        <v>15389221.960000001</v>
      </c>
      <c r="I16" s="134">
        <f t="shared" si="8"/>
        <v>0</v>
      </c>
      <c r="J16" s="135">
        <f t="shared" si="8"/>
        <v>0</v>
      </c>
      <c r="K16" s="135">
        <f t="shared" si="8"/>
        <v>0</v>
      </c>
      <c r="L16" s="135">
        <f t="shared" si="8"/>
        <v>0</v>
      </c>
      <c r="M16" s="136">
        <f t="shared" si="8"/>
        <v>0</v>
      </c>
      <c r="N16" s="137">
        <f>SUM(N17:N26)</f>
        <v>0</v>
      </c>
      <c r="O16" s="109"/>
      <c r="P16" s="110"/>
      <c r="Q16" s="104"/>
      <c r="R16" s="111"/>
      <c r="S16" s="104"/>
      <c r="T16" s="112"/>
      <c r="U16" s="112"/>
    </row>
    <row r="17" spans="1:21" ht="25.5" x14ac:dyDescent="0.25">
      <c r="A17" s="114"/>
      <c r="B17" s="138"/>
      <c r="C17" s="139" t="s">
        <v>30</v>
      </c>
      <c r="D17" s="139" t="s">
        <v>31</v>
      </c>
      <c r="E17" s="140">
        <v>41085</v>
      </c>
      <c r="F17" s="119">
        <v>67823.33</v>
      </c>
      <c r="G17" s="120">
        <f t="shared" ref="G17:G26" si="9">E17+T17</f>
        <v>41125</v>
      </c>
      <c r="H17" s="121">
        <v>67823.33</v>
      </c>
      <c r="I17" s="122"/>
      <c r="J17" s="123"/>
      <c r="K17" s="123"/>
      <c r="L17" s="123"/>
      <c r="M17" s="141"/>
      <c r="N17" s="126">
        <f>IF(AND(E17&gt;=$N$4,E17&lt;=$N$5),SUM(I17:M17),0)</f>
        <v>0</v>
      </c>
      <c r="O17" s="127"/>
      <c r="P17" s="128">
        <v>67823.33</v>
      </c>
      <c r="Q17" s="129">
        <v>41285</v>
      </c>
      <c r="R17" s="130"/>
      <c r="S17" s="131" t="s">
        <v>32</v>
      </c>
      <c r="T17" s="132">
        <v>40</v>
      </c>
      <c r="U17" s="133">
        <f t="shared" ref="U17:U26" ca="1" si="10">IF(AND(Q17&gt;G17,P17&gt;=F17),$D$2-Q17,$D$2-G17)</f>
        <v>-24</v>
      </c>
    </row>
    <row r="18" spans="1:21" ht="38.25" x14ac:dyDescent="0.25">
      <c r="A18" s="114"/>
      <c r="B18" s="142"/>
      <c r="C18" s="117" t="s">
        <v>33</v>
      </c>
      <c r="D18" s="117" t="s">
        <v>34</v>
      </c>
      <c r="E18" s="118">
        <v>41151</v>
      </c>
      <c r="F18" s="119">
        <v>87087.13</v>
      </c>
      <c r="G18" s="120">
        <f t="shared" si="9"/>
        <v>41191</v>
      </c>
      <c r="H18" s="121">
        <v>87087.13</v>
      </c>
      <c r="I18" s="122"/>
      <c r="J18" s="123"/>
      <c r="K18" s="123"/>
      <c r="L18" s="143"/>
      <c r="M18" s="141"/>
      <c r="N18" s="126">
        <f t="shared" ref="N18:N26" si="11">IF(AND(E18&gt;=$N$4,E18&lt;=$N$5),SUM(I18:M18),0)</f>
        <v>0</v>
      </c>
      <c r="O18" s="127"/>
      <c r="P18" s="128">
        <v>87087.13</v>
      </c>
      <c r="Q18" s="129">
        <v>41285</v>
      </c>
      <c r="R18" s="130"/>
      <c r="S18" s="131" t="s">
        <v>32</v>
      </c>
      <c r="T18" s="132">
        <v>40</v>
      </c>
      <c r="U18" s="133">
        <f t="shared" ca="1" si="10"/>
        <v>-24</v>
      </c>
    </row>
    <row r="19" spans="1:21" ht="38.25" x14ac:dyDescent="0.25">
      <c r="A19" s="114"/>
      <c r="B19" s="144"/>
      <c r="C19" s="145" t="s">
        <v>33</v>
      </c>
      <c r="D19" s="145" t="s">
        <v>35</v>
      </c>
      <c r="E19" s="146">
        <v>41180</v>
      </c>
      <c r="F19" s="119">
        <v>63808.26</v>
      </c>
      <c r="G19" s="120">
        <f t="shared" si="9"/>
        <v>41220</v>
      </c>
      <c r="H19" s="121">
        <v>63808.26</v>
      </c>
      <c r="I19" s="122"/>
      <c r="J19" s="123"/>
      <c r="K19" s="123"/>
      <c r="L19" s="143"/>
      <c r="M19" s="141"/>
      <c r="N19" s="126">
        <f t="shared" si="11"/>
        <v>0</v>
      </c>
      <c r="O19" s="127"/>
      <c r="P19" s="128">
        <v>63808.26</v>
      </c>
      <c r="Q19" s="129">
        <v>41285</v>
      </c>
      <c r="R19" s="130"/>
      <c r="S19" s="131" t="s">
        <v>32</v>
      </c>
      <c r="T19" s="132">
        <v>40</v>
      </c>
      <c r="U19" s="133">
        <f t="shared" ca="1" si="10"/>
        <v>-24</v>
      </c>
    </row>
    <row r="20" spans="1:21" ht="38.25" x14ac:dyDescent="0.25">
      <c r="A20" s="114"/>
      <c r="B20" s="144"/>
      <c r="C20" s="145" t="s">
        <v>33</v>
      </c>
      <c r="D20" s="145" t="s">
        <v>36</v>
      </c>
      <c r="E20" s="146">
        <v>41180</v>
      </c>
      <c r="F20" s="119">
        <v>289672.59999999998</v>
      </c>
      <c r="G20" s="120">
        <f t="shared" si="9"/>
        <v>41220</v>
      </c>
      <c r="H20" s="121">
        <v>289672.59999999998</v>
      </c>
      <c r="I20" s="122"/>
      <c r="J20" s="123"/>
      <c r="K20" s="123"/>
      <c r="L20" s="143"/>
      <c r="M20" s="141"/>
      <c r="N20" s="126">
        <f t="shared" si="11"/>
        <v>0</v>
      </c>
      <c r="O20" s="127"/>
      <c r="P20" s="128">
        <v>289672.59999999998</v>
      </c>
      <c r="Q20" s="129">
        <v>41285</v>
      </c>
      <c r="R20" s="130"/>
      <c r="S20" s="131" t="s">
        <v>32</v>
      </c>
      <c r="T20" s="132">
        <v>40</v>
      </c>
      <c r="U20" s="133">
        <f t="shared" ca="1" si="10"/>
        <v>-24</v>
      </c>
    </row>
    <row r="21" spans="1:21" ht="38.25" x14ac:dyDescent="0.25">
      <c r="A21" s="114"/>
      <c r="B21" s="144"/>
      <c r="C21" s="145" t="s">
        <v>33</v>
      </c>
      <c r="D21" s="145" t="s">
        <v>37</v>
      </c>
      <c r="E21" s="146">
        <v>41255</v>
      </c>
      <c r="F21" s="119">
        <v>12920096.119999999</v>
      </c>
      <c r="G21" s="120">
        <f t="shared" si="9"/>
        <v>41285</v>
      </c>
      <c r="H21" s="121">
        <v>12920096.119999999</v>
      </c>
      <c r="I21" s="122"/>
      <c r="J21" s="123"/>
      <c r="K21" s="123"/>
      <c r="L21" s="143"/>
      <c r="M21" s="141"/>
      <c r="N21" s="126">
        <f t="shared" si="11"/>
        <v>0</v>
      </c>
      <c r="O21" s="127"/>
      <c r="P21" s="128">
        <v>646004.81000000006</v>
      </c>
      <c r="Q21" s="129">
        <v>41285</v>
      </c>
      <c r="R21" s="130" t="s">
        <v>38</v>
      </c>
      <c r="S21" s="131" t="s">
        <v>32</v>
      </c>
      <c r="T21" s="132">
        <v>30</v>
      </c>
      <c r="U21" s="133">
        <f t="shared" ca="1" si="10"/>
        <v>-24</v>
      </c>
    </row>
    <row r="22" spans="1:21" x14ac:dyDescent="0.25">
      <c r="A22" s="114"/>
      <c r="B22" s="144"/>
      <c r="C22" s="145" t="s">
        <v>39</v>
      </c>
      <c r="D22" s="145" t="s">
        <v>40</v>
      </c>
      <c r="E22" s="146">
        <v>41239</v>
      </c>
      <c r="F22" s="119">
        <v>222634.14</v>
      </c>
      <c r="G22" s="120">
        <f t="shared" si="9"/>
        <v>41279</v>
      </c>
      <c r="H22" s="121">
        <v>222634.14</v>
      </c>
      <c r="I22" s="122"/>
      <c r="J22" s="123"/>
      <c r="K22" s="123"/>
      <c r="L22" s="143"/>
      <c r="M22" s="141"/>
      <c r="N22" s="126">
        <f t="shared" si="11"/>
        <v>0</v>
      </c>
      <c r="O22" s="127"/>
      <c r="P22" s="128"/>
      <c r="Q22" s="129"/>
      <c r="R22" s="130"/>
      <c r="S22" s="131">
        <v>41330</v>
      </c>
      <c r="T22" s="132">
        <v>40</v>
      </c>
      <c r="U22" s="133">
        <f t="shared" ca="1" si="10"/>
        <v>-18</v>
      </c>
    </row>
    <row r="23" spans="1:21" x14ac:dyDescent="0.25">
      <c r="A23" s="114"/>
      <c r="B23" s="147"/>
      <c r="C23" s="148" t="s">
        <v>41</v>
      </c>
      <c r="D23" s="148" t="s">
        <v>42</v>
      </c>
      <c r="E23" s="149">
        <v>41255</v>
      </c>
      <c r="F23" s="119">
        <v>17416.8</v>
      </c>
      <c r="G23" s="120">
        <f t="shared" si="9"/>
        <v>41285</v>
      </c>
      <c r="H23" s="121">
        <v>17416.8</v>
      </c>
      <c r="I23" s="122"/>
      <c r="J23" s="123"/>
      <c r="K23" s="123"/>
      <c r="L23" s="143"/>
      <c r="M23" s="141"/>
      <c r="N23" s="126">
        <f t="shared" si="11"/>
        <v>0</v>
      </c>
      <c r="O23" s="127"/>
      <c r="P23" s="128"/>
      <c r="Q23" s="129"/>
      <c r="R23" s="130"/>
      <c r="S23" s="131">
        <v>41637</v>
      </c>
      <c r="T23" s="132">
        <v>30</v>
      </c>
      <c r="U23" s="133">
        <f t="shared" ca="1" si="10"/>
        <v>-24</v>
      </c>
    </row>
    <row r="24" spans="1:21" x14ac:dyDescent="0.25">
      <c r="A24" s="114"/>
      <c r="B24" s="147"/>
      <c r="C24" s="148">
        <v>14898</v>
      </c>
      <c r="D24" s="148" t="s">
        <v>43</v>
      </c>
      <c r="E24" s="149">
        <v>41255</v>
      </c>
      <c r="F24" s="119">
        <v>1301621.42</v>
      </c>
      <c r="G24" s="120">
        <f t="shared" si="9"/>
        <v>41285</v>
      </c>
      <c r="H24" s="121">
        <v>1301621.42</v>
      </c>
      <c r="I24" s="122"/>
      <c r="J24" s="123"/>
      <c r="K24" s="123"/>
      <c r="L24" s="143"/>
      <c r="M24" s="141"/>
      <c r="N24" s="126">
        <f t="shared" si="11"/>
        <v>0</v>
      </c>
      <c r="O24" s="127"/>
      <c r="P24" s="128">
        <v>65081.07</v>
      </c>
      <c r="Q24" s="129">
        <v>41285</v>
      </c>
      <c r="R24" s="130"/>
      <c r="S24" s="131" t="s">
        <v>32</v>
      </c>
      <c r="T24" s="132">
        <v>30</v>
      </c>
      <c r="U24" s="133">
        <f t="shared" ca="1" si="10"/>
        <v>-24</v>
      </c>
    </row>
    <row r="25" spans="1:21" x14ac:dyDescent="0.25">
      <c r="A25" s="114"/>
      <c r="B25" s="147"/>
      <c r="C25" s="148" t="s">
        <v>44</v>
      </c>
      <c r="D25" s="148" t="s">
        <v>45</v>
      </c>
      <c r="E25" s="149">
        <v>41255</v>
      </c>
      <c r="F25" s="119">
        <v>369022.58</v>
      </c>
      <c r="G25" s="120">
        <f t="shared" si="9"/>
        <v>41285</v>
      </c>
      <c r="H25" s="121">
        <v>369022.58</v>
      </c>
      <c r="I25" s="122"/>
      <c r="J25" s="123"/>
      <c r="K25" s="123"/>
      <c r="L25" s="143"/>
      <c r="M25" s="141"/>
      <c r="N25" s="126">
        <f t="shared" si="11"/>
        <v>0</v>
      </c>
      <c r="O25" s="127"/>
      <c r="P25" s="128"/>
      <c r="Q25" s="129"/>
      <c r="R25" s="130"/>
      <c r="S25" s="131" t="s">
        <v>32</v>
      </c>
      <c r="T25" s="132">
        <v>30</v>
      </c>
      <c r="U25" s="133">
        <f t="shared" ca="1" si="10"/>
        <v>-24</v>
      </c>
    </row>
    <row r="26" spans="1:21" x14ac:dyDescent="0.25">
      <c r="A26" s="114"/>
      <c r="B26" s="150"/>
      <c r="C26" s="151" t="s">
        <v>46</v>
      </c>
      <c r="D26" s="151" t="s">
        <v>47</v>
      </c>
      <c r="E26" s="149">
        <v>41241</v>
      </c>
      <c r="F26" s="119">
        <v>50039.58</v>
      </c>
      <c r="G26" s="120">
        <f t="shared" si="9"/>
        <v>41271</v>
      </c>
      <c r="H26" s="121">
        <v>50039.58</v>
      </c>
      <c r="I26" s="122"/>
      <c r="J26" s="123"/>
      <c r="K26" s="123"/>
      <c r="L26" s="143"/>
      <c r="M26" s="141"/>
      <c r="N26" s="126">
        <f t="shared" si="11"/>
        <v>0</v>
      </c>
      <c r="O26" s="127"/>
      <c r="P26" s="128"/>
      <c r="Q26" s="129"/>
      <c r="R26" s="130"/>
      <c r="S26" s="131" t="s">
        <v>32</v>
      </c>
      <c r="T26" s="132">
        <v>30</v>
      </c>
      <c r="U26" s="133">
        <f t="shared" ca="1" si="10"/>
        <v>-10</v>
      </c>
    </row>
  </sheetData>
  <mergeCells count="21">
    <mergeCell ref="A9:G9"/>
    <mergeCell ref="A10:G10"/>
    <mergeCell ref="A11:G11"/>
    <mergeCell ref="Q4:Q5"/>
    <mergeCell ref="R4:R5"/>
    <mergeCell ref="S4:S5"/>
    <mergeCell ref="T4:T5"/>
    <mergeCell ref="A7:G7"/>
    <mergeCell ref="A8:G8"/>
    <mergeCell ref="F4:F5"/>
    <mergeCell ref="G4:G5"/>
    <mergeCell ref="H4:H5"/>
    <mergeCell ref="I4:M4"/>
    <mergeCell ref="O4:O5"/>
    <mergeCell ref="P4:P5"/>
    <mergeCell ref="A2:C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Потехина Ирина Александровна</dc:creator>
  <cp:lastModifiedBy>Потехина Ирина Александровна</cp:lastModifiedBy>
  <dcterms:created xsi:type="dcterms:W3CDTF">2012-12-18T05:36:53Z</dcterms:created>
  <dcterms:modified xsi:type="dcterms:W3CDTF">2012-12-18T05:40:29Z</dcterms:modified>
</cp:coreProperties>
</file>