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480" windowHeight="11445"/>
  </bookViews>
  <sheets>
    <sheet name="ОТ2" sheetId="1" r:id="rId1"/>
    <sheet name="Объем ОТ2" sheetId="2" r:id="rId2"/>
  </sheets>
  <calcPr calcId="125725"/>
</workbook>
</file>

<file path=xl/calcChain.xml><?xml version="1.0" encoding="utf-8"?>
<calcChain xmlns="http://schemas.openxmlformats.org/spreadsheetml/2006/main">
  <c r="M24" i="1"/>
  <c r="L24"/>
  <c r="E24"/>
  <c r="G24"/>
  <c r="N24"/>
  <c r="C24"/>
  <c r="M23"/>
  <c r="L23"/>
  <c r="E23"/>
  <c r="G23"/>
  <c r="C23"/>
  <c r="M22"/>
  <c r="L22"/>
  <c r="E22"/>
  <c r="G22"/>
  <c r="C22"/>
  <c r="M21"/>
  <c r="L21"/>
  <c r="E21"/>
  <c r="G21"/>
  <c r="C21"/>
  <c r="M20"/>
  <c r="L20"/>
  <c r="E20"/>
  <c r="G20"/>
  <c r="C20"/>
  <c r="M19"/>
  <c r="L19"/>
  <c r="E19"/>
  <c r="G19"/>
  <c r="C19"/>
  <c r="M18"/>
  <c r="L18"/>
  <c r="E18"/>
  <c r="G18"/>
  <c r="C18"/>
  <c r="M17"/>
  <c r="L17"/>
  <c r="E17"/>
  <c r="G17"/>
  <c r="C17"/>
  <c r="M16"/>
  <c r="L16"/>
  <c r="E16"/>
  <c r="G16"/>
  <c r="C16"/>
  <c r="M15"/>
  <c r="L15"/>
  <c r="E15"/>
  <c r="G15"/>
  <c r="C15"/>
  <c r="M14"/>
  <c r="L14"/>
  <c r="E14"/>
  <c r="G14"/>
  <c r="C14"/>
  <c r="M13"/>
  <c r="L13"/>
  <c r="E13"/>
  <c r="G13"/>
  <c r="C13"/>
  <c r="M12"/>
  <c r="L12"/>
  <c r="E12"/>
  <c r="G12"/>
  <c r="C12"/>
  <c r="M11"/>
  <c r="L11"/>
  <c r="E11"/>
  <c r="G11"/>
  <c r="C11"/>
  <c r="M10"/>
  <c r="L10"/>
  <c r="E10"/>
  <c r="G10"/>
  <c r="C10"/>
  <c r="M9"/>
  <c r="L9"/>
  <c r="E9"/>
  <c r="G9"/>
  <c r="C9"/>
  <c r="M8"/>
  <c r="L8"/>
  <c r="E8"/>
  <c r="G8"/>
  <c r="C8"/>
  <c r="C7"/>
  <c r="M7"/>
  <c r="L7"/>
  <c r="E7"/>
  <c r="G7"/>
  <c r="D6" i="2"/>
  <c r="E6"/>
  <c r="H6"/>
</calcChain>
</file>

<file path=xl/sharedStrings.xml><?xml version="1.0" encoding="utf-8"?>
<sst xmlns="http://schemas.openxmlformats.org/spreadsheetml/2006/main" count="95" uniqueCount="56">
  <si>
    <t>Поз.</t>
  </si>
  <si>
    <t>Обозначение</t>
  </si>
  <si>
    <t>Наименование</t>
  </si>
  <si>
    <t>Кол-во</t>
  </si>
  <si>
    <t>Масса ед., кг</t>
  </si>
  <si>
    <t>Примечание</t>
  </si>
  <si>
    <t>Сборочные единицы</t>
  </si>
  <si>
    <t>Детали</t>
  </si>
  <si>
    <t>Материалы</t>
  </si>
  <si>
    <t>2009/162-1-П1-КМЖ1</t>
  </si>
  <si>
    <t>ЗД2 закладная деталь</t>
  </si>
  <si>
    <t>Арматура</t>
  </si>
  <si>
    <t>%%c8</t>
  </si>
  <si>
    <t>%%c6</t>
  </si>
  <si>
    <t>%%c10</t>
  </si>
  <si>
    <t>%%c12</t>
  </si>
  <si>
    <t>%%c14</t>
  </si>
  <si>
    <t>%%c16</t>
  </si>
  <si>
    <t>%%c18</t>
  </si>
  <si>
    <t>%%c20</t>
  </si>
  <si>
    <t>%%c22</t>
  </si>
  <si>
    <t>%%c25</t>
  </si>
  <si>
    <t>%%c28</t>
  </si>
  <si>
    <t>%%c32</t>
  </si>
  <si>
    <t>%%c36</t>
  </si>
  <si>
    <t>%%c40</t>
  </si>
  <si>
    <t>%%c45</t>
  </si>
  <si>
    <t>Диаметр</t>
  </si>
  <si>
    <t>Класс</t>
  </si>
  <si>
    <t>L1</t>
  </si>
  <si>
    <t>L2</t>
  </si>
  <si>
    <t>Масса ед.</t>
  </si>
  <si>
    <t>масса ст.</t>
  </si>
  <si>
    <t>НЕТРОГАТЬ!!!!</t>
  </si>
  <si>
    <t>…</t>
  </si>
  <si>
    <t xml:space="preserve"> через </t>
  </si>
  <si>
    <t>, Lср=</t>
  </si>
  <si>
    <t>ВЕДОМОСТЬ РАСХОДА МАТЕРИАЛОВ НА ЭЛЕМЕНТ, КГ</t>
  </si>
  <si>
    <t>Марка элемента</t>
  </si>
  <si>
    <t>Изделия арматурные</t>
  </si>
  <si>
    <t>ГОСТ 5781-82*</t>
  </si>
  <si>
    <t>A-III</t>
  </si>
  <si>
    <t>Итого</t>
  </si>
  <si>
    <t>Всего</t>
  </si>
  <si>
    <t>Всего*</t>
  </si>
  <si>
    <t>Изделия закладные</t>
  </si>
  <si>
    <t>09Г2С-12</t>
  </si>
  <si>
    <t>ГОСТ 19281-89*</t>
  </si>
  <si>
    <t>Бетон B30,F300, W6, м3</t>
  </si>
  <si>
    <t>ОТ2</t>
  </si>
  <si>
    <t xml:space="preserve"> A-III L=</t>
  </si>
  <si>
    <t xml:space="preserve"> A-I L=</t>
  </si>
  <si>
    <t>100.0 м3</t>
  </si>
  <si>
    <t>ЗД1 закладная деталь</t>
  </si>
  <si>
    <t>ЗД3 закладная деталь</t>
  </si>
  <si>
    <t>Бетон В30 F300* W8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</si>
</sst>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Protection="1"/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3" borderId="0" xfId="0" applyFill="1"/>
    <xf numFmtId="0" fontId="0" fillId="0" borderId="4" xfId="0" applyBorder="1"/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2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3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7"/>
  <sheetViews>
    <sheetView tabSelected="1" topLeftCell="D1" zoomScaleNormal="100" workbookViewId="0">
      <selection activeCell="H7" sqref="H7:H23"/>
    </sheetView>
  </sheetViews>
  <sheetFormatPr defaultRowHeight="12.75"/>
  <cols>
    <col min="1" max="1" width="4.7109375" bestFit="1" customWidth="1"/>
    <col min="2" max="2" width="19.140625" bestFit="1" customWidth="1"/>
    <col min="3" max="3" width="53" bestFit="1" customWidth="1"/>
    <col min="4" max="4" width="6.7109375" bestFit="1" customWidth="1"/>
    <col min="5" max="5" width="12.5703125" bestFit="1" customWidth="1"/>
    <col min="6" max="6" width="11.5703125" bestFit="1" customWidth="1"/>
    <col min="7" max="7" width="7.5703125" bestFit="1" customWidth="1"/>
    <col min="8" max="8" width="8.28515625" bestFit="1" customWidth="1"/>
    <col min="9" max="9" width="7.42578125" bestFit="1" customWidth="1"/>
    <col min="10" max="10" width="6" bestFit="1" customWidth="1"/>
    <col min="11" max="11" width="5" bestFit="1" customWidth="1"/>
    <col min="13" max="13" width="9.85546875" bestFit="1" customWidth="1"/>
    <col min="14" max="14" width="6.28515625" bestFit="1" customWidth="1"/>
    <col min="15" max="15" width="7" bestFit="1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15">
      <c r="A2" s="4"/>
      <c r="B2" s="1"/>
      <c r="C2" s="2" t="s">
        <v>6</v>
      </c>
      <c r="D2" s="4"/>
      <c r="E2" s="5"/>
      <c r="F2" s="1"/>
    </row>
    <row r="3" spans="1:15">
      <c r="A3" s="4"/>
      <c r="B3" s="1" t="s">
        <v>9</v>
      </c>
      <c r="C3" s="18" t="s">
        <v>53</v>
      </c>
      <c r="D3" s="4">
        <v>25</v>
      </c>
      <c r="E3" s="15">
        <v>3.2</v>
      </c>
      <c r="F3" s="1"/>
    </row>
    <row r="4" spans="1:15">
      <c r="A4" s="4"/>
      <c r="B4" s="18" t="s">
        <v>9</v>
      </c>
      <c r="C4" s="18" t="s">
        <v>10</v>
      </c>
      <c r="D4" s="4">
        <v>34</v>
      </c>
      <c r="E4" s="15">
        <v>3.2</v>
      </c>
      <c r="F4" s="18"/>
    </row>
    <row r="5" spans="1:15">
      <c r="A5" s="4"/>
      <c r="B5" s="18" t="s">
        <v>9</v>
      </c>
      <c r="C5" s="18" t="s">
        <v>54</v>
      </c>
      <c r="D5" s="4">
        <v>1</v>
      </c>
      <c r="E5" s="15">
        <v>3.2</v>
      </c>
      <c r="F5" s="18"/>
      <c r="J5" t="s">
        <v>34</v>
      </c>
    </row>
    <row r="6" spans="1:15">
      <c r="A6" s="4"/>
      <c r="B6" s="1"/>
      <c r="C6" s="2" t="s">
        <v>7</v>
      </c>
      <c r="D6" s="4"/>
      <c r="E6" s="5"/>
      <c r="F6" s="1"/>
      <c r="H6" s="20" t="s">
        <v>27</v>
      </c>
      <c r="I6" t="s">
        <v>28</v>
      </c>
      <c r="J6" s="20" t="s">
        <v>29</v>
      </c>
      <c r="K6" s="22" t="s">
        <v>30</v>
      </c>
      <c r="L6" t="s">
        <v>32</v>
      </c>
      <c r="M6" t="s">
        <v>31</v>
      </c>
      <c r="N6" t="s">
        <v>36</v>
      </c>
      <c r="O6" t="s">
        <v>35</v>
      </c>
    </row>
    <row r="7" spans="1:15">
      <c r="A7" s="4">
        <v>1</v>
      </c>
      <c r="B7" s="1"/>
      <c r="C7" s="1" t="str">
        <f t="shared" ref="C7:C22" si="0">CONCATENATE(H7,I7,J7)</f>
        <v>%%c16 A-III L=11700</v>
      </c>
      <c r="D7" s="4">
        <v>448</v>
      </c>
      <c r="E7" s="5">
        <f t="shared" ref="E7:E24" si="1">L7</f>
        <v>18.486000000000001</v>
      </c>
      <c r="F7" s="1"/>
      <c r="G7" s="6">
        <f>E7*D7</f>
        <v>8281.728000000001</v>
      </c>
      <c r="H7" s="22" t="s">
        <v>17</v>
      </c>
      <c r="I7" t="s">
        <v>50</v>
      </c>
      <c r="J7" s="22">
        <v>11700</v>
      </c>
      <c r="L7" s="6">
        <f t="shared" ref="L7:L22" si="2">M7*J7/1000</f>
        <v>18.486000000000001</v>
      </c>
      <c r="M7">
        <f t="shared" ref="M7:M24" si="3">VLOOKUP(H7,$P$31:$Q$45,2,0)</f>
        <v>1.58</v>
      </c>
    </row>
    <row r="8" spans="1:15">
      <c r="A8" s="4">
        <v>2</v>
      </c>
      <c r="B8" s="7"/>
      <c r="C8" s="7" t="str">
        <f t="shared" si="0"/>
        <v>%%c16 A-III L=2050</v>
      </c>
      <c r="D8" s="4">
        <v>273</v>
      </c>
      <c r="E8" s="5">
        <f t="shared" si="1"/>
        <v>3.2389999999999999</v>
      </c>
      <c r="F8" s="7"/>
      <c r="G8" s="6">
        <f t="shared" ref="G8:G22" si="4">E8*D8</f>
        <v>884.24699999999996</v>
      </c>
      <c r="H8" s="22" t="s">
        <v>17</v>
      </c>
      <c r="I8" t="s">
        <v>50</v>
      </c>
      <c r="J8" s="22">
        <v>2050</v>
      </c>
      <c r="L8" s="6">
        <f t="shared" si="2"/>
        <v>3.2389999999999999</v>
      </c>
      <c r="M8">
        <f t="shared" si="3"/>
        <v>1.58</v>
      </c>
    </row>
    <row r="9" spans="1:15">
      <c r="A9" s="4">
        <v>3</v>
      </c>
      <c r="B9" s="7"/>
      <c r="C9" s="7" t="str">
        <f t="shared" si="0"/>
        <v>%%c25 A-III L=4200</v>
      </c>
      <c r="D9" s="4">
        <v>85</v>
      </c>
      <c r="E9" s="5">
        <f t="shared" si="1"/>
        <v>16.170000000000002</v>
      </c>
      <c r="F9" s="7"/>
      <c r="G9" s="6">
        <f t="shared" si="4"/>
        <v>1374.45</v>
      </c>
      <c r="H9" s="22" t="s">
        <v>21</v>
      </c>
      <c r="I9" t="s">
        <v>50</v>
      </c>
      <c r="J9" s="22">
        <v>4200</v>
      </c>
      <c r="L9" s="6">
        <f t="shared" si="2"/>
        <v>16.170000000000002</v>
      </c>
      <c r="M9">
        <f t="shared" si="3"/>
        <v>3.85</v>
      </c>
    </row>
    <row r="10" spans="1:15">
      <c r="A10" s="4">
        <v>4</v>
      </c>
      <c r="B10" s="7"/>
      <c r="C10" s="7" t="str">
        <f t="shared" si="0"/>
        <v>%%c25 A-III L=10200</v>
      </c>
      <c r="D10" s="4">
        <v>85</v>
      </c>
      <c r="E10" s="5">
        <f t="shared" si="1"/>
        <v>39.270000000000003</v>
      </c>
      <c r="F10" s="7"/>
      <c r="G10" s="6">
        <f t="shared" si="4"/>
        <v>3337.9500000000003</v>
      </c>
      <c r="H10" s="22" t="s">
        <v>21</v>
      </c>
      <c r="I10" t="s">
        <v>50</v>
      </c>
      <c r="J10" s="22">
        <v>10200</v>
      </c>
      <c r="L10" s="6">
        <f t="shared" si="2"/>
        <v>39.270000000000003</v>
      </c>
      <c r="M10">
        <f t="shared" si="3"/>
        <v>3.85</v>
      </c>
    </row>
    <row r="11" spans="1:15">
      <c r="A11" s="4">
        <v>5</v>
      </c>
      <c r="B11" s="7"/>
      <c r="C11" s="7" t="str">
        <f t="shared" si="0"/>
        <v>%%c25 A-III L=4200</v>
      </c>
      <c r="D11" s="4">
        <v>85</v>
      </c>
      <c r="E11" s="5">
        <f t="shared" si="1"/>
        <v>16.170000000000002</v>
      </c>
      <c r="F11" s="7"/>
      <c r="G11" s="6">
        <f t="shared" si="4"/>
        <v>1374.45</v>
      </c>
      <c r="H11" s="22" t="s">
        <v>21</v>
      </c>
      <c r="I11" t="s">
        <v>50</v>
      </c>
      <c r="J11" s="22">
        <v>4200</v>
      </c>
      <c r="L11" s="6">
        <f t="shared" si="2"/>
        <v>16.170000000000002</v>
      </c>
      <c r="M11">
        <f t="shared" si="3"/>
        <v>3.85</v>
      </c>
    </row>
    <row r="12" spans="1:15">
      <c r="A12" s="4">
        <v>6</v>
      </c>
      <c r="B12" s="7"/>
      <c r="C12" s="7" t="str">
        <f t="shared" si="0"/>
        <v>%%c25 A-III L=10200</v>
      </c>
      <c r="D12" s="4">
        <v>85</v>
      </c>
      <c r="E12" s="5">
        <f t="shared" si="1"/>
        <v>39.270000000000003</v>
      </c>
      <c r="F12" s="7"/>
      <c r="G12" s="6">
        <f t="shared" si="4"/>
        <v>3337.9500000000003</v>
      </c>
      <c r="H12" s="22" t="s">
        <v>21</v>
      </c>
      <c r="I12" t="s">
        <v>50</v>
      </c>
      <c r="J12" s="22">
        <v>10200</v>
      </c>
      <c r="L12" s="6">
        <f t="shared" si="2"/>
        <v>39.270000000000003</v>
      </c>
      <c r="M12">
        <f t="shared" si="3"/>
        <v>3.85</v>
      </c>
    </row>
    <row r="13" spans="1:15">
      <c r="A13" s="4">
        <v>7</v>
      </c>
      <c r="B13" s="7"/>
      <c r="C13" s="7" t="str">
        <f t="shared" si="0"/>
        <v>%%c22 A-III L=9780</v>
      </c>
      <c r="D13" s="4">
        <v>85</v>
      </c>
      <c r="E13" s="5">
        <f t="shared" si="1"/>
        <v>29.144400000000001</v>
      </c>
      <c r="F13" s="7"/>
      <c r="G13" s="6">
        <f t="shared" si="4"/>
        <v>2477.2739999999999</v>
      </c>
      <c r="H13" s="22" t="s">
        <v>20</v>
      </c>
      <c r="I13" t="s">
        <v>50</v>
      </c>
      <c r="J13" s="22">
        <v>9780</v>
      </c>
      <c r="L13" s="6">
        <f t="shared" si="2"/>
        <v>29.144400000000001</v>
      </c>
      <c r="M13">
        <f t="shared" si="3"/>
        <v>2.98</v>
      </c>
    </row>
    <row r="14" spans="1:15">
      <c r="A14" s="4">
        <v>8</v>
      </c>
      <c r="B14" s="7"/>
      <c r="C14" s="7" t="str">
        <f t="shared" si="0"/>
        <v>%%c22 A-III L=3780</v>
      </c>
      <c r="D14" s="4">
        <v>85</v>
      </c>
      <c r="E14" s="5">
        <f t="shared" si="1"/>
        <v>11.2644</v>
      </c>
      <c r="F14" s="7"/>
      <c r="G14" s="6">
        <f t="shared" si="4"/>
        <v>957.47400000000005</v>
      </c>
      <c r="H14" s="22" t="s">
        <v>20</v>
      </c>
      <c r="I14" t="s">
        <v>50</v>
      </c>
      <c r="J14" s="22">
        <v>3780</v>
      </c>
      <c r="L14" s="6">
        <f t="shared" si="2"/>
        <v>11.2644</v>
      </c>
      <c r="M14">
        <f t="shared" si="3"/>
        <v>2.98</v>
      </c>
    </row>
    <row r="15" spans="1:15">
      <c r="A15" s="4">
        <v>9</v>
      </c>
      <c r="B15" s="7"/>
      <c r="C15" s="7" t="str">
        <f t="shared" si="0"/>
        <v>%%c22 A-III L=3780</v>
      </c>
      <c r="D15" s="4">
        <v>85</v>
      </c>
      <c r="E15" s="5">
        <f t="shared" si="1"/>
        <v>11.2644</v>
      </c>
      <c r="F15" s="7"/>
      <c r="G15" s="6">
        <f t="shared" si="4"/>
        <v>957.47400000000005</v>
      </c>
      <c r="H15" s="22" t="s">
        <v>20</v>
      </c>
      <c r="I15" t="s">
        <v>50</v>
      </c>
      <c r="J15" s="22">
        <v>3780</v>
      </c>
      <c r="L15" s="6">
        <f t="shared" si="2"/>
        <v>11.2644</v>
      </c>
      <c r="M15">
        <f t="shared" si="3"/>
        <v>2.98</v>
      </c>
    </row>
    <row r="16" spans="1:15">
      <c r="A16" s="4">
        <v>10</v>
      </c>
      <c r="B16" s="7"/>
      <c r="C16" s="7" t="str">
        <f t="shared" si="0"/>
        <v>%%c22 A-III L=9780</v>
      </c>
      <c r="D16" s="4">
        <v>85</v>
      </c>
      <c r="E16" s="5">
        <f t="shared" si="1"/>
        <v>29.144400000000001</v>
      </c>
      <c r="F16" s="7"/>
      <c r="G16" s="6">
        <f t="shared" si="4"/>
        <v>2477.2739999999999</v>
      </c>
      <c r="H16" s="22" t="s">
        <v>20</v>
      </c>
      <c r="I16" t="s">
        <v>50</v>
      </c>
      <c r="J16" s="22">
        <v>9780</v>
      </c>
      <c r="L16" s="6">
        <f t="shared" si="2"/>
        <v>29.144400000000001</v>
      </c>
      <c r="M16">
        <f t="shared" si="3"/>
        <v>2.98</v>
      </c>
    </row>
    <row r="17" spans="1:18">
      <c r="A17" s="4">
        <v>11</v>
      </c>
      <c r="B17" s="7"/>
      <c r="C17" s="7" t="str">
        <f t="shared" si="0"/>
        <v>%%c12 A-III L=1050</v>
      </c>
      <c r="D17" s="4">
        <v>155</v>
      </c>
      <c r="E17" s="5">
        <f t="shared" si="1"/>
        <v>0.93240000000000001</v>
      </c>
      <c r="F17" s="7"/>
      <c r="G17" s="6">
        <f t="shared" si="4"/>
        <v>144.52199999999999</v>
      </c>
      <c r="H17" s="22" t="s">
        <v>15</v>
      </c>
      <c r="I17" t="s">
        <v>50</v>
      </c>
      <c r="J17" s="22">
        <v>1050</v>
      </c>
      <c r="L17" s="6">
        <f t="shared" si="2"/>
        <v>0.93240000000000001</v>
      </c>
      <c r="M17">
        <f t="shared" si="3"/>
        <v>0.88800000000000001</v>
      </c>
    </row>
    <row r="18" spans="1:18">
      <c r="A18" s="4">
        <v>12</v>
      </c>
      <c r="B18" s="7"/>
      <c r="C18" s="7" t="str">
        <f t="shared" si="0"/>
        <v>%%c16 A-III L=2040</v>
      </c>
      <c r="D18" s="4">
        <v>24</v>
      </c>
      <c r="E18" s="5">
        <f t="shared" si="1"/>
        <v>3.2232000000000003</v>
      </c>
      <c r="F18" s="7"/>
      <c r="G18" s="6">
        <f t="shared" si="4"/>
        <v>77.356800000000007</v>
      </c>
      <c r="H18" s="22" t="s">
        <v>17</v>
      </c>
      <c r="I18" t="s">
        <v>50</v>
      </c>
      <c r="J18" s="22">
        <v>2040</v>
      </c>
      <c r="L18" s="6">
        <f t="shared" si="2"/>
        <v>3.2232000000000003</v>
      </c>
      <c r="M18">
        <f t="shared" si="3"/>
        <v>1.58</v>
      </c>
    </row>
    <row r="19" spans="1:18">
      <c r="A19" s="4">
        <v>13</v>
      </c>
      <c r="B19" s="7"/>
      <c r="C19" s="7" t="str">
        <f t="shared" si="0"/>
        <v>%%c14 A-III L=630</v>
      </c>
      <c r="D19" s="4">
        <v>340</v>
      </c>
      <c r="E19" s="5">
        <f t="shared" si="1"/>
        <v>0.76229999999999998</v>
      </c>
      <c r="F19" s="7"/>
      <c r="G19" s="6">
        <f t="shared" si="4"/>
        <v>259.18200000000002</v>
      </c>
      <c r="H19" s="22" t="s">
        <v>16</v>
      </c>
      <c r="I19" t="s">
        <v>50</v>
      </c>
      <c r="J19" s="22">
        <v>630</v>
      </c>
      <c r="L19" s="6">
        <f t="shared" si="2"/>
        <v>0.76229999999999998</v>
      </c>
      <c r="M19">
        <f t="shared" si="3"/>
        <v>1.21</v>
      </c>
    </row>
    <row r="20" spans="1:18">
      <c r="A20" s="4">
        <v>14</v>
      </c>
      <c r="B20" s="7"/>
      <c r="C20" s="7" t="str">
        <f t="shared" si="0"/>
        <v>%%c14 A-III L=1030</v>
      </c>
      <c r="D20" s="4">
        <v>340</v>
      </c>
      <c r="E20" s="5">
        <f t="shared" si="1"/>
        <v>1.2463</v>
      </c>
      <c r="F20" s="7"/>
      <c r="G20" s="6">
        <f t="shared" si="4"/>
        <v>423.74199999999996</v>
      </c>
      <c r="H20" s="22" t="s">
        <v>16</v>
      </c>
      <c r="I20" t="s">
        <v>50</v>
      </c>
      <c r="J20" s="22">
        <v>1030</v>
      </c>
      <c r="L20" s="6">
        <f t="shared" si="2"/>
        <v>1.2463</v>
      </c>
      <c r="M20">
        <f t="shared" si="3"/>
        <v>1.21</v>
      </c>
    </row>
    <row r="21" spans="1:18">
      <c r="A21" s="4">
        <v>15</v>
      </c>
      <c r="B21" s="7"/>
      <c r="C21" s="7" t="str">
        <f t="shared" si="0"/>
        <v>%%c22 A-III L=3020</v>
      </c>
      <c r="D21" s="4">
        <v>20</v>
      </c>
      <c r="E21" s="5">
        <f t="shared" si="1"/>
        <v>8.9996000000000009</v>
      </c>
      <c r="F21" s="7"/>
      <c r="G21" s="6">
        <f t="shared" si="4"/>
        <v>179.99200000000002</v>
      </c>
      <c r="H21" s="22" t="s">
        <v>20</v>
      </c>
      <c r="I21" t="s">
        <v>50</v>
      </c>
      <c r="J21" s="22">
        <v>3020</v>
      </c>
      <c r="L21" s="6">
        <f t="shared" si="2"/>
        <v>8.9996000000000009</v>
      </c>
      <c r="M21">
        <f t="shared" si="3"/>
        <v>2.98</v>
      </c>
    </row>
    <row r="22" spans="1:18">
      <c r="A22" s="4">
        <v>16</v>
      </c>
      <c r="B22" s="7"/>
      <c r="C22" s="7" t="str">
        <f t="shared" si="0"/>
        <v>%%c22 A-III L=1000</v>
      </c>
      <c r="D22" s="4">
        <v>640</v>
      </c>
      <c r="E22" s="5">
        <f t="shared" si="1"/>
        <v>2.98</v>
      </c>
      <c r="F22" s="7"/>
      <c r="G22" s="6">
        <f t="shared" si="4"/>
        <v>1907.2</v>
      </c>
      <c r="H22" s="22" t="s">
        <v>20</v>
      </c>
      <c r="I22" t="s">
        <v>50</v>
      </c>
      <c r="J22" s="22">
        <v>1000</v>
      </c>
      <c r="L22" s="6">
        <f t="shared" si="2"/>
        <v>2.98</v>
      </c>
      <c r="M22">
        <f t="shared" si="3"/>
        <v>2.98</v>
      </c>
    </row>
    <row r="23" spans="1:18">
      <c r="A23" s="4">
        <v>17</v>
      </c>
      <c r="B23" s="8"/>
      <c r="C23" s="8" t="str">
        <f>CONCATENATE(H23,I23,J23)</f>
        <v>%%c8 A-I L=210</v>
      </c>
      <c r="D23" s="4">
        <v>2000</v>
      </c>
      <c r="E23" s="5">
        <f>L23</f>
        <v>8.2949999999999996E-2</v>
      </c>
      <c r="F23" s="8"/>
      <c r="G23" s="6">
        <f>E23*D23</f>
        <v>165.9</v>
      </c>
      <c r="H23" s="22" t="s">
        <v>12</v>
      </c>
      <c r="I23" t="s">
        <v>51</v>
      </c>
      <c r="J23" s="22">
        <v>210</v>
      </c>
      <c r="L23" s="6">
        <f>M23*J23/1000</f>
        <v>8.2949999999999996E-2</v>
      </c>
      <c r="M23">
        <f t="shared" si="3"/>
        <v>0.39500000000000002</v>
      </c>
    </row>
    <row r="24" spans="1:18" s="17" customFormat="1" hidden="1">
      <c r="A24" s="13">
        <v>9</v>
      </c>
      <c r="B24" s="14"/>
      <c r="C24" s="14" t="str">
        <f>CONCATENATE(H24,I24,J24,$J$3,K24,$O$6,O24,$N$6,N24)</f>
        <v>%%c12 A-III L=208298 через 6, Lср=253</v>
      </c>
      <c r="D24" s="13">
        <v>36</v>
      </c>
      <c r="E24" s="15">
        <f t="shared" si="1"/>
        <v>0.224664</v>
      </c>
      <c r="F24" s="14"/>
      <c r="G24" s="16">
        <f>E24*D24</f>
        <v>8.087904</v>
      </c>
      <c r="H24" s="17" t="s">
        <v>15</v>
      </c>
      <c r="I24" s="17" t="s">
        <v>50</v>
      </c>
      <c r="J24" s="17">
        <v>208</v>
      </c>
      <c r="K24" s="17">
        <v>298</v>
      </c>
      <c r="L24" s="16">
        <f>M24*N24/1000</f>
        <v>0.224664</v>
      </c>
      <c r="M24" s="17">
        <f t="shared" si="3"/>
        <v>0.88800000000000001</v>
      </c>
      <c r="N24" s="17">
        <f>ROUND((J24+K24)/2,0)</f>
        <v>253</v>
      </c>
      <c r="O24" s="17">
        <v>6</v>
      </c>
    </row>
    <row r="25" spans="1:18">
      <c r="A25" s="4"/>
      <c r="B25" s="1"/>
      <c r="C25" s="2" t="s">
        <v>8</v>
      </c>
      <c r="D25" s="4"/>
      <c r="E25" s="5"/>
      <c r="F25" s="1"/>
      <c r="G25" s="21"/>
    </row>
    <row r="26" spans="1:18">
      <c r="A26" s="4"/>
      <c r="B26" s="1"/>
      <c r="C26" s="19" t="s">
        <v>55</v>
      </c>
      <c r="D26" s="4"/>
      <c r="E26" s="5"/>
      <c r="F26" s="18" t="s">
        <v>52</v>
      </c>
    </row>
    <row r="28" spans="1:18" s="12" customFormat="1"/>
    <row r="29" spans="1:18">
      <c r="O29" s="11"/>
      <c r="P29" s="11"/>
      <c r="Q29" s="11"/>
      <c r="R29" s="11"/>
    </row>
    <row r="30" spans="1:18">
      <c r="O30" s="11"/>
      <c r="P30" s="23" t="s">
        <v>33</v>
      </c>
      <c r="Q30" s="23"/>
      <c r="R30" s="11"/>
    </row>
    <row r="31" spans="1:18">
      <c r="O31" s="11"/>
      <c r="P31" s="9" t="s">
        <v>11</v>
      </c>
      <c r="Q31" s="10"/>
      <c r="R31" s="11"/>
    </row>
    <row r="32" spans="1:18">
      <c r="O32" s="11"/>
      <c r="P32" s="3" t="s">
        <v>13</v>
      </c>
      <c r="Q32" s="3">
        <v>0.222</v>
      </c>
      <c r="R32" s="11"/>
    </row>
    <row r="33" spans="15:18">
      <c r="O33" s="11"/>
      <c r="P33" s="3" t="s">
        <v>12</v>
      </c>
      <c r="Q33" s="3">
        <v>0.39500000000000002</v>
      </c>
      <c r="R33" s="11"/>
    </row>
    <row r="34" spans="15:18">
      <c r="O34" s="11"/>
      <c r="P34" s="3" t="s">
        <v>14</v>
      </c>
      <c r="Q34" s="3">
        <v>0.61699999999999999</v>
      </c>
      <c r="R34" s="11"/>
    </row>
    <row r="35" spans="15:18">
      <c r="O35" s="11"/>
      <c r="P35" s="3" t="s">
        <v>15</v>
      </c>
      <c r="Q35" s="3">
        <v>0.88800000000000001</v>
      </c>
      <c r="R35" s="11"/>
    </row>
    <row r="36" spans="15:18">
      <c r="O36" s="11"/>
      <c r="P36" s="3" t="s">
        <v>16</v>
      </c>
      <c r="Q36" s="3">
        <v>1.21</v>
      </c>
      <c r="R36" s="11"/>
    </row>
    <row r="37" spans="15:18">
      <c r="O37" s="11"/>
      <c r="P37" s="3" t="s">
        <v>17</v>
      </c>
      <c r="Q37" s="3">
        <v>1.58</v>
      </c>
      <c r="R37" s="11"/>
    </row>
    <row r="38" spans="15:18">
      <c r="O38" s="11"/>
      <c r="P38" s="3" t="s">
        <v>18</v>
      </c>
      <c r="Q38" s="3">
        <v>2</v>
      </c>
      <c r="R38" s="11"/>
    </row>
    <row r="39" spans="15:18">
      <c r="O39" s="11"/>
      <c r="P39" s="3" t="s">
        <v>19</v>
      </c>
      <c r="Q39" s="3">
        <v>2.4700000000000002</v>
      </c>
      <c r="R39" s="11"/>
    </row>
    <row r="40" spans="15:18">
      <c r="O40" s="11"/>
      <c r="P40" s="3" t="s">
        <v>20</v>
      </c>
      <c r="Q40" s="3">
        <v>2.98</v>
      </c>
      <c r="R40" s="11"/>
    </row>
    <row r="41" spans="15:18">
      <c r="O41" s="11"/>
      <c r="P41" s="3" t="s">
        <v>21</v>
      </c>
      <c r="Q41" s="3">
        <v>3.85</v>
      </c>
      <c r="R41" s="11"/>
    </row>
    <row r="42" spans="15:18">
      <c r="O42" s="11"/>
      <c r="P42" s="3" t="s">
        <v>22</v>
      </c>
      <c r="Q42" s="3">
        <v>4.83</v>
      </c>
      <c r="R42" s="11"/>
    </row>
    <row r="43" spans="15:18">
      <c r="O43" s="11"/>
      <c r="P43" s="3" t="s">
        <v>23</v>
      </c>
      <c r="Q43" s="3">
        <v>6.31</v>
      </c>
      <c r="R43" s="11"/>
    </row>
    <row r="44" spans="15:18">
      <c r="O44" s="11"/>
      <c r="P44" s="3" t="s">
        <v>24</v>
      </c>
      <c r="Q44" s="3">
        <v>7.99</v>
      </c>
      <c r="R44" s="11"/>
    </row>
    <row r="45" spans="15:18">
      <c r="O45" s="11"/>
      <c r="P45" s="3" t="s">
        <v>25</v>
      </c>
      <c r="Q45" s="3">
        <v>9.8699999999999992</v>
      </c>
      <c r="R45" s="11"/>
    </row>
    <row r="46" spans="15:18">
      <c r="O46" s="11"/>
      <c r="P46" s="3" t="s">
        <v>26</v>
      </c>
      <c r="Q46" s="3">
        <v>12.48</v>
      </c>
      <c r="R46" s="11"/>
    </row>
    <row r="47" spans="15:18">
      <c r="O47" s="11"/>
      <c r="P47" s="11"/>
      <c r="Q47" s="11"/>
      <c r="R47" s="11"/>
    </row>
  </sheetData>
  <mergeCells count="1">
    <mergeCell ref="P30:Q30"/>
  </mergeCells>
  <conditionalFormatting sqref="H7:H23">
    <cfRule type="containsText" dxfId="0" priority="6" stopIfTrue="1" operator="containsText" text="%%c16">
      <formula>NOT(ISERROR(SEARCH("%%c16",H7)))</formula>
    </cfRule>
    <cfRule type="containsText" dxfId="1" priority="5" stopIfTrue="1" operator="containsText" text="%%c8">
      <formula>NOT(ISERROR(SEARCH("%%c8",H7)))</formula>
    </cfRule>
    <cfRule type="containsText" dxfId="2" priority="4" stopIfTrue="1" operator="containsText" text="%%c25">
      <formula>NOT(ISERROR(SEARCH("%%c25",H7)))</formula>
    </cfRule>
    <cfRule type="containsText" dxfId="3" priority="3" stopIfTrue="1" operator="containsText" text="%%c22">
      <formula>NOT(ISERROR(SEARCH("%%c22",H7)))</formula>
    </cfRule>
    <cfRule type="containsText" dxfId="4" priority="2" stopIfTrue="1" operator="containsText" text="%%c12">
      <formula>NOT(ISERROR(SEARCH("%%c12",H7)))</formula>
    </cfRule>
    <cfRule type="containsText" dxfId="5" priority="1" stopIfTrue="1" operator="containsText" text="%%c14">
      <formula>NOT(ISERROR(SEARCH("%%c14",H7)))</formula>
    </cfRule>
  </conditionalFormatting>
  <dataValidations count="1">
    <dataValidation type="list" allowBlank="1" showInputMessage="1" showErrorMessage="1" sqref="H7:H24">
      <formula1>$P$32:$P$46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A7" sqref="A7:IV7"/>
    </sheetView>
  </sheetViews>
  <sheetFormatPr defaultRowHeight="12.75"/>
  <cols>
    <col min="9" max="9" width="9.42578125" customWidth="1"/>
  </cols>
  <sheetData>
    <row r="1" spans="1:9">
      <c r="A1" s="24" t="s">
        <v>37</v>
      </c>
      <c r="B1" s="24"/>
      <c r="C1" s="24"/>
      <c r="D1" s="24"/>
      <c r="E1" s="24"/>
      <c r="F1" s="24"/>
      <c r="G1" s="24"/>
      <c r="H1" s="24"/>
      <c r="I1" s="24"/>
    </row>
    <row r="2" spans="1:9">
      <c r="A2" s="25" t="s">
        <v>38</v>
      </c>
      <c r="B2" s="24" t="s">
        <v>39</v>
      </c>
      <c r="C2" s="24"/>
      <c r="D2" s="24" t="s">
        <v>43</v>
      </c>
      <c r="E2" s="24" t="s">
        <v>44</v>
      </c>
      <c r="F2" s="24" t="s">
        <v>45</v>
      </c>
      <c r="G2" s="24"/>
      <c r="H2" s="24" t="s">
        <v>43</v>
      </c>
      <c r="I2" s="25" t="s">
        <v>48</v>
      </c>
    </row>
    <row r="3" spans="1:9">
      <c r="A3" s="26"/>
      <c r="B3" s="24" t="s">
        <v>40</v>
      </c>
      <c r="C3" s="24"/>
      <c r="D3" s="24"/>
      <c r="E3" s="24"/>
      <c r="F3" s="24" t="s">
        <v>46</v>
      </c>
      <c r="G3" s="24"/>
      <c r="H3" s="24"/>
      <c r="I3" s="26"/>
    </row>
    <row r="4" spans="1:9">
      <c r="A4" s="26"/>
      <c r="B4" s="24" t="s">
        <v>41</v>
      </c>
      <c r="C4" s="24"/>
      <c r="D4" s="24"/>
      <c r="E4" s="24"/>
      <c r="F4" s="24" t="s">
        <v>47</v>
      </c>
      <c r="G4" s="24"/>
      <c r="H4" s="24"/>
      <c r="I4" s="26"/>
    </row>
    <row r="5" spans="1:9">
      <c r="A5" s="27"/>
      <c r="B5" s="1" t="s">
        <v>15</v>
      </c>
      <c r="C5" s="1" t="s">
        <v>42</v>
      </c>
      <c r="D5" s="24"/>
      <c r="E5" s="24"/>
      <c r="F5" s="1">
        <v>10</v>
      </c>
      <c r="G5" s="1" t="s">
        <v>42</v>
      </c>
      <c r="H5" s="24"/>
      <c r="I5" s="27"/>
    </row>
    <row r="6" spans="1:9">
      <c r="A6" s="1" t="s">
        <v>49</v>
      </c>
      <c r="B6" s="5"/>
      <c r="C6" s="5"/>
      <c r="D6" s="5">
        <f>C6</f>
        <v>0</v>
      </c>
      <c r="E6" s="5">
        <f>D6*1.005</f>
        <v>0</v>
      </c>
      <c r="F6" s="5">
        <v>5</v>
      </c>
      <c r="G6" s="5">
        <v>5</v>
      </c>
      <c r="H6" s="5">
        <f>G6+E6</f>
        <v>5</v>
      </c>
      <c r="I6" s="5">
        <v>1.9</v>
      </c>
    </row>
  </sheetData>
  <mergeCells count="12">
    <mergeCell ref="A2:A5"/>
    <mergeCell ref="D2:D5"/>
    <mergeCell ref="A1:I1"/>
    <mergeCell ref="E2:E5"/>
    <mergeCell ref="F4:G4"/>
    <mergeCell ref="F3:G3"/>
    <mergeCell ref="F2:G2"/>
    <mergeCell ref="H2:H5"/>
    <mergeCell ref="I2:I5"/>
    <mergeCell ref="B2:C2"/>
    <mergeCell ref="B3:C3"/>
    <mergeCell ref="B4:C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ОТ2</vt:lpstr>
      <vt:lpstr>Объем ОТ2</vt:lpstr>
    </vt:vector>
  </TitlesOfParts>
  <Company>Morissot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Ренат Капкаев</dc:creator>
  <cp:lastModifiedBy>s_ izotov</cp:lastModifiedBy>
  <dcterms:created xsi:type="dcterms:W3CDTF">2009-11-03T11:50:21Z</dcterms:created>
  <dcterms:modified xsi:type="dcterms:W3CDTF">2011-04-04T13:43:25Z</dcterms:modified>
</cp:coreProperties>
</file>