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Цикличность" sheetId="1" r:id="rId1"/>
    <sheet name="Приходы" sheetId="3" r:id="rId2"/>
    <sheet name="Факт" sheetId="2" r:id="rId3"/>
  </sheets>
  <definedNames>
    <definedName name="_xlnm._FilterDatabase" localSheetId="0" hidden="1">Цикличность!$A$2:$BA$20</definedName>
  </definedNames>
  <calcPr calcId="145621"/>
</workbook>
</file>

<file path=xl/calcChain.xml><?xml version="1.0" encoding="utf-8"?>
<calcChain xmlns="http://schemas.openxmlformats.org/spreadsheetml/2006/main">
  <c r="AX23" i="1" l="1"/>
  <c r="AT23" i="1"/>
  <c r="AP23" i="1"/>
  <c r="AL23" i="1"/>
  <c r="AH23" i="1"/>
  <c r="AD23" i="1"/>
  <c r="Z23" i="1"/>
  <c r="V23" i="1"/>
  <c r="R23" i="1"/>
  <c r="N23" i="1"/>
  <c r="J23" i="1"/>
  <c r="G22" i="1"/>
  <c r="G23" i="1" s="1"/>
  <c r="H22" i="1"/>
  <c r="H23" i="1" s="1"/>
  <c r="I22" i="1"/>
  <c r="I23" i="1" s="1"/>
  <c r="J22" i="1"/>
  <c r="K22" i="1"/>
  <c r="K23" i="1" s="1"/>
  <c r="L22" i="1"/>
  <c r="L23" i="1" s="1"/>
  <c r="M22" i="1"/>
  <c r="M23" i="1" s="1"/>
  <c r="N22" i="1"/>
  <c r="O22" i="1"/>
  <c r="O23" i="1" s="1"/>
  <c r="P22" i="1"/>
  <c r="P23" i="1" s="1"/>
  <c r="Q22" i="1"/>
  <c r="Q23" i="1" s="1"/>
  <c r="R22" i="1"/>
  <c r="S22" i="1"/>
  <c r="S23" i="1" s="1"/>
  <c r="T22" i="1"/>
  <c r="T23" i="1" s="1"/>
  <c r="U22" i="1"/>
  <c r="U23" i="1" s="1"/>
  <c r="V22" i="1"/>
  <c r="W22" i="1"/>
  <c r="W23" i="1" s="1"/>
  <c r="X22" i="1"/>
  <c r="X23" i="1" s="1"/>
  <c r="Y22" i="1"/>
  <c r="Y23" i="1" s="1"/>
  <c r="Z22" i="1"/>
  <c r="AA22" i="1"/>
  <c r="AA23" i="1" s="1"/>
  <c r="AB22" i="1"/>
  <c r="AB23" i="1" s="1"/>
  <c r="AC22" i="1"/>
  <c r="AC23" i="1" s="1"/>
  <c r="AD22" i="1"/>
  <c r="AE22" i="1"/>
  <c r="AE23" i="1" s="1"/>
  <c r="AF22" i="1"/>
  <c r="AF23" i="1" s="1"/>
  <c r="AG22" i="1"/>
  <c r="AG23" i="1" s="1"/>
  <c r="AH22" i="1"/>
  <c r="AI22" i="1"/>
  <c r="AI23" i="1" s="1"/>
  <c r="AJ22" i="1"/>
  <c r="AJ23" i="1" s="1"/>
  <c r="AK22" i="1"/>
  <c r="AK23" i="1" s="1"/>
  <c r="AL22" i="1"/>
  <c r="AM22" i="1"/>
  <c r="AM23" i="1" s="1"/>
  <c r="AN22" i="1"/>
  <c r="AN23" i="1" s="1"/>
  <c r="AO22" i="1"/>
  <c r="AO23" i="1" s="1"/>
  <c r="AP22" i="1"/>
  <c r="AQ22" i="1"/>
  <c r="AQ23" i="1" s="1"/>
  <c r="AR22" i="1"/>
  <c r="AR23" i="1" s="1"/>
  <c r="AS22" i="1"/>
  <c r="AS23" i="1" s="1"/>
  <c r="AT22" i="1"/>
  <c r="AU22" i="1"/>
  <c r="AU23" i="1" s="1"/>
  <c r="AV22" i="1"/>
  <c r="AV23" i="1" s="1"/>
  <c r="AW22" i="1"/>
  <c r="AW23" i="1" s="1"/>
  <c r="AX22" i="1"/>
  <c r="AY22" i="1"/>
  <c r="AY23" i="1" s="1"/>
  <c r="AZ22" i="1"/>
  <c r="AZ23" i="1" s="1"/>
  <c r="BA22" i="1"/>
  <c r="BA23" i="1" s="1"/>
  <c r="F22" i="1"/>
  <c r="F23" i="1" s="1"/>
  <c r="AN19" i="1" l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F18" i="1" a="1"/>
  <c r="F18" i="1" s="1"/>
  <c r="F19" i="1" s="1"/>
  <c r="AM19" i="1"/>
  <c r="AL18" i="1" l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AL19" i="1"/>
  <c r="AK19" i="1"/>
  <c r="AI19" i="1"/>
  <c r="AG19" i="1"/>
  <c r="AE19" i="1"/>
  <c r="AC19" i="1"/>
  <c r="AA19" i="1"/>
  <c r="Y19" i="1"/>
  <c r="W19" i="1"/>
  <c r="U19" i="1"/>
  <c r="S19" i="1"/>
  <c r="Q19" i="1"/>
  <c r="Q20" i="1" s="1"/>
  <c r="O19" i="1"/>
  <c r="O20" i="1" s="1"/>
  <c r="M19" i="1"/>
  <c r="M20" i="1" s="1"/>
  <c r="K19" i="1"/>
  <c r="K20" i="1" s="1"/>
  <c r="I19" i="1"/>
  <c r="I20" i="1" s="1"/>
  <c r="G19" i="1"/>
  <c r="G20" i="1" s="1"/>
  <c r="AJ19" i="1"/>
  <c r="AH19" i="1"/>
  <c r="AF19" i="1"/>
  <c r="AD19" i="1"/>
  <c r="AB19" i="1"/>
  <c r="Z19" i="1"/>
  <c r="X19" i="1"/>
  <c r="V19" i="1"/>
  <c r="T19" i="1"/>
  <c r="R19" i="1"/>
  <c r="F20" i="1" s="1"/>
  <c r="P19" i="1"/>
  <c r="P20" i="1" s="1"/>
  <c r="N19" i="1"/>
  <c r="N20" i="1" s="1"/>
  <c r="L19" i="1"/>
  <c r="L20" i="1" s="1"/>
  <c r="J19" i="1"/>
  <c r="J20" i="1" s="1"/>
  <c r="H19" i="1"/>
  <c r="H20" i="1" s="1"/>
  <c r="Q7" i="3"/>
  <c r="R7" i="3"/>
  <c r="S7" i="3"/>
  <c r="T7" i="3"/>
  <c r="U7" i="3"/>
  <c r="V7" i="3"/>
  <c r="W7" i="3"/>
  <c r="X7" i="3"/>
  <c r="Y7" i="3"/>
  <c r="Z7" i="3"/>
  <c r="AA7" i="3"/>
  <c r="AB7" i="3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5" i="1"/>
  <c r="C5" i="3"/>
  <c r="C4" i="3" s="1"/>
  <c r="C3" i="3" s="1"/>
  <c r="C7" i="3"/>
  <c r="C6" i="3" s="1"/>
  <c r="F7" i="3"/>
  <c r="G7" i="3"/>
  <c r="H7" i="3"/>
  <c r="I7" i="3"/>
  <c r="J7" i="3"/>
  <c r="K7" i="3"/>
  <c r="L7" i="3"/>
  <c r="M7" i="3"/>
  <c r="N7" i="3"/>
  <c r="O7" i="3"/>
  <c r="P7" i="3"/>
  <c r="AM18" i="1" a="1"/>
  <c r="AN18" i="1" s="1"/>
  <c r="BA18" i="1" l="1"/>
  <c r="AY18" i="1"/>
  <c r="AW18" i="1"/>
  <c r="AU18" i="1"/>
  <c r="AS18" i="1"/>
  <c r="AQ18" i="1"/>
  <c r="AO18" i="1"/>
  <c r="AM18" i="1"/>
  <c r="AZ18" i="1"/>
  <c r="AX18" i="1"/>
  <c r="AV18" i="1"/>
  <c r="AT18" i="1"/>
  <c r="AR18" i="1"/>
  <c r="AP18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F12" i="1" l="1"/>
  <c r="G3" i="1" l="1"/>
  <c r="G12" i="1" s="1"/>
  <c r="AR5" i="1"/>
  <c r="AS5" i="1"/>
  <c r="AM5" i="1"/>
  <c r="AM17" i="1" s="1"/>
  <c r="AN5" i="1"/>
  <c r="AV5" i="1"/>
  <c r="AQ5" i="1"/>
  <c r="AT5" i="1"/>
  <c r="AP5" i="1"/>
  <c r="AX5" i="1"/>
  <c r="AU5" i="1"/>
  <c r="AW5" i="1"/>
  <c r="H3" i="1"/>
  <c r="H12" i="1" s="1"/>
  <c r="AZ5" i="1" l="1"/>
  <c r="AW17" i="1"/>
  <c r="AW16" i="1"/>
  <c r="AX17" i="1"/>
  <c r="AX16" i="1"/>
  <c r="AP16" i="1"/>
  <c r="AZ16" i="1"/>
  <c r="AQ17" i="1"/>
  <c r="AQ16" i="1"/>
  <c r="AN17" i="1"/>
  <c r="AN16" i="1"/>
  <c r="AU17" i="1"/>
  <c r="AU16" i="1"/>
  <c r="AT17" i="1"/>
  <c r="AT16" i="1"/>
  <c r="AS17" i="1"/>
  <c r="AS16" i="1"/>
  <c r="AV17" i="1"/>
  <c r="AV16" i="1"/>
  <c r="AR17" i="1"/>
  <c r="AR16" i="1"/>
  <c r="AM16" i="1"/>
  <c r="AY5" i="1"/>
  <c r="AY17" i="1" s="1"/>
  <c r="BA5" i="1"/>
  <c r="AO5" i="1"/>
  <c r="I3" i="1"/>
  <c r="I12" i="1" s="1"/>
  <c r="AO17" i="1" l="1"/>
  <c r="AO16" i="1"/>
  <c r="BA16" i="1"/>
  <c r="BA17" i="1"/>
  <c r="AZ17" i="1"/>
  <c r="AP17" i="1"/>
  <c r="AY16" i="1"/>
  <c r="J3" i="1"/>
  <c r="J12" i="1" l="1"/>
  <c r="K3" i="1" l="1"/>
  <c r="K12" i="1" s="1"/>
  <c r="L3" i="1" l="1"/>
  <c r="L12" i="1" s="1"/>
  <c r="M3" i="1" l="1"/>
  <c r="M12" i="1" s="1"/>
  <c r="N3" i="1" l="1"/>
  <c r="N12" i="1" s="1"/>
  <c r="O3" i="1" l="1"/>
  <c r="O12" i="1" s="1"/>
  <c r="P3" i="1" l="1"/>
  <c r="P12" i="1" s="1"/>
  <c r="Q3" i="1" l="1"/>
  <c r="Q12" i="1" s="1"/>
  <c r="R3" i="1" l="1"/>
  <c r="R12" i="1" s="1"/>
  <c r="S3" i="1" l="1"/>
  <c r="S12" i="1" s="1"/>
  <c r="T3" i="1" l="1"/>
  <c r="T12" i="1" s="1"/>
  <c r="U3" i="1" l="1"/>
  <c r="U12" i="1" s="1"/>
  <c r="V3" i="1" l="1"/>
  <c r="V12" i="1" s="1"/>
  <c r="W3" i="1" l="1"/>
  <c r="W12" i="1" s="1"/>
  <c r="X3" i="1" l="1"/>
  <c r="X12" i="1" s="1"/>
  <c r="Y3" i="1" l="1"/>
  <c r="Y12" i="1" s="1"/>
  <c r="Z3" i="1" l="1"/>
  <c r="Z12" i="1" s="1"/>
  <c r="AA3" i="1" l="1"/>
  <c r="AA12" i="1" s="1"/>
  <c r="AB3" i="1" l="1"/>
  <c r="AB12" i="1" s="1"/>
  <c r="AC3" i="1" l="1"/>
  <c r="AC12" i="1" s="1"/>
  <c r="AD3" i="1" l="1"/>
  <c r="AD12" i="1" s="1"/>
  <c r="AD15" i="1" s="1"/>
  <c r="AE3" i="1" l="1"/>
  <c r="AE12" i="1" s="1"/>
  <c r="AE15" i="1" s="1"/>
  <c r="AF3" i="1" l="1"/>
  <c r="AF12" i="1" s="1"/>
  <c r="AF15" i="1" s="1"/>
  <c r="AG3" i="1" l="1"/>
  <c r="AG12" i="1" s="1"/>
  <c r="AG15" i="1" s="1"/>
  <c r="AH3" i="1" l="1"/>
  <c r="AH12" i="1" s="1"/>
  <c r="AH15" i="1" s="1"/>
  <c r="AI3" i="1" l="1"/>
  <c r="AI12" i="1" s="1"/>
  <c r="AI15" i="1" s="1"/>
  <c r="AJ3" i="1" l="1"/>
  <c r="AJ12" i="1" s="1"/>
  <c r="AJ15" i="1" s="1"/>
  <c r="AK3" i="1" l="1"/>
  <c r="AK12" i="1" s="1"/>
  <c r="AK15" i="1" s="1"/>
  <c r="AL3" i="1" l="1"/>
  <c r="AL12" i="1" s="1"/>
  <c r="AL15" i="1" s="1"/>
  <c r="AM3" i="1" l="1"/>
  <c r="AM12" i="1" s="1"/>
  <c r="AM15" i="1" s="1"/>
  <c r="AN3" i="1" l="1"/>
  <c r="AN12" i="1" s="1"/>
  <c r="AN15" i="1" s="1"/>
  <c r="AO3" i="1" l="1"/>
  <c r="AO12" i="1" s="1"/>
  <c r="AO15" i="1" s="1"/>
  <c r="AP3" i="1" l="1"/>
  <c r="AP12" i="1" s="1"/>
  <c r="AP15" i="1" s="1"/>
  <c r="AQ3" i="1" l="1"/>
  <c r="AQ12" i="1" s="1"/>
  <c r="AQ15" i="1" s="1"/>
  <c r="AR3" i="1" l="1"/>
  <c r="AR12" i="1" s="1"/>
  <c r="AR15" i="1" s="1"/>
  <c r="AS3" i="1" l="1"/>
  <c r="AS12" i="1" s="1"/>
  <c r="AS15" i="1" s="1"/>
  <c r="AT3" i="1" l="1"/>
  <c r="AT12" i="1" s="1"/>
  <c r="AT15" i="1" s="1"/>
  <c r="AU3" i="1" l="1"/>
  <c r="AU12" i="1" s="1"/>
  <c r="AU15" i="1" s="1"/>
  <c r="AV3" i="1" l="1"/>
  <c r="AV12" i="1" s="1"/>
  <c r="AV15" i="1" s="1"/>
  <c r="AW3" i="1" l="1"/>
  <c r="AW12" i="1" s="1"/>
  <c r="AW15" i="1" s="1"/>
  <c r="AX3" i="1" l="1"/>
  <c r="AX12" i="1" s="1"/>
  <c r="AX15" i="1" s="1"/>
  <c r="AY3" i="1" l="1"/>
  <c r="AY12" i="1" s="1"/>
  <c r="AY15" i="1" s="1"/>
  <c r="AZ3" i="1" l="1"/>
  <c r="AZ12" i="1" s="1"/>
  <c r="AZ15" i="1" s="1"/>
  <c r="BA3" i="1" l="1"/>
  <c r="BA12" i="1" s="1"/>
  <c r="BA15" i="1" s="1"/>
</calcChain>
</file>

<file path=xl/sharedStrings.xml><?xml version="1.0" encoding="utf-8"?>
<sst xmlns="http://schemas.openxmlformats.org/spreadsheetml/2006/main" count="36" uniqueCount="35">
  <si>
    <t>Приход</t>
  </si>
  <si>
    <t>Отгрузка (План)</t>
  </si>
  <si>
    <t>Конечный остаток:</t>
  </si>
  <si>
    <t>в т.ч. Киев</t>
  </si>
  <si>
    <t>в т.ч. НЛ</t>
  </si>
  <si>
    <t>в т.ч. Эпицентр</t>
  </si>
  <si>
    <t>в т.ч. Сети (другие)</t>
  </si>
  <si>
    <t>в т.ч. БП</t>
  </si>
  <si>
    <t>Отгрузка (Факт):</t>
  </si>
  <si>
    <t>Возвраты</t>
  </si>
  <si>
    <t>Начальный остаток</t>
  </si>
  <si>
    <t>Сравнение (год)</t>
  </si>
  <si>
    <t>Производитель</t>
  </si>
  <si>
    <t>ТМЦ</t>
  </si>
  <si>
    <t>Сравнение (месяц)</t>
  </si>
  <si>
    <t>Тренд</t>
  </si>
  <si>
    <t>Сезонность</t>
  </si>
  <si>
    <t>Средняя сезонность</t>
  </si>
  <si>
    <t>ЛЕСТНИЦЫ - ITOSS</t>
  </si>
  <si>
    <t>7107 драбина приставна, 7сх.</t>
  </si>
  <si>
    <t>в т.ч. Регионы</t>
  </si>
  <si>
    <t>НАЧАЛО ПРОЗВОДСТВА</t>
  </si>
  <si>
    <t>ДАТА ГОТОВНОСТИ</t>
  </si>
  <si>
    <t>ДАТА ВЫХОДА</t>
  </si>
  <si>
    <t>кодП</t>
  </si>
  <si>
    <t>кодТ</t>
  </si>
  <si>
    <t>ОБОРОТЫ</t>
  </si>
  <si>
    <t>Коэфициент склада</t>
  </si>
  <si>
    <t>Общий</t>
  </si>
  <si>
    <t>ЦЕНА FOP</t>
  </si>
  <si>
    <t>USD</t>
  </si>
  <si>
    <t>EUR</t>
  </si>
  <si>
    <t>СУММА ЗАКАЗА</t>
  </si>
  <si>
    <t>Новый тренд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</si>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</sst>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#,##0.0_ ;[Red]\-#,##0.0\ "/>
    <numFmt numFmtId="166" formatCode="#,##0%_ ;[Red]\-#,##0%\ "/>
    <numFmt numFmtId="167" formatCode="0.0000"/>
    <numFmt numFmtId="168" formatCode="[$-419]mmmm;@"/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10" xfId="0" applyFont="1" applyBorder="1"/>
    <xf numFmtId="164" fontId="0" fillId="0" borderId="1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1" fillId="0" borderId="7" xfId="0" applyFont="1" applyFill="1" applyBorder="1"/>
    <xf numFmtId="0" fontId="0" fillId="0" borderId="8" xfId="0" applyBorder="1"/>
    <xf numFmtId="165" fontId="0" fillId="0" borderId="1" xfId="0" applyNumberFormat="1" applyBorder="1" applyAlignment="1">
      <alignment horizontal="center" vertical="center"/>
    </xf>
    <xf numFmtId="166" fontId="0" fillId="0" borderId="8" xfId="0" applyNumberFormat="1" applyBorder="1"/>
    <xf numFmtId="166" fontId="0" fillId="0" borderId="1" xfId="0" applyNumberFormat="1" applyBorder="1"/>
    <xf numFmtId="166" fontId="0" fillId="0" borderId="11" xfId="0" applyNumberFormat="1" applyBorder="1"/>
    <xf numFmtId="166" fontId="0" fillId="0" borderId="9" xfId="0" applyNumberFormat="1" applyBorder="1"/>
    <xf numFmtId="167" fontId="0" fillId="0" borderId="1" xfId="0" applyNumberFormat="1" applyBorder="1"/>
    <xf numFmtId="0" fontId="1" fillId="0" borderId="5" xfId="0" applyFont="1" applyFill="1" applyBorder="1" applyAlignment="1">
      <alignment horizontal="center"/>
    </xf>
    <xf numFmtId="168" fontId="1" fillId="2" borderId="7" xfId="0" applyNumberFormat="1" applyFont="1" applyFill="1" applyBorder="1" applyAlignment="1">
      <alignment horizontal="center"/>
    </xf>
    <xf numFmtId="168" fontId="1" fillId="2" borderId="8" xfId="0" applyNumberFormat="1" applyFont="1" applyFill="1" applyBorder="1" applyAlignment="1">
      <alignment horizontal="center"/>
    </xf>
    <xf numFmtId="168" fontId="1" fillId="0" borderId="8" xfId="0" applyNumberFormat="1" applyFont="1" applyFill="1" applyBorder="1" applyAlignment="1">
      <alignment horizontal="center"/>
    </xf>
    <xf numFmtId="168" fontId="1" fillId="3" borderId="8" xfId="0" applyNumberFormat="1" applyFont="1" applyFill="1" applyBorder="1" applyAlignment="1">
      <alignment horizontal="center"/>
    </xf>
    <xf numFmtId="168" fontId="1" fillId="4" borderId="8" xfId="0" applyNumberFormat="1" applyFont="1" applyFill="1" applyBorder="1" applyAlignment="1">
      <alignment horizontal="center"/>
    </xf>
    <xf numFmtId="168" fontId="1" fillId="4" borderId="9" xfId="0" applyNumberFormat="1" applyFont="1" applyFill="1" applyBorder="1" applyAlignment="1">
      <alignment horizontal="center"/>
    </xf>
    <xf numFmtId="0" fontId="5" fillId="6" borderId="10" xfId="0" applyFont="1" applyFill="1" applyBorder="1"/>
    <xf numFmtId="164" fontId="5" fillId="6" borderId="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6" fillId="4" borderId="3" xfId="0" applyFont="1" applyFill="1" applyBorder="1" applyAlignment="1"/>
    <xf numFmtId="0" fontId="0" fillId="0" borderId="0" xfId="0" applyAlignment="1">
      <alignment vertical="center"/>
    </xf>
    <xf numFmtId="0" fontId="1" fillId="0" borderId="14" xfId="0" applyFont="1" applyBorder="1"/>
    <xf numFmtId="0" fontId="6" fillId="4" borderId="13" xfId="0" applyFont="1" applyFill="1" applyBorder="1" applyAlignment="1"/>
    <xf numFmtId="0" fontId="1" fillId="5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17" xfId="0" applyFont="1" applyFill="1" applyBorder="1"/>
    <xf numFmtId="0" fontId="1" fillId="0" borderId="1" xfId="0" applyFont="1" applyBorder="1"/>
    <xf numFmtId="165" fontId="0" fillId="0" borderId="1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7" borderId="1" xfId="0" applyFill="1" applyBorder="1"/>
    <xf numFmtId="0" fontId="0" fillId="7" borderId="18" xfId="0" applyFill="1" applyBorder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8" fontId="0" fillId="8" borderId="18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14" fontId="1" fillId="5" borderId="1" xfId="0" applyNumberFormat="1" applyFont="1" applyFill="1" applyBorder="1"/>
    <xf numFmtId="0" fontId="1" fillId="5" borderId="1" xfId="0" applyFont="1" applyFill="1" applyBorder="1"/>
    <xf numFmtId="14" fontId="1" fillId="5" borderId="18" xfId="0" applyNumberFormat="1" applyFont="1" applyFill="1" applyBorder="1"/>
    <xf numFmtId="0" fontId="1" fillId="5" borderId="18" xfId="0" applyFont="1" applyFill="1" applyBorder="1"/>
    <xf numFmtId="0" fontId="1" fillId="9" borderId="18" xfId="0" applyFont="1" applyFill="1" applyBorder="1" applyAlignment="1">
      <alignment horizontal="center"/>
    </xf>
    <xf numFmtId="169" fontId="1" fillId="9" borderId="18" xfId="0" applyNumberFormat="1" applyFont="1" applyFill="1" applyBorder="1"/>
    <xf numFmtId="168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7" borderId="0" xfId="0" applyFont="1" applyFill="1" applyBorder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A2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22" sqref="F22"/>
    </sheetView>
  </sheetViews>
  <sheetFormatPr defaultRowHeight="15" outlineLevelRow="1" x14ac:dyDescent="0.25"/>
  <cols>
    <col min="1" max="1" width="4" bestFit="1" customWidth="1"/>
    <col min="2" max="2" width="22.5703125" bestFit="1" customWidth="1"/>
    <col min="3" max="3" width="6" bestFit="1" customWidth="1"/>
    <col min="4" max="4" width="30.7109375" bestFit="1" customWidth="1"/>
    <col min="5" max="5" width="28.42578125" bestFit="1" customWidth="1"/>
    <col min="6" max="6" width="10.140625" bestFit="1" customWidth="1"/>
    <col min="11" max="11" width="10.28515625" bestFit="1" customWidth="1"/>
    <col min="14" max="14" width="9.5703125" bestFit="1" customWidth="1"/>
    <col min="26" max="26" width="12" bestFit="1" customWidth="1"/>
    <col min="38" max="38" width="11" bestFit="1" customWidth="1"/>
    <col min="50" max="50" width="12" bestFit="1" customWidth="1"/>
  </cols>
  <sheetData>
    <row r="1" spans="1:53" s="1" customFormat="1" ht="15.75" thickBot="1" x14ac:dyDescent="0.3">
      <c r="A1"/>
      <c r="B1"/>
      <c r="C1"/>
      <c r="D1"/>
      <c r="E1" s="2"/>
      <c r="F1" s="5">
        <v>2010</v>
      </c>
      <c r="G1" s="6">
        <v>2010</v>
      </c>
      <c r="H1" s="6">
        <v>2010</v>
      </c>
      <c r="I1" s="6">
        <v>2010</v>
      </c>
      <c r="J1" s="6">
        <v>2010</v>
      </c>
      <c r="K1" s="6">
        <v>2010</v>
      </c>
      <c r="L1" s="6">
        <v>2010</v>
      </c>
      <c r="M1" s="6">
        <v>2010</v>
      </c>
      <c r="N1" s="6">
        <v>2010</v>
      </c>
      <c r="O1" s="6">
        <v>2010</v>
      </c>
      <c r="P1" s="6">
        <v>2010</v>
      </c>
      <c r="Q1" s="6">
        <v>2010</v>
      </c>
      <c r="R1" s="25">
        <v>2011</v>
      </c>
      <c r="S1" s="25">
        <v>2011</v>
      </c>
      <c r="T1" s="25">
        <v>2011</v>
      </c>
      <c r="U1" s="25">
        <v>2011</v>
      </c>
      <c r="V1" s="25">
        <v>2011</v>
      </c>
      <c r="W1" s="25">
        <v>2011</v>
      </c>
      <c r="X1" s="25">
        <v>2011</v>
      </c>
      <c r="Y1" s="25">
        <v>2011</v>
      </c>
      <c r="Z1" s="25">
        <v>2011</v>
      </c>
      <c r="AA1" s="25">
        <v>2011</v>
      </c>
      <c r="AB1" s="25">
        <v>2011</v>
      </c>
      <c r="AC1" s="25">
        <v>2011</v>
      </c>
      <c r="AD1" s="6">
        <v>2012</v>
      </c>
      <c r="AE1" s="6">
        <v>2012</v>
      </c>
      <c r="AF1" s="6">
        <v>2012</v>
      </c>
      <c r="AG1" s="6">
        <v>2012</v>
      </c>
      <c r="AH1" s="6">
        <v>2012</v>
      </c>
      <c r="AI1" s="6">
        <v>2012</v>
      </c>
      <c r="AJ1" s="6">
        <v>2012</v>
      </c>
      <c r="AK1" s="6">
        <v>2012</v>
      </c>
      <c r="AL1" s="6">
        <v>2012</v>
      </c>
      <c r="AM1" s="7">
        <v>2012</v>
      </c>
      <c r="AN1" s="7">
        <v>2012</v>
      </c>
      <c r="AO1" s="7">
        <v>2012</v>
      </c>
      <c r="AP1" s="8">
        <v>2013</v>
      </c>
      <c r="AQ1" s="8">
        <v>2013</v>
      </c>
      <c r="AR1" s="8">
        <v>2013</v>
      </c>
      <c r="AS1" s="8">
        <v>2013</v>
      </c>
      <c r="AT1" s="8">
        <v>2013</v>
      </c>
      <c r="AU1" s="8">
        <v>2013</v>
      </c>
      <c r="AV1" s="8">
        <v>2013</v>
      </c>
      <c r="AW1" s="8">
        <v>2013</v>
      </c>
      <c r="AX1" s="8">
        <v>2013</v>
      </c>
      <c r="AY1" s="8">
        <v>2013</v>
      </c>
      <c r="AZ1" s="8">
        <v>2013</v>
      </c>
      <c r="BA1" s="9">
        <v>2013</v>
      </c>
    </row>
    <row r="2" spans="1:53" s="1" customFormat="1" ht="16.5" thickBot="1" x14ac:dyDescent="0.3">
      <c r="A2" s="42" t="s">
        <v>24</v>
      </c>
      <c r="B2" s="42" t="s">
        <v>12</v>
      </c>
      <c r="C2" s="42" t="s">
        <v>25</v>
      </c>
      <c r="D2" s="45" t="s">
        <v>13</v>
      </c>
      <c r="E2" s="47" t="s">
        <v>26</v>
      </c>
      <c r="F2" s="26">
        <v>40179</v>
      </c>
      <c r="G2" s="27">
        <v>40210</v>
      </c>
      <c r="H2" s="27">
        <v>40238</v>
      </c>
      <c r="I2" s="27">
        <v>40269</v>
      </c>
      <c r="J2" s="27">
        <v>40299</v>
      </c>
      <c r="K2" s="27">
        <v>40330</v>
      </c>
      <c r="L2" s="27">
        <v>40360</v>
      </c>
      <c r="M2" s="27">
        <v>40391</v>
      </c>
      <c r="N2" s="27">
        <v>40422</v>
      </c>
      <c r="O2" s="27">
        <v>40452</v>
      </c>
      <c r="P2" s="27">
        <v>40483</v>
      </c>
      <c r="Q2" s="27">
        <v>40513</v>
      </c>
      <c r="R2" s="28">
        <v>40544</v>
      </c>
      <c r="S2" s="28">
        <v>40575</v>
      </c>
      <c r="T2" s="28">
        <v>40603</v>
      </c>
      <c r="U2" s="28">
        <v>40634</v>
      </c>
      <c r="V2" s="28">
        <v>40664</v>
      </c>
      <c r="W2" s="28">
        <v>40695</v>
      </c>
      <c r="X2" s="28">
        <v>40725</v>
      </c>
      <c r="Y2" s="28">
        <v>40756</v>
      </c>
      <c r="Z2" s="28">
        <v>40787</v>
      </c>
      <c r="AA2" s="28">
        <v>40817</v>
      </c>
      <c r="AB2" s="28">
        <v>40848</v>
      </c>
      <c r="AC2" s="28">
        <v>40878</v>
      </c>
      <c r="AD2" s="27">
        <v>40909</v>
      </c>
      <c r="AE2" s="27">
        <v>40940</v>
      </c>
      <c r="AF2" s="27">
        <v>40969</v>
      </c>
      <c r="AG2" s="27">
        <v>41000</v>
      </c>
      <c r="AH2" s="27">
        <v>41030</v>
      </c>
      <c r="AI2" s="27">
        <v>41061</v>
      </c>
      <c r="AJ2" s="27">
        <v>41091</v>
      </c>
      <c r="AK2" s="27">
        <v>41122</v>
      </c>
      <c r="AL2" s="27">
        <v>41153</v>
      </c>
      <c r="AM2" s="29">
        <v>41183</v>
      </c>
      <c r="AN2" s="29">
        <v>41214</v>
      </c>
      <c r="AO2" s="29">
        <v>41244</v>
      </c>
      <c r="AP2" s="30">
        <v>41275</v>
      </c>
      <c r="AQ2" s="30">
        <v>41306</v>
      </c>
      <c r="AR2" s="30">
        <v>41334</v>
      </c>
      <c r="AS2" s="30">
        <v>41365</v>
      </c>
      <c r="AT2" s="30">
        <v>41395</v>
      </c>
      <c r="AU2" s="30">
        <v>41426</v>
      </c>
      <c r="AV2" s="30">
        <v>41456</v>
      </c>
      <c r="AW2" s="30">
        <v>41487</v>
      </c>
      <c r="AX2" s="30">
        <v>41518</v>
      </c>
      <c r="AY2" s="30">
        <v>41548</v>
      </c>
      <c r="AZ2" s="30">
        <v>41579</v>
      </c>
      <c r="BA2" s="31">
        <v>41609</v>
      </c>
    </row>
    <row r="3" spans="1:53" ht="15.75" thickBot="1" x14ac:dyDescent="0.3">
      <c r="A3" s="4">
        <v>93</v>
      </c>
      <c r="B3" s="4" t="s">
        <v>18</v>
      </c>
      <c r="C3" s="4">
        <v>18342</v>
      </c>
      <c r="D3" s="46" t="s">
        <v>19</v>
      </c>
      <c r="E3" s="44" t="s">
        <v>10</v>
      </c>
      <c r="F3" s="12">
        <v>32</v>
      </c>
      <c r="G3" s="12">
        <f>F12</f>
        <v>48</v>
      </c>
      <c r="H3" s="12">
        <f t="shared" ref="H3:BA3" si="0">G12</f>
        <v>31</v>
      </c>
      <c r="I3" s="12">
        <f t="shared" si="0"/>
        <v>27</v>
      </c>
      <c r="J3" s="12">
        <f t="shared" si="0"/>
        <v>55</v>
      </c>
      <c r="K3" s="12">
        <f t="shared" si="0"/>
        <v>49</v>
      </c>
      <c r="L3" s="12">
        <f t="shared" si="0"/>
        <v>66</v>
      </c>
      <c r="M3" s="12">
        <f t="shared" si="0"/>
        <v>84</v>
      </c>
      <c r="N3" s="12">
        <f t="shared" si="0"/>
        <v>63</v>
      </c>
      <c r="O3" s="12">
        <f t="shared" si="0"/>
        <v>46</v>
      </c>
      <c r="P3" s="12">
        <f t="shared" si="0"/>
        <v>26</v>
      </c>
      <c r="Q3" s="12">
        <f t="shared" si="0"/>
        <v>48</v>
      </c>
      <c r="R3" s="12">
        <f t="shared" si="0"/>
        <v>50</v>
      </c>
      <c r="S3" s="12">
        <f t="shared" si="0"/>
        <v>39</v>
      </c>
      <c r="T3" s="12">
        <f t="shared" si="0"/>
        <v>80</v>
      </c>
      <c r="U3" s="12">
        <f t="shared" si="0"/>
        <v>100</v>
      </c>
      <c r="V3" s="12">
        <f t="shared" si="0"/>
        <v>94</v>
      </c>
      <c r="W3" s="12">
        <f t="shared" si="0"/>
        <v>95</v>
      </c>
      <c r="X3" s="12">
        <f t="shared" si="0"/>
        <v>113</v>
      </c>
      <c r="Y3" s="12">
        <f t="shared" si="0"/>
        <v>123</v>
      </c>
      <c r="Z3" s="12">
        <f t="shared" si="0"/>
        <v>106</v>
      </c>
      <c r="AA3" s="12">
        <f t="shared" si="0"/>
        <v>130</v>
      </c>
      <c r="AB3" s="12">
        <f t="shared" si="0"/>
        <v>97</v>
      </c>
      <c r="AC3" s="12">
        <f t="shared" si="0"/>
        <v>96</v>
      </c>
      <c r="AD3" s="12">
        <f t="shared" si="0"/>
        <v>115</v>
      </c>
      <c r="AE3" s="12">
        <f t="shared" si="0"/>
        <v>125</v>
      </c>
      <c r="AF3" s="12">
        <f t="shared" si="0"/>
        <v>148</v>
      </c>
      <c r="AG3" s="12">
        <f t="shared" si="0"/>
        <v>151</v>
      </c>
      <c r="AH3" s="12">
        <f t="shared" si="0"/>
        <v>122</v>
      </c>
      <c r="AI3" s="12">
        <f t="shared" si="0"/>
        <v>120</v>
      </c>
      <c r="AJ3" s="12">
        <f t="shared" si="0"/>
        <v>154</v>
      </c>
      <c r="AK3" s="12">
        <f t="shared" si="0"/>
        <v>174</v>
      </c>
      <c r="AL3" s="12">
        <f t="shared" si="0"/>
        <v>155</v>
      </c>
      <c r="AM3" s="12">
        <f t="shared" si="0"/>
        <v>172</v>
      </c>
      <c r="AN3" s="12">
        <f t="shared" si="0"/>
        <v>156.93266647684467</v>
      </c>
      <c r="AO3" s="12">
        <f t="shared" si="0"/>
        <v>128.58633824048127</v>
      </c>
      <c r="AP3" s="12">
        <f t="shared" si="0"/>
        <v>117.21096053215499</v>
      </c>
      <c r="AQ3" s="12">
        <f t="shared" si="0"/>
        <v>102.44429760171528</v>
      </c>
      <c r="AR3" s="12">
        <f t="shared" si="0"/>
        <v>88.240532283282931</v>
      </c>
      <c r="AS3" s="12">
        <f t="shared" si="0"/>
        <v>62.348050403606209</v>
      </c>
      <c r="AT3" s="12">
        <f t="shared" si="0"/>
        <v>30.302342604051908</v>
      </c>
      <c r="AU3" s="12">
        <f t="shared" si="0"/>
        <v>7.5792670265253292</v>
      </c>
      <c r="AV3" s="12">
        <f t="shared" si="0"/>
        <v>-15.571038909207253</v>
      </c>
      <c r="AW3" s="12">
        <f t="shared" si="0"/>
        <v>-44.167119749569224</v>
      </c>
      <c r="AX3" s="12">
        <f t="shared" si="0"/>
        <v>-85.177392891552316</v>
      </c>
      <c r="AY3" s="12">
        <f t="shared" si="0"/>
        <v>-108.067026112748</v>
      </c>
      <c r="AZ3" s="12">
        <f t="shared" si="0"/>
        <v>-152.05868277098642</v>
      </c>
      <c r="BA3" s="13">
        <f t="shared" si="0"/>
        <v>-183.15843702159844</v>
      </c>
    </row>
    <row r="4" spans="1:53" x14ac:dyDescent="0.25">
      <c r="E4" s="32" t="s">
        <v>0</v>
      </c>
      <c r="F4" s="33">
        <v>30</v>
      </c>
      <c r="G4" s="33"/>
      <c r="H4" s="33">
        <v>25</v>
      </c>
      <c r="I4" s="33">
        <v>60</v>
      </c>
      <c r="J4" s="33"/>
      <c r="K4" s="33">
        <v>35</v>
      </c>
      <c r="L4" s="33">
        <v>35</v>
      </c>
      <c r="M4" s="33"/>
      <c r="N4" s="33"/>
      <c r="O4" s="33">
        <v>15</v>
      </c>
      <c r="P4" s="33">
        <v>40</v>
      </c>
      <c r="Q4" s="33">
        <v>15</v>
      </c>
      <c r="R4" s="33"/>
      <c r="S4" s="33">
        <v>50</v>
      </c>
      <c r="T4" s="33">
        <v>35</v>
      </c>
      <c r="U4" s="33">
        <v>10</v>
      </c>
      <c r="V4" s="33">
        <v>30</v>
      </c>
      <c r="W4" s="33">
        <v>40</v>
      </c>
      <c r="X4" s="33">
        <v>25</v>
      </c>
      <c r="Y4" s="33">
        <v>25</v>
      </c>
      <c r="Z4" s="33">
        <v>45</v>
      </c>
      <c r="AA4" s="33"/>
      <c r="AB4" s="33">
        <v>30</v>
      </c>
      <c r="AC4" s="33">
        <v>25</v>
      </c>
      <c r="AD4" s="33">
        <v>20</v>
      </c>
      <c r="AE4" s="33">
        <v>30</v>
      </c>
      <c r="AF4" s="33">
        <v>20</v>
      </c>
      <c r="AG4" s="33"/>
      <c r="AH4" s="33">
        <v>20</v>
      </c>
      <c r="AI4" s="33">
        <v>50</v>
      </c>
      <c r="AJ4" s="33">
        <v>60</v>
      </c>
      <c r="AK4" s="33">
        <v>20</v>
      </c>
      <c r="AL4" s="33">
        <v>35</v>
      </c>
      <c r="AM4" s="33">
        <v>25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4"/>
    </row>
    <row r="5" spans="1:53" x14ac:dyDescent="0.25">
      <c r="E5" s="14" t="s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5">
        <f>AM18*O20</f>
        <v>40.06733352315532</v>
      </c>
      <c r="AN5" s="35">
        <f t="shared" ref="AN5:AO5" si="1">AN18*P20</f>
        <v>28.346328236363405</v>
      </c>
      <c r="AO5" s="35">
        <f t="shared" si="1"/>
        <v>11.375377708326283</v>
      </c>
      <c r="AP5" s="35">
        <f>AP18*F20</f>
        <v>14.766662930439709</v>
      </c>
      <c r="AQ5" s="35">
        <f t="shared" ref="AQ5:BA5" si="2">AQ18*G20</f>
        <v>14.203765318432341</v>
      </c>
      <c r="AR5" s="35">
        <f t="shared" si="2"/>
        <v>25.892481879676726</v>
      </c>
      <c r="AS5" s="35">
        <f t="shared" si="2"/>
        <v>32.0457077995543</v>
      </c>
      <c r="AT5" s="35">
        <f t="shared" si="2"/>
        <v>22.723075577526579</v>
      </c>
      <c r="AU5" s="35">
        <f t="shared" si="2"/>
        <v>23.150305935732582</v>
      </c>
      <c r="AV5" s="35">
        <f t="shared" si="2"/>
        <v>28.596080840361971</v>
      </c>
      <c r="AW5" s="35">
        <f t="shared" si="2"/>
        <v>41.010273141983092</v>
      </c>
      <c r="AX5" s="35">
        <f t="shared" si="2"/>
        <v>22.889633221195684</v>
      </c>
      <c r="AY5" s="35">
        <f t="shared" si="2"/>
        <v>43.991656658238433</v>
      </c>
      <c r="AZ5" s="35">
        <f t="shared" si="2"/>
        <v>31.099754250612012</v>
      </c>
      <c r="BA5" s="36">
        <f t="shared" si="2"/>
        <v>12.471575467694484</v>
      </c>
    </row>
    <row r="6" spans="1:53" x14ac:dyDescent="0.25">
      <c r="E6" s="14" t="s">
        <v>8</v>
      </c>
      <c r="F6" s="3">
        <v>14</v>
      </c>
      <c r="G6" s="3">
        <v>17</v>
      </c>
      <c r="H6" s="3">
        <v>29</v>
      </c>
      <c r="I6" s="3">
        <v>32</v>
      </c>
      <c r="J6" s="3">
        <v>6</v>
      </c>
      <c r="K6" s="3">
        <v>18</v>
      </c>
      <c r="L6" s="3">
        <v>17</v>
      </c>
      <c r="M6" s="3">
        <v>21</v>
      </c>
      <c r="N6" s="3">
        <v>17</v>
      </c>
      <c r="O6" s="3">
        <v>35</v>
      </c>
      <c r="P6" s="3">
        <v>18</v>
      </c>
      <c r="Q6" s="3">
        <v>13</v>
      </c>
      <c r="R6" s="3">
        <v>11</v>
      </c>
      <c r="S6" s="3">
        <v>9</v>
      </c>
      <c r="T6" s="3">
        <v>15</v>
      </c>
      <c r="U6" s="3">
        <v>16</v>
      </c>
      <c r="V6" s="3">
        <v>29</v>
      </c>
      <c r="W6" s="3">
        <v>22</v>
      </c>
      <c r="X6" s="3">
        <v>15</v>
      </c>
      <c r="Y6" s="3">
        <v>42</v>
      </c>
      <c r="Z6" s="3">
        <v>21</v>
      </c>
      <c r="AA6" s="3">
        <v>33</v>
      </c>
      <c r="AB6" s="3">
        <v>31</v>
      </c>
      <c r="AC6" s="3">
        <v>6</v>
      </c>
      <c r="AD6" s="3">
        <v>10</v>
      </c>
      <c r="AE6" s="3">
        <v>7</v>
      </c>
      <c r="AF6" s="3">
        <v>17</v>
      </c>
      <c r="AG6" s="3">
        <v>29</v>
      </c>
      <c r="AH6" s="3">
        <v>22</v>
      </c>
      <c r="AI6" s="3">
        <v>16</v>
      </c>
      <c r="AJ6" s="3">
        <v>40</v>
      </c>
      <c r="AK6" s="3">
        <v>39</v>
      </c>
      <c r="AL6" s="3">
        <v>18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5"/>
    </row>
    <row r="7" spans="1:53" outlineLevel="1" x14ac:dyDescent="0.25">
      <c r="E7" s="16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>
        <v>30</v>
      </c>
      <c r="AN7" s="3">
        <v>25.5</v>
      </c>
      <c r="AO7" s="3">
        <v>20.400000000000002</v>
      </c>
      <c r="AP7" s="3">
        <v>15.3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15"/>
    </row>
    <row r="8" spans="1:53" outlineLevel="1" x14ac:dyDescent="0.25">
      <c r="E8" s="16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5"/>
    </row>
    <row r="9" spans="1:53" outlineLevel="1" x14ac:dyDescent="0.25">
      <c r="E9" s="16" t="s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5"/>
    </row>
    <row r="10" spans="1:53" outlineLevel="1" x14ac:dyDescent="0.25">
      <c r="E10" s="16" t="s">
        <v>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5"/>
    </row>
    <row r="11" spans="1:53" x14ac:dyDescent="0.25">
      <c r="E11" s="14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5"/>
    </row>
    <row r="12" spans="1:53" x14ac:dyDescent="0.25">
      <c r="E12" s="14" t="s">
        <v>2</v>
      </c>
      <c r="F12" s="3">
        <f>F3+F4-F6+F11</f>
        <v>48</v>
      </c>
      <c r="G12" s="3">
        <f t="shared" ref="G12:AK12" si="3">G3+G4-G6+G11</f>
        <v>31</v>
      </c>
      <c r="H12" s="3">
        <f t="shared" si="3"/>
        <v>27</v>
      </c>
      <c r="I12" s="3">
        <f t="shared" si="3"/>
        <v>55</v>
      </c>
      <c r="J12" s="3">
        <f t="shared" si="3"/>
        <v>49</v>
      </c>
      <c r="K12" s="3">
        <f t="shared" si="3"/>
        <v>66</v>
      </c>
      <c r="L12" s="3">
        <f t="shared" si="3"/>
        <v>84</v>
      </c>
      <c r="M12" s="3">
        <f t="shared" si="3"/>
        <v>63</v>
      </c>
      <c r="N12" s="3">
        <f t="shared" si="3"/>
        <v>46</v>
      </c>
      <c r="O12" s="3">
        <f t="shared" si="3"/>
        <v>26</v>
      </c>
      <c r="P12" s="3">
        <f t="shared" si="3"/>
        <v>48</v>
      </c>
      <c r="Q12" s="3">
        <f t="shared" si="3"/>
        <v>50</v>
      </c>
      <c r="R12" s="3">
        <f t="shared" si="3"/>
        <v>39</v>
      </c>
      <c r="S12" s="3">
        <f t="shared" si="3"/>
        <v>80</v>
      </c>
      <c r="T12" s="3">
        <f t="shared" si="3"/>
        <v>100</v>
      </c>
      <c r="U12" s="3">
        <f t="shared" si="3"/>
        <v>94</v>
      </c>
      <c r="V12" s="3">
        <f t="shared" si="3"/>
        <v>95</v>
      </c>
      <c r="W12" s="3">
        <f t="shared" si="3"/>
        <v>113</v>
      </c>
      <c r="X12" s="3">
        <f t="shared" si="3"/>
        <v>123</v>
      </c>
      <c r="Y12" s="3">
        <f t="shared" si="3"/>
        <v>106</v>
      </c>
      <c r="Z12" s="3">
        <f t="shared" si="3"/>
        <v>130</v>
      </c>
      <c r="AA12" s="3">
        <f t="shared" si="3"/>
        <v>97</v>
      </c>
      <c r="AB12" s="3">
        <f t="shared" si="3"/>
        <v>96</v>
      </c>
      <c r="AC12" s="3">
        <f t="shared" si="3"/>
        <v>115</v>
      </c>
      <c r="AD12" s="3">
        <f t="shared" si="3"/>
        <v>125</v>
      </c>
      <c r="AE12" s="3">
        <f t="shared" si="3"/>
        <v>148</v>
      </c>
      <c r="AF12" s="3">
        <f t="shared" si="3"/>
        <v>151</v>
      </c>
      <c r="AG12" s="3">
        <f t="shared" si="3"/>
        <v>122</v>
      </c>
      <c r="AH12" s="3">
        <f t="shared" si="3"/>
        <v>120</v>
      </c>
      <c r="AI12" s="3">
        <f t="shared" si="3"/>
        <v>154</v>
      </c>
      <c r="AJ12" s="3">
        <f t="shared" si="3"/>
        <v>174</v>
      </c>
      <c r="AK12" s="3">
        <f t="shared" si="3"/>
        <v>155</v>
      </c>
      <c r="AL12" s="3">
        <f>AL3+AL4-AL6+AL11</f>
        <v>172</v>
      </c>
      <c r="AM12" s="3">
        <f>IF(AM6="",AM3+AM4-AM5+AM11,AM3+AM4-AM6+AM11)</f>
        <v>156.93266647684467</v>
      </c>
      <c r="AN12" s="3">
        <f t="shared" ref="AN12:BA12" si="4">IF(AN6="",AN3+AN4-AN5+AN11,AN3+AN4-AN6+AN11)</f>
        <v>128.58633824048127</v>
      </c>
      <c r="AO12" s="3">
        <f t="shared" si="4"/>
        <v>117.21096053215499</v>
      </c>
      <c r="AP12" s="3">
        <f t="shared" si="4"/>
        <v>102.44429760171528</v>
      </c>
      <c r="AQ12" s="3">
        <f t="shared" si="4"/>
        <v>88.240532283282931</v>
      </c>
      <c r="AR12" s="3">
        <f t="shared" si="4"/>
        <v>62.348050403606209</v>
      </c>
      <c r="AS12" s="3">
        <f t="shared" si="4"/>
        <v>30.302342604051908</v>
      </c>
      <c r="AT12" s="3">
        <f t="shared" si="4"/>
        <v>7.5792670265253292</v>
      </c>
      <c r="AU12" s="3">
        <f t="shared" si="4"/>
        <v>-15.571038909207253</v>
      </c>
      <c r="AV12" s="3">
        <f t="shared" si="4"/>
        <v>-44.167119749569224</v>
      </c>
      <c r="AW12" s="3">
        <f t="shared" si="4"/>
        <v>-85.177392891552316</v>
      </c>
      <c r="AX12" s="3">
        <f t="shared" si="4"/>
        <v>-108.067026112748</v>
      </c>
      <c r="AY12" s="3">
        <f t="shared" si="4"/>
        <v>-152.05868277098642</v>
      </c>
      <c r="AZ12" s="3">
        <f t="shared" si="4"/>
        <v>-183.15843702159844</v>
      </c>
      <c r="BA12" s="15">
        <f t="shared" si="4"/>
        <v>-195.63001248929294</v>
      </c>
    </row>
    <row r="13" spans="1:53" outlineLevel="1" x14ac:dyDescent="0.25">
      <c r="E13" s="16" t="s">
        <v>3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</row>
    <row r="14" spans="1:53" ht="15.75" outlineLevel="1" thickBot="1" x14ac:dyDescent="0.3">
      <c r="E14" s="48" t="s">
        <v>20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</row>
    <row r="15" spans="1:53" ht="15.75" thickBot="1" x14ac:dyDescent="0.3">
      <c r="D15" s="52" t="s">
        <v>28</v>
      </c>
      <c r="E15" s="50" t="s">
        <v>27</v>
      </c>
      <c r="F15" s="51">
        <f>IF($D15="Общий",IF(G6="",F12/G5,F12/G6),IF(G6="",F13/G5,F13/G6))</f>
        <v>2.8235294117647061</v>
      </c>
      <c r="G15" s="19">
        <f t="shared" ref="G15:BA15" si="5">IF($D15="Общий",IF(H6="",G12/H5,G12/H6),IF(H6="",G13/H5,G13/H6))</f>
        <v>1.0689655172413792</v>
      </c>
      <c r="H15" s="19">
        <f t="shared" si="5"/>
        <v>0.84375</v>
      </c>
      <c r="I15" s="19">
        <f t="shared" si="5"/>
        <v>9.1666666666666661</v>
      </c>
      <c r="J15" s="19">
        <f t="shared" si="5"/>
        <v>2.7222222222222223</v>
      </c>
      <c r="K15" s="19">
        <f t="shared" si="5"/>
        <v>3.8823529411764706</v>
      </c>
      <c r="L15" s="19">
        <f t="shared" si="5"/>
        <v>4</v>
      </c>
      <c r="M15" s="19">
        <f t="shared" si="5"/>
        <v>3.7058823529411766</v>
      </c>
      <c r="N15" s="19">
        <f t="shared" si="5"/>
        <v>1.3142857142857143</v>
      </c>
      <c r="O15" s="19">
        <f t="shared" si="5"/>
        <v>1.4444444444444444</v>
      </c>
      <c r="P15" s="19">
        <f t="shared" si="5"/>
        <v>3.6923076923076925</v>
      </c>
      <c r="Q15" s="19">
        <f t="shared" si="5"/>
        <v>4.5454545454545459</v>
      </c>
      <c r="R15" s="19">
        <f t="shared" si="5"/>
        <v>4.333333333333333</v>
      </c>
      <c r="S15" s="19">
        <f t="shared" si="5"/>
        <v>5.333333333333333</v>
      </c>
      <c r="T15" s="19">
        <f t="shared" si="5"/>
        <v>6.25</v>
      </c>
      <c r="U15" s="19">
        <f t="shared" si="5"/>
        <v>3.2413793103448274</v>
      </c>
      <c r="V15" s="19">
        <f t="shared" si="5"/>
        <v>4.3181818181818183</v>
      </c>
      <c r="W15" s="19">
        <f t="shared" si="5"/>
        <v>7.5333333333333332</v>
      </c>
      <c r="X15" s="19">
        <f t="shared" si="5"/>
        <v>2.9285714285714284</v>
      </c>
      <c r="Y15" s="19">
        <f t="shared" si="5"/>
        <v>5.0476190476190474</v>
      </c>
      <c r="Z15" s="19">
        <f t="shared" si="5"/>
        <v>3.9393939393939394</v>
      </c>
      <c r="AA15" s="19">
        <f t="shared" si="5"/>
        <v>3.129032258064516</v>
      </c>
      <c r="AB15" s="19">
        <f t="shared" si="5"/>
        <v>16</v>
      </c>
      <c r="AC15" s="19">
        <f t="shared" si="5"/>
        <v>11.5</v>
      </c>
      <c r="AD15" s="19">
        <f t="shared" si="5"/>
        <v>17.857142857142858</v>
      </c>
      <c r="AE15" s="19">
        <f t="shared" si="5"/>
        <v>8.7058823529411757</v>
      </c>
      <c r="AF15" s="19">
        <f t="shared" si="5"/>
        <v>5.2068965517241379</v>
      </c>
      <c r="AG15" s="19">
        <f t="shared" si="5"/>
        <v>5.5454545454545459</v>
      </c>
      <c r="AH15" s="19">
        <f t="shared" si="5"/>
        <v>7.5</v>
      </c>
      <c r="AI15" s="19">
        <f t="shared" si="5"/>
        <v>3.85</v>
      </c>
      <c r="AJ15" s="19">
        <f t="shared" si="5"/>
        <v>4.4615384615384617</v>
      </c>
      <c r="AK15" s="19">
        <f t="shared" si="5"/>
        <v>8.6111111111111107</v>
      </c>
      <c r="AL15" s="19">
        <f t="shared" si="5"/>
        <v>4.2927738103809538</v>
      </c>
      <c r="AM15" s="19">
        <f t="shared" si="5"/>
        <v>5.5362608225049543</v>
      </c>
      <c r="AN15" s="19">
        <f t="shared" si="5"/>
        <v>11.303918123647151</v>
      </c>
      <c r="AO15" s="19">
        <f t="shared" si="5"/>
        <v>7.9375388389572166</v>
      </c>
      <c r="AP15" s="19">
        <f t="shared" si="5"/>
        <v>7.2124746716824788</v>
      </c>
      <c r="AQ15" s="19">
        <f t="shared" si="5"/>
        <v>3.4079596036154349</v>
      </c>
      <c r="AR15" s="19">
        <f t="shared" si="5"/>
        <v>1.9455975444072844</v>
      </c>
      <c r="AS15" s="19">
        <f t="shared" si="5"/>
        <v>1.3335493472556736</v>
      </c>
      <c r="AT15" s="19">
        <f t="shared" si="5"/>
        <v>0.32739381706514309</v>
      </c>
      <c r="AU15" s="19">
        <f t="shared" si="5"/>
        <v>-0.54451653693849866</v>
      </c>
      <c r="AV15" s="19">
        <f t="shared" si="5"/>
        <v>-1.0769769710300807</v>
      </c>
      <c r="AW15" s="19">
        <f t="shared" si="5"/>
        <v>-3.7212213960981466</v>
      </c>
      <c r="AX15" s="19">
        <f t="shared" si="5"/>
        <v>-2.4565345868262498</v>
      </c>
      <c r="AY15" s="19">
        <f t="shared" si="5"/>
        <v>-4.889385348374387</v>
      </c>
      <c r="AZ15" s="19">
        <f t="shared" si="5"/>
        <v>-14.686070536640662</v>
      </c>
      <c r="BA15" s="19" t="e">
        <f t="shared" si="5"/>
        <v>#DIV/0!</v>
      </c>
    </row>
    <row r="16" spans="1:53" x14ac:dyDescent="0.25">
      <c r="E16" s="49" t="s">
        <v>11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1">
        <f t="shared" ref="R16" si="6">IFERROR(IF(R6="",R5/F6-100%,R6/F6-100%),R5/F5-100%)</f>
        <v>-0.2142857142857143</v>
      </c>
      <c r="S16" s="21">
        <f t="shared" ref="S16" si="7">IFERROR(IF(S6="",S5/G6-100%,S6/G6-100%),S5/G5-100%)</f>
        <v>-0.47058823529411764</v>
      </c>
      <c r="T16" s="21">
        <f t="shared" ref="T16" si="8">IFERROR(IF(T6="",T5/H6-100%,T6/H6-100%),T5/H5-100%)</f>
        <v>-0.48275862068965514</v>
      </c>
      <c r="U16" s="21">
        <f t="shared" ref="U16" si="9">IFERROR(IF(U6="",U5/I6-100%,U6/I6-100%),U5/I5-100%)</f>
        <v>-0.5</v>
      </c>
      <c r="V16" s="21">
        <f t="shared" ref="V16" si="10">IFERROR(IF(V6="",V5/J6-100%,V6/J6-100%),V5/J5-100%)</f>
        <v>3.833333333333333</v>
      </c>
      <c r="W16" s="21">
        <f t="shared" ref="W16" si="11">IFERROR(IF(W6="",W5/K6-100%,W6/K6-100%),W5/K5-100%)</f>
        <v>0.22222222222222232</v>
      </c>
      <c r="X16" s="21">
        <f t="shared" ref="X16" si="12">IFERROR(IF(X6="",X5/L6-100%,X6/L6-100%),X5/L5-100%)</f>
        <v>-0.11764705882352944</v>
      </c>
      <c r="Y16" s="21">
        <f t="shared" ref="Y16" si="13">IFERROR(IF(Y6="",Y5/M6-100%,Y6/M6-100%),Y5/M5-100%)</f>
        <v>1</v>
      </c>
      <c r="Z16" s="21">
        <f t="shared" ref="Z16" si="14">IFERROR(IF(Z6="",Z5/N6-100%,Z6/N6-100%),Z5/N5-100%)</f>
        <v>0.23529411764705888</v>
      </c>
      <c r="AA16" s="21">
        <f t="shared" ref="AA16" si="15">IFERROR(IF(AA6="",AA5/O6-100%,AA6/O6-100%),AA5/O5-100%)</f>
        <v>-5.7142857142857162E-2</v>
      </c>
      <c r="AB16" s="21">
        <f t="shared" ref="AB16" si="16">IFERROR(IF(AB6="",AB5/P6-100%,AB6/P6-100%),AB5/P5-100%)</f>
        <v>0.72222222222222232</v>
      </c>
      <c r="AC16" s="21">
        <f t="shared" ref="AC16" si="17">IFERROR(IF(AC6="",AC5/Q6-100%,AC6/Q6-100%),AC5/Q5-100%)</f>
        <v>-0.53846153846153844</v>
      </c>
      <c r="AD16" s="21">
        <f t="shared" ref="AD16" si="18">IFERROR(IF(AD6="",AD5/R6-100%,AD6/R6-100%),AD5/R5-100%)</f>
        <v>-9.0909090909090939E-2</v>
      </c>
      <c r="AE16" s="21">
        <f t="shared" ref="AE16" si="19">IFERROR(IF(AE6="",AE5/S6-100%,AE6/S6-100%),AE5/S5-100%)</f>
        <v>-0.22222222222222221</v>
      </c>
      <c r="AF16" s="21">
        <f t="shared" ref="AF16" si="20">IFERROR(IF(AF6="",AF5/T6-100%,AF6/T6-100%),AF5/T5-100%)</f>
        <v>0.1333333333333333</v>
      </c>
      <c r="AG16" s="21">
        <f t="shared" ref="AG16" si="21">IFERROR(IF(AG6="",AG5/U6-100%,AG6/U6-100%),AG5/U5-100%)</f>
        <v>0.8125</v>
      </c>
      <c r="AH16" s="21">
        <f t="shared" ref="AH16" si="22">IFERROR(IF(AH6="",AH5/V6-100%,AH6/V6-100%),AH5/V5-100%)</f>
        <v>-0.24137931034482762</v>
      </c>
      <c r="AI16" s="21">
        <f t="shared" ref="AI16" si="23">IFERROR(IF(AI6="",AI5/W6-100%,AI6/W6-100%),AI5/W5-100%)</f>
        <v>-0.27272727272727271</v>
      </c>
      <c r="AJ16" s="21">
        <f t="shared" ref="AJ16" si="24">IFERROR(IF(AJ6="",AJ5/X6-100%,AJ6/X6-100%),AJ5/X5-100%)</f>
        <v>1.6666666666666665</v>
      </c>
      <c r="AK16" s="21">
        <f t="shared" ref="AK16" si="25">IFERROR(IF(AK6="",AK5/Y6-100%,AK6/Y6-100%),AK5/Y5-100%)</f>
        <v>-7.1428571428571397E-2</v>
      </c>
      <c r="AL16" s="21">
        <f t="shared" ref="AL16" si="26">IFERROR(IF(AL6="",AL5/Z6-100%,AL6/Z6-100%),AL5/Z5-100%)</f>
        <v>-0.1428571428571429</v>
      </c>
      <c r="AM16" s="21">
        <f t="shared" ref="AM16" si="27">IFERROR(IF(AM6="",AM5/AA6-100%,AM6/AA6-100%),AM5/AA5-100%)</f>
        <v>0.21416162191379762</v>
      </c>
      <c r="AN16" s="21">
        <f t="shared" ref="AN16" si="28">IFERROR(IF(AN6="",AN5/AB6-100%,AN6/AB6-100%),AN5/AB5-100%)</f>
        <v>-8.5602314956019221E-2</v>
      </c>
      <c r="AO16" s="21">
        <f t="shared" ref="AO16" si="29">IFERROR(IF(AO6="",AO5/AC6-100%,AO6/AC6-100%),AO5/AC5-100%)</f>
        <v>0.89589628472104721</v>
      </c>
      <c r="AP16" s="21">
        <f t="shared" ref="AP16" si="30">IFERROR(IF(AP6="",AP5/AD6-100%,AP6/AD6-100%),AP5/AD5-100%)</f>
        <v>0.4766662930439709</v>
      </c>
      <c r="AQ16" s="21">
        <f t="shared" ref="AQ16" si="31">IFERROR(IF(AQ6="",AQ5/AE6-100%,AQ6/AE6-100%),AQ5/AE5-100%)</f>
        <v>1.0291093312046202</v>
      </c>
      <c r="AR16" s="21">
        <f t="shared" ref="AR16" si="32">IFERROR(IF(AR6="",AR5/AF6-100%,AR6/AF6-100%),AR5/AF5-100%)</f>
        <v>0.52308716939274857</v>
      </c>
      <c r="AS16" s="21">
        <f t="shared" ref="AS16" si="33">IFERROR(IF(AS6="",AS5/AG6-100%,AS6/AG6-100%),AS5/AG5-100%)</f>
        <v>0.10502440688118275</v>
      </c>
      <c r="AT16" s="21">
        <f t="shared" ref="AT16" si="34">IFERROR(IF(AT6="",AT5/AH6-100%,AT6/AH6-100%),AT5/AH5-100%)</f>
        <v>3.2867071705753537E-2</v>
      </c>
      <c r="AU16" s="21">
        <f t="shared" ref="AU16" si="35">IFERROR(IF(AU6="",AU5/AI6-100%,AU6/AI6-100%),AU5/AI5-100%)</f>
        <v>0.4468941209832864</v>
      </c>
      <c r="AV16" s="21">
        <f t="shared" ref="AV16" si="36">IFERROR(IF(AV6="",AV5/AJ6-100%,AV6/AJ6-100%),AV5/AJ5-100%)</f>
        <v>-0.28509797899095068</v>
      </c>
      <c r="AW16" s="21">
        <f t="shared" ref="AW16" si="37">IFERROR(IF(AW6="",AW5/AK6-100%,AW6/AK6-100%),AW5/AK5-100%)</f>
        <v>5.1545465179053673E-2</v>
      </c>
      <c r="AX16" s="21">
        <f t="shared" ref="AX16" si="38">IFERROR(IF(AX6="",AX5/AL6-100%,AX6/AL6-100%),AX5/AL5-100%)</f>
        <v>0.27164629006642693</v>
      </c>
      <c r="AY16" s="21">
        <f t="shared" ref="AY16" si="39">IFERROR(IF(AY6="",AY5/AM6-100%,AY6/AM6-100%),AY5/AM5-100%)</f>
        <v>9.7943206847423747E-2</v>
      </c>
      <c r="AZ16" s="21">
        <f t="shared" ref="AZ16" si="40">IFERROR(IF(AZ6="",AZ5/AN6-100%,AZ6/AN6-100%),AZ5/AN5-100%)</f>
        <v>9.7135191242033292E-2</v>
      </c>
      <c r="BA16" s="22">
        <f t="shared" ref="BA16" si="41">IFERROR(IF(BA6="",BA5/AO6-100%,BA6/AO6-100%),BA5/AO5-100%)</f>
        <v>9.6365833950799784E-2</v>
      </c>
    </row>
    <row r="17" spans="5:53" ht="15.75" thickBot="1" x14ac:dyDescent="0.3">
      <c r="E17" s="17" t="s">
        <v>14</v>
      </c>
      <c r="F17" s="18"/>
      <c r="G17" s="20">
        <f t="shared" ref="G17:AZ17" si="42">IFERROR(IF(G6="",G5/F6-100%,G6/F6-100%),G5/F5-100%)</f>
        <v>0.21428571428571419</v>
      </c>
      <c r="H17" s="20">
        <f t="shared" si="42"/>
        <v>0.70588235294117641</v>
      </c>
      <c r="I17" s="20">
        <f t="shared" si="42"/>
        <v>0.10344827586206895</v>
      </c>
      <c r="J17" s="20">
        <f t="shared" si="42"/>
        <v>-0.8125</v>
      </c>
      <c r="K17" s="20">
        <f t="shared" si="42"/>
        <v>2</v>
      </c>
      <c r="L17" s="20">
        <f t="shared" si="42"/>
        <v>-5.555555555555558E-2</v>
      </c>
      <c r="M17" s="20">
        <f t="shared" si="42"/>
        <v>0.23529411764705888</v>
      </c>
      <c r="N17" s="20">
        <f t="shared" si="42"/>
        <v>-0.19047619047619047</v>
      </c>
      <c r="O17" s="20">
        <f t="shared" si="42"/>
        <v>1.0588235294117645</v>
      </c>
      <c r="P17" s="20">
        <f t="shared" si="42"/>
        <v>-0.48571428571428577</v>
      </c>
      <c r="Q17" s="20">
        <f t="shared" si="42"/>
        <v>-0.27777777777777779</v>
      </c>
      <c r="R17" s="20">
        <f t="shared" si="42"/>
        <v>-0.15384615384615385</v>
      </c>
      <c r="S17" s="20">
        <f t="shared" si="42"/>
        <v>-0.18181818181818177</v>
      </c>
      <c r="T17" s="20">
        <f t="shared" si="42"/>
        <v>0.66666666666666674</v>
      </c>
      <c r="U17" s="20">
        <f t="shared" si="42"/>
        <v>6.6666666666666652E-2</v>
      </c>
      <c r="V17" s="20">
        <f t="shared" si="42"/>
        <v>0.8125</v>
      </c>
      <c r="W17" s="20">
        <f t="shared" si="42"/>
        <v>-0.24137931034482762</v>
      </c>
      <c r="X17" s="20">
        <f t="shared" si="42"/>
        <v>-0.31818181818181823</v>
      </c>
      <c r="Y17" s="20">
        <f t="shared" si="42"/>
        <v>1.7999999999999998</v>
      </c>
      <c r="Z17" s="20">
        <f t="shared" si="42"/>
        <v>-0.5</v>
      </c>
      <c r="AA17" s="20">
        <f t="shared" si="42"/>
        <v>0.5714285714285714</v>
      </c>
      <c r="AB17" s="20">
        <f t="shared" si="42"/>
        <v>-6.0606060606060552E-2</v>
      </c>
      <c r="AC17" s="20">
        <f t="shared" si="42"/>
        <v>-0.80645161290322576</v>
      </c>
      <c r="AD17" s="20">
        <f t="shared" si="42"/>
        <v>0.66666666666666674</v>
      </c>
      <c r="AE17" s="20">
        <f t="shared" si="42"/>
        <v>-0.30000000000000004</v>
      </c>
      <c r="AF17" s="20">
        <f t="shared" si="42"/>
        <v>1.4285714285714284</v>
      </c>
      <c r="AG17" s="20">
        <f t="shared" si="42"/>
        <v>0.70588235294117641</v>
      </c>
      <c r="AH17" s="20">
        <f t="shared" si="42"/>
        <v>-0.24137931034482762</v>
      </c>
      <c r="AI17" s="20">
        <f t="shared" si="42"/>
        <v>-0.27272727272727271</v>
      </c>
      <c r="AJ17" s="20">
        <f t="shared" si="42"/>
        <v>1.5</v>
      </c>
      <c r="AK17" s="20">
        <f t="shared" si="42"/>
        <v>-2.5000000000000022E-2</v>
      </c>
      <c r="AL17" s="20">
        <f t="shared" si="42"/>
        <v>-0.53846153846153844</v>
      </c>
      <c r="AM17" s="20">
        <f t="shared" si="42"/>
        <v>1.2259629735086288</v>
      </c>
      <c r="AN17" s="20">
        <f t="shared" si="42"/>
        <v>-0.29253270073533155</v>
      </c>
      <c r="AO17" s="20">
        <f t="shared" si="42"/>
        <v>-0.59870013451217807</v>
      </c>
      <c r="AP17" s="20">
        <f t="shared" si="42"/>
        <v>0.29812506530057048</v>
      </c>
      <c r="AQ17" s="20">
        <f t="shared" si="42"/>
        <v>-3.8119486756010623E-2</v>
      </c>
      <c r="AR17" s="20">
        <f t="shared" si="42"/>
        <v>0.82293084257565452</v>
      </c>
      <c r="AS17" s="20">
        <f t="shared" si="42"/>
        <v>0.23764527280435432</v>
      </c>
      <c r="AT17" s="20">
        <f t="shared" si="42"/>
        <v>-0.29091672058987517</v>
      </c>
      <c r="AU17" s="20">
        <f t="shared" si="42"/>
        <v>1.8801607940279963E-2</v>
      </c>
      <c r="AV17" s="20">
        <f t="shared" si="42"/>
        <v>0.23523554806348423</v>
      </c>
      <c r="AW17" s="20">
        <f t="shared" si="42"/>
        <v>0.43412215719082359</v>
      </c>
      <c r="AX17" s="20">
        <f t="shared" si="42"/>
        <v>-0.44185611390714985</v>
      </c>
      <c r="AY17" s="20">
        <f t="shared" si="42"/>
        <v>0.92190308307353663</v>
      </c>
      <c r="AZ17" s="20">
        <f t="shared" si="42"/>
        <v>-0.29305335117931097</v>
      </c>
      <c r="BA17" s="23">
        <f t="shared" ref="BA17" si="43">IFERROR(IF(BA6="",BA5/AZ6-100%,BA6/AZ6-100%),BA5/AZ5-100%)</f>
        <v>-0.59898154283810601</v>
      </c>
    </row>
    <row r="18" spans="5:53" outlineLevel="1" x14ac:dyDescent="0.25">
      <c r="E18" s="41" t="s">
        <v>15</v>
      </c>
      <c r="F18" s="37">
        <f t="array" ref="F18:AL18">TREND(F6:AL6,$F$2:$AL$2)</f>
        <v>17.613184519253252</v>
      </c>
      <c r="G18" s="37">
        <v>17.813727676161193</v>
      </c>
      <c r="H18" s="37">
        <v>17.994863430787746</v>
      </c>
      <c r="I18" s="37">
        <v>18.195406587695743</v>
      </c>
      <c r="J18" s="37">
        <v>18.389480610509906</v>
      </c>
      <c r="K18" s="37">
        <v>18.590023767417904</v>
      </c>
      <c r="L18" s="37">
        <v>18.784097790232067</v>
      </c>
      <c r="M18" s="37">
        <v>18.984640947140008</v>
      </c>
      <c r="N18" s="37">
        <v>19.185184104048005</v>
      </c>
      <c r="O18" s="37">
        <v>19.379258126862169</v>
      </c>
      <c r="P18" s="37">
        <v>19.579801283770166</v>
      </c>
      <c r="Q18" s="37">
        <v>19.77387530658433</v>
      </c>
      <c r="R18" s="37">
        <v>19.97441846349227</v>
      </c>
      <c r="S18" s="37">
        <v>20.174961620400268</v>
      </c>
      <c r="T18" s="37">
        <v>20.35609737502682</v>
      </c>
      <c r="U18" s="37">
        <v>20.556640531934761</v>
      </c>
      <c r="V18" s="37">
        <v>20.750714554748981</v>
      </c>
      <c r="W18" s="37">
        <v>20.951257711656922</v>
      </c>
      <c r="X18" s="37">
        <v>21.145331734471085</v>
      </c>
      <c r="Y18" s="37">
        <v>21.345874891379083</v>
      </c>
      <c r="Z18" s="37">
        <v>21.546418048287023</v>
      </c>
      <c r="AA18" s="37">
        <v>21.740492071101187</v>
      </c>
      <c r="AB18" s="37">
        <v>21.941035228009184</v>
      </c>
      <c r="AC18" s="37">
        <v>22.135109250823348</v>
      </c>
      <c r="AD18" s="37">
        <v>22.335652407731345</v>
      </c>
      <c r="AE18" s="37">
        <v>22.536195564639286</v>
      </c>
      <c r="AF18" s="37">
        <v>22.723800453359672</v>
      </c>
      <c r="AG18" s="37">
        <v>22.924343610267613</v>
      </c>
      <c r="AH18" s="37">
        <v>23.118417633081833</v>
      </c>
      <c r="AI18" s="37">
        <v>23.318960789989774</v>
      </c>
      <c r="AJ18" s="37">
        <v>23.513034812803937</v>
      </c>
      <c r="AK18" s="37">
        <v>23.713577969711935</v>
      </c>
      <c r="AL18" s="37">
        <v>23.914121126619875</v>
      </c>
      <c r="AM18" s="38">
        <f t="array" ref="AM18:BA18">TREND(F6:AL6,$F$2:$AL$2,$AM$2:$BA$2)</f>
        <v>24.108195149434039</v>
      </c>
      <c r="AN18" s="37">
        <v>24.308738306342036</v>
      </c>
      <c r="AO18" s="37">
        <v>24.5028123291562</v>
      </c>
      <c r="AP18" s="37">
        <v>24.703355486064197</v>
      </c>
      <c r="AQ18" s="37">
        <v>24.903898642972138</v>
      </c>
      <c r="AR18" s="37">
        <v>25.08503439759869</v>
      </c>
      <c r="AS18" s="37">
        <v>25.285577554506688</v>
      </c>
      <c r="AT18" s="37">
        <v>25.479651577320851</v>
      </c>
      <c r="AU18" s="37">
        <v>25.680194734228849</v>
      </c>
      <c r="AV18" s="37">
        <v>25.874268757043012</v>
      </c>
      <c r="AW18" s="37">
        <v>26.074811913950953</v>
      </c>
      <c r="AX18" s="37">
        <v>26.27535507085895</v>
      </c>
      <c r="AY18" s="37">
        <v>26.469429093673114</v>
      </c>
      <c r="AZ18" s="37">
        <v>26.669972250581111</v>
      </c>
      <c r="BA18" s="37">
        <v>26.864046273395275</v>
      </c>
    </row>
    <row r="19" spans="5:53" outlineLevel="1" x14ac:dyDescent="0.25">
      <c r="E19" s="10" t="s">
        <v>16</v>
      </c>
      <c r="F19" s="24">
        <f t="shared" ref="F19:AL19" si="44">IF(F6="","",F6/F18)</f>
        <v>0.79485910027777074</v>
      </c>
      <c r="G19" s="24">
        <f t="shared" si="44"/>
        <v>0.95432019109340349</v>
      </c>
      <c r="H19" s="24">
        <f t="shared" si="44"/>
        <v>1.6115709969981413</v>
      </c>
      <c r="I19" s="24">
        <f t="shared" si="44"/>
        <v>1.7586856246256855</v>
      </c>
      <c r="J19" s="24">
        <f t="shared" si="44"/>
        <v>0.32627348901691633</v>
      </c>
      <c r="K19" s="24">
        <f t="shared" si="44"/>
        <v>0.96826126879665331</v>
      </c>
      <c r="L19" s="24">
        <f t="shared" si="44"/>
        <v>0.90502084208910916</v>
      </c>
      <c r="M19" s="24">
        <f t="shared" si="44"/>
        <v>1.1061573436374945</v>
      </c>
      <c r="N19" s="24">
        <f t="shared" si="44"/>
        <v>0.88610043603454713</v>
      </c>
      <c r="O19" s="24">
        <f t="shared" si="44"/>
        <v>1.8060546885169693</v>
      </c>
      <c r="P19" s="24">
        <f t="shared" si="44"/>
        <v>0.91931474375689015</v>
      </c>
      <c r="Q19" s="24">
        <f t="shared" si="44"/>
        <v>0.65743309282785067</v>
      </c>
      <c r="R19" s="24">
        <f t="shared" si="44"/>
        <v>0.55070439322701525</v>
      </c>
      <c r="S19" s="24">
        <f t="shared" si="44"/>
        <v>0.44609750290178951</v>
      </c>
      <c r="T19" s="24">
        <f t="shared" si="44"/>
        <v>0.73687994921866684</v>
      </c>
      <c r="U19" s="24">
        <f t="shared" si="44"/>
        <v>0.77833729568525478</v>
      </c>
      <c r="V19" s="24">
        <f t="shared" si="44"/>
        <v>1.3975422351594682</v>
      </c>
      <c r="W19" s="24">
        <f t="shared" si="44"/>
        <v>1.0500562926950001</v>
      </c>
      <c r="X19" s="24">
        <f t="shared" si="44"/>
        <v>0.70937643298104536</v>
      </c>
      <c r="Y19" s="24">
        <f t="shared" si="44"/>
        <v>1.9675932803748635</v>
      </c>
      <c r="Z19" s="24">
        <f t="shared" si="44"/>
        <v>0.97463995885244303</v>
      </c>
      <c r="AA19" s="24">
        <f t="shared" si="44"/>
        <v>1.5179049256141561</v>
      </c>
      <c r="AB19" s="24">
        <f t="shared" si="44"/>
        <v>1.4128777278670264</v>
      </c>
      <c r="AC19" s="24">
        <f t="shared" si="44"/>
        <v>0.27106258803655198</v>
      </c>
      <c r="AD19" s="24">
        <f t="shared" si="44"/>
        <v>0.44771470371461203</v>
      </c>
      <c r="AE19" s="24">
        <f t="shared" si="44"/>
        <v>0.31061143305764716</v>
      </c>
      <c r="AF19" s="24">
        <f t="shared" si="44"/>
        <v>0.74811429694131915</v>
      </c>
      <c r="AG19" s="24">
        <f t="shared" si="44"/>
        <v>1.2650307678607275</v>
      </c>
      <c r="AH19" s="24">
        <f t="shared" si="44"/>
        <v>0.95162222385491435</v>
      </c>
      <c r="AI19" s="24">
        <f t="shared" si="44"/>
        <v>0.68613692282841288</v>
      </c>
      <c r="AJ19" s="24">
        <f t="shared" si="44"/>
        <v>1.7011840589041338</v>
      </c>
      <c r="AK19" s="24">
        <f t="shared" si="44"/>
        <v>1.6446273965831972</v>
      </c>
      <c r="AL19" s="24">
        <f t="shared" si="44"/>
        <v>0.75269335237929347</v>
      </c>
      <c r="AM19" s="24" t="str">
        <f>IF(AM6="","",AM6/AM18)</f>
        <v/>
      </c>
      <c r="AN19" s="24" t="str">
        <f t="shared" ref="AN19:BA19" si="45">IF(AN6="","",AN6/AN18)</f>
        <v/>
      </c>
      <c r="AO19" s="24" t="str">
        <f t="shared" si="45"/>
        <v/>
      </c>
      <c r="AP19" s="24" t="str">
        <f t="shared" si="45"/>
        <v/>
      </c>
      <c r="AQ19" s="24" t="str">
        <f t="shared" si="45"/>
        <v/>
      </c>
      <c r="AR19" s="24" t="str">
        <f t="shared" si="45"/>
        <v/>
      </c>
      <c r="AS19" s="24" t="str">
        <f t="shared" si="45"/>
        <v/>
      </c>
      <c r="AT19" s="24" t="str">
        <f t="shared" si="45"/>
        <v/>
      </c>
      <c r="AU19" s="24" t="str">
        <f t="shared" si="45"/>
        <v/>
      </c>
      <c r="AV19" s="24" t="str">
        <f t="shared" si="45"/>
        <v/>
      </c>
      <c r="AW19" s="24" t="str">
        <f t="shared" si="45"/>
        <v/>
      </c>
      <c r="AX19" s="24" t="str">
        <f t="shared" si="45"/>
        <v/>
      </c>
      <c r="AY19" s="24" t="str">
        <f t="shared" si="45"/>
        <v/>
      </c>
      <c r="AZ19" s="24" t="str">
        <f t="shared" si="45"/>
        <v/>
      </c>
      <c r="BA19" s="24" t="str">
        <f t="shared" si="45"/>
        <v/>
      </c>
    </row>
    <row r="20" spans="5:53" outlineLevel="1" x14ac:dyDescent="0.25">
      <c r="E20" s="10" t="s">
        <v>17</v>
      </c>
      <c r="F20" s="24">
        <f>AVERAGE(F19,R19,AD19)</f>
        <v>0.59775939907313269</v>
      </c>
      <c r="G20" s="24">
        <f t="shared" ref="G20:Q20" si="46">AVERAGE(G19,S19,AE19)</f>
        <v>0.57034304235094668</v>
      </c>
      <c r="H20" s="24">
        <f t="shared" si="46"/>
        <v>1.0321884143860425</v>
      </c>
      <c r="I20" s="24">
        <f t="shared" si="46"/>
        <v>1.267351229390556</v>
      </c>
      <c r="J20" s="24">
        <f t="shared" si="46"/>
        <v>0.89181264934376625</v>
      </c>
      <c r="K20" s="24">
        <f t="shared" si="46"/>
        <v>0.90148482810668862</v>
      </c>
      <c r="L20" s="24">
        <f t="shared" si="46"/>
        <v>1.1051937779914294</v>
      </c>
      <c r="M20" s="24">
        <f t="shared" si="46"/>
        <v>1.5727926735318516</v>
      </c>
      <c r="N20" s="24">
        <f t="shared" si="46"/>
        <v>0.87114458242209458</v>
      </c>
      <c r="O20" s="24">
        <f>AVERAGE(O19,AA19,AM19)</f>
        <v>1.6619798070655627</v>
      </c>
      <c r="P20" s="24">
        <f t="shared" si="46"/>
        <v>1.1660962358119582</v>
      </c>
      <c r="Q20" s="24">
        <f t="shared" si="46"/>
        <v>0.46424784043220135</v>
      </c>
    </row>
    <row r="22" spans="5:53" x14ac:dyDescent="0.25">
      <c r="E22" s="68" t="s">
        <v>33</v>
      </c>
      <c r="F22" s="69">
        <f ca="1">IF(ISBLANK(F6),
INDEX(TREND(
OFFSET($F$6,,,1,COUNT($F$6:$BA$6)),
OFFSET($F$2,,,1,COUNT($F$6:$BA$6)),
OFFSET($BA$2,0,-(COLUMN($BA:$BA)-COLUMN($E:$E)-COUNT($F$6:$BA$6)-1),1,COLUMN($BA:$BA)-COLUMN($E:$E)-COUNT($F$6:$BA$6))
 ), COLUMN()-COUNT($F$6:$BA$6)-COLUMN($E:$E)),
INDEX(TREND(
OFFSET($F$6,,,1,COUNT($F$6:$BA$6)),
OFFSET($F$2,,,1,COUNT($F$6:$BA$6))
 ), COLUMN()-COLUMN($E:$E))
 )</f>
        <v>17.613184519253252</v>
      </c>
      <c r="G22" s="69">
        <f t="shared" ref="G22:BA22" ca="1" si="47">IF(ISBLANK(G6),
INDEX(TREND(
OFFSET($F$6,,,1,COUNT($F$6:$BA$6)),
OFFSET($F$2,,,1,COUNT($F$6:$BA$6)),
OFFSET($BA$2,0,-(COLUMN($BA:$BA)-COLUMN($E:$E)-COUNT($F$6:$BA$6)-1),1,COLUMN($BA:$BA)-COLUMN($E:$E)-COUNT($F$6:$BA$6))
 ), COLUMN()-COUNT($F$6:$BA$6)-COLUMN($E:$E)),
INDEX(TREND(
OFFSET($F$6,,,1,COUNT($F$6:$BA$6)),
OFFSET($F$2,,,1,COUNT($F$6:$BA$6))
 ), COLUMN()-COLUMN($E:$E))
 )</f>
        <v>17.813727676161193</v>
      </c>
      <c r="H22" s="69">
        <f t="shared" ca="1" si="47"/>
        <v>17.994863430787746</v>
      </c>
      <c r="I22" s="69">
        <f t="shared" ca="1" si="47"/>
        <v>18.195406587695743</v>
      </c>
      <c r="J22" s="69">
        <f t="shared" ca="1" si="47"/>
        <v>18.389480610509906</v>
      </c>
      <c r="K22" s="69">
        <f t="shared" ca="1" si="47"/>
        <v>18.590023767417904</v>
      </c>
      <c r="L22" s="69">
        <f t="shared" ca="1" si="47"/>
        <v>18.784097790232067</v>
      </c>
      <c r="M22" s="69">
        <f t="shared" ca="1" si="47"/>
        <v>18.984640947140008</v>
      </c>
      <c r="N22" s="69">
        <f t="shared" ca="1" si="47"/>
        <v>19.185184104048005</v>
      </c>
      <c r="O22" s="69">
        <f t="shared" ca="1" si="47"/>
        <v>19.379258126862169</v>
      </c>
      <c r="P22" s="69">
        <f t="shared" ca="1" si="47"/>
        <v>19.579801283770166</v>
      </c>
      <c r="Q22" s="69">
        <f t="shared" ca="1" si="47"/>
        <v>19.77387530658433</v>
      </c>
      <c r="R22" s="69">
        <f t="shared" ca="1" si="47"/>
        <v>19.97441846349227</v>
      </c>
      <c r="S22" s="69">
        <f t="shared" ca="1" si="47"/>
        <v>20.174961620400268</v>
      </c>
      <c r="T22" s="69">
        <f t="shared" ca="1" si="47"/>
        <v>20.35609737502682</v>
      </c>
      <c r="U22" s="69">
        <f t="shared" ca="1" si="47"/>
        <v>20.556640531934761</v>
      </c>
      <c r="V22" s="69">
        <f t="shared" ca="1" si="47"/>
        <v>20.750714554748981</v>
      </c>
      <c r="W22" s="69">
        <f t="shared" ca="1" si="47"/>
        <v>20.951257711656922</v>
      </c>
      <c r="X22" s="69">
        <f t="shared" ca="1" si="47"/>
        <v>21.145331734471085</v>
      </c>
      <c r="Y22" s="69">
        <f t="shared" ca="1" si="47"/>
        <v>21.345874891379083</v>
      </c>
      <c r="Z22" s="69">
        <f t="shared" ca="1" si="47"/>
        <v>21.546418048287023</v>
      </c>
      <c r="AA22" s="69">
        <f t="shared" ca="1" si="47"/>
        <v>21.740492071101187</v>
      </c>
      <c r="AB22" s="69">
        <f t="shared" ca="1" si="47"/>
        <v>21.941035228009184</v>
      </c>
      <c r="AC22" s="69">
        <f t="shared" ca="1" si="47"/>
        <v>22.135109250823348</v>
      </c>
      <c r="AD22" s="69">
        <f t="shared" ca="1" si="47"/>
        <v>22.335652407731345</v>
      </c>
      <c r="AE22" s="69">
        <f t="shared" ca="1" si="47"/>
        <v>22.536195564639286</v>
      </c>
      <c r="AF22" s="69">
        <f t="shared" ca="1" si="47"/>
        <v>22.723800453359672</v>
      </c>
      <c r="AG22" s="69">
        <f t="shared" ca="1" si="47"/>
        <v>22.924343610267613</v>
      </c>
      <c r="AH22" s="69">
        <f t="shared" ca="1" si="47"/>
        <v>23.118417633081833</v>
      </c>
      <c r="AI22" s="69">
        <f t="shared" ca="1" si="47"/>
        <v>23.318960789989774</v>
      </c>
      <c r="AJ22" s="69">
        <f t="shared" ca="1" si="47"/>
        <v>23.513034812803937</v>
      </c>
      <c r="AK22" s="69">
        <f t="shared" ca="1" si="47"/>
        <v>23.713577969711935</v>
      </c>
      <c r="AL22" s="69">
        <f t="shared" ca="1" si="47"/>
        <v>23.914121126619875</v>
      </c>
      <c r="AM22" s="69">
        <f t="shared" ca="1" si="47"/>
        <v>24.108195149434039</v>
      </c>
      <c r="AN22" s="69">
        <f t="shared" ca="1" si="47"/>
        <v>24.308738306342036</v>
      </c>
      <c r="AO22" s="69">
        <f t="shared" ca="1" si="47"/>
        <v>24.5028123291562</v>
      </c>
      <c r="AP22" s="69">
        <f t="shared" ca="1" si="47"/>
        <v>24.703355486064197</v>
      </c>
      <c r="AQ22" s="69">
        <f t="shared" ca="1" si="47"/>
        <v>24.903898642972138</v>
      </c>
      <c r="AR22" s="69">
        <f t="shared" ca="1" si="47"/>
        <v>25.08503439759869</v>
      </c>
      <c r="AS22" s="69">
        <f t="shared" ca="1" si="47"/>
        <v>25.285577554506688</v>
      </c>
      <c r="AT22" s="69">
        <f t="shared" ca="1" si="47"/>
        <v>25.479651577320851</v>
      </c>
      <c r="AU22" s="69">
        <f t="shared" ca="1" si="47"/>
        <v>25.680194734228849</v>
      </c>
      <c r="AV22" s="69">
        <f t="shared" ca="1" si="47"/>
        <v>25.874268757043012</v>
      </c>
      <c r="AW22" s="69">
        <f t="shared" ca="1" si="47"/>
        <v>26.074811913950953</v>
      </c>
      <c r="AX22" s="69">
        <f t="shared" ca="1" si="47"/>
        <v>26.27535507085895</v>
      </c>
      <c r="AY22" s="69">
        <f t="shared" ca="1" si="47"/>
        <v>26.469429093673114</v>
      </c>
      <c r="AZ22" s="69">
        <f t="shared" ca="1" si="47"/>
        <v>26.669972250581111</v>
      </c>
      <c r="BA22" s="69">
        <f t="shared" ca="1" si="47"/>
        <v>26.864046273395275</v>
      </c>
    </row>
    <row r="23" spans="5:53" x14ac:dyDescent="0.25">
      <c r="E23" s="68" t="s">
        <v>34</v>
      </c>
      <c r="F23" s="69">
        <f ca="1">F18-F22</f>
        <v>0</v>
      </c>
      <c r="G23" s="69">
        <f t="shared" ref="G23:BA23" ca="1" si="48">G18-G22</f>
        <v>0</v>
      </c>
      <c r="H23" s="69">
        <f t="shared" ca="1" si="48"/>
        <v>0</v>
      </c>
      <c r="I23" s="69">
        <f t="shared" ca="1" si="48"/>
        <v>0</v>
      </c>
      <c r="J23" s="69">
        <f t="shared" ca="1" si="48"/>
        <v>0</v>
      </c>
      <c r="K23" s="69">
        <f t="shared" ca="1" si="48"/>
        <v>0</v>
      </c>
      <c r="L23" s="69">
        <f t="shared" ca="1" si="48"/>
        <v>0</v>
      </c>
      <c r="M23" s="69">
        <f t="shared" ca="1" si="48"/>
        <v>0</v>
      </c>
      <c r="N23" s="69">
        <f t="shared" ca="1" si="48"/>
        <v>0</v>
      </c>
      <c r="O23" s="69">
        <f t="shared" ca="1" si="48"/>
        <v>0</v>
      </c>
      <c r="P23" s="69">
        <f t="shared" ca="1" si="48"/>
        <v>0</v>
      </c>
      <c r="Q23" s="69">
        <f t="shared" ca="1" si="48"/>
        <v>0</v>
      </c>
      <c r="R23" s="69">
        <f t="shared" ca="1" si="48"/>
        <v>0</v>
      </c>
      <c r="S23" s="69">
        <f t="shared" ca="1" si="48"/>
        <v>0</v>
      </c>
      <c r="T23" s="69">
        <f t="shared" ca="1" si="48"/>
        <v>0</v>
      </c>
      <c r="U23" s="69">
        <f t="shared" ca="1" si="48"/>
        <v>0</v>
      </c>
      <c r="V23" s="69">
        <f t="shared" ca="1" si="48"/>
        <v>0</v>
      </c>
      <c r="W23" s="69">
        <f t="shared" ca="1" si="48"/>
        <v>0</v>
      </c>
      <c r="X23" s="69">
        <f t="shared" ca="1" si="48"/>
        <v>0</v>
      </c>
      <c r="Y23" s="69">
        <f t="shared" ca="1" si="48"/>
        <v>0</v>
      </c>
      <c r="Z23" s="69">
        <f t="shared" ca="1" si="48"/>
        <v>0</v>
      </c>
      <c r="AA23" s="69">
        <f t="shared" ca="1" si="48"/>
        <v>0</v>
      </c>
      <c r="AB23" s="69">
        <f t="shared" ca="1" si="48"/>
        <v>0</v>
      </c>
      <c r="AC23" s="69">
        <f t="shared" ca="1" si="48"/>
        <v>0</v>
      </c>
      <c r="AD23" s="69">
        <f t="shared" ca="1" si="48"/>
        <v>0</v>
      </c>
      <c r="AE23" s="69">
        <f t="shared" ca="1" si="48"/>
        <v>0</v>
      </c>
      <c r="AF23" s="69">
        <f t="shared" ca="1" si="48"/>
        <v>0</v>
      </c>
      <c r="AG23" s="69">
        <f t="shared" ca="1" si="48"/>
        <v>0</v>
      </c>
      <c r="AH23" s="69">
        <f t="shared" ca="1" si="48"/>
        <v>0</v>
      </c>
      <c r="AI23" s="69">
        <f t="shared" ca="1" si="48"/>
        <v>0</v>
      </c>
      <c r="AJ23" s="69">
        <f t="shared" ca="1" si="48"/>
        <v>0</v>
      </c>
      <c r="AK23" s="69">
        <f t="shared" ca="1" si="48"/>
        <v>0</v>
      </c>
      <c r="AL23" s="69">
        <f t="shared" ca="1" si="48"/>
        <v>0</v>
      </c>
      <c r="AM23" s="69">
        <f t="shared" ca="1" si="48"/>
        <v>0</v>
      </c>
      <c r="AN23" s="69">
        <f t="shared" ca="1" si="48"/>
        <v>0</v>
      </c>
      <c r="AO23" s="69">
        <f t="shared" ca="1" si="48"/>
        <v>0</v>
      </c>
      <c r="AP23" s="69">
        <f t="shared" ca="1" si="48"/>
        <v>0</v>
      </c>
      <c r="AQ23" s="69">
        <f t="shared" ca="1" si="48"/>
        <v>0</v>
      </c>
      <c r="AR23" s="69">
        <f t="shared" ca="1" si="48"/>
        <v>0</v>
      </c>
      <c r="AS23" s="69">
        <f t="shared" ca="1" si="48"/>
        <v>0</v>
      </c>
      <c r="AT23" s="69">
        <f t="shared" ca="1" si="48"/>
        <v>0</v>
      </c>
      <c r="AU23" s="69">
        <f t="shared" ca="1" si="48"/>
        <v>0</v>
      </c>
      <c r="AV23" s="69">
        <f t="shared" ca="1" si="48"/>
        <v>0</v>
      </c>
      <c r="AW23" s="69">
        <f t="shared" ca="1" si="48"/>
        <v>0</v>
      </c>
      <c r="AX23" s="69">
        <f t="shared" ca="1" si="48"/>
        <v>0</v>
      </c>
      <c r="AY23" s="69">
        <f t="shared" ca="1" si="48"/>
        <v>0</v>
      </c>
      <c r="AZ23" s="69">
        <f t="shared" ca="1" si="48"/>
        <v>0</v>
      </c>
      <c r="BA23" s="69">
        <f t="shared" ca="1" si="48"/>
        <v>0</v>
      </c>
    </row>
  </sheetData>
  <dataValidations count="7">
    <dataValidation allowBlank="1" showInputMessage="1" showErrorMessage="1" promptTitle="Расчет" prompt="Начальный остаток + Приход - факт отгрузки + возвраты" sqref="E12"/>
    <dataValidation allowBlank="1" showInputMessage="1" showErrorMessage="1" prompt="Вовзраты без учета переоценок сетей" sqref="E11"/>
    <dataValidation allowBlank="1" showInputMessage="1" showErrorMessage="1" prompt="отгрузка без учета переоценок" sqref="E6"/>
    <dataValidation allowBlank="1" showInputMessage="1" showErrorMessage="1" prompt="конечный остаток / отгрузку" sqref="E15"/>
    <dataValidation allowBlank="1" showInputMessage="1" showErrorMessage="1" prompt="Расчитывает процент отклонения факта отгрузки текущего месяца к аналогичному месяцу прошлого года" sqref="E16"/>
    <dataValidation allowBlank="1" showInputMessage="1" showErrorMessage="1" prompt="Расчитывает процент отклонения факта отгрузки текущего месяца к предыдущему" sqref="E17"/>
    <dataValidation type="list" allowBlank="1" showInputMessage="1" showErrorMessage="1" sqref="D15">
      <formula1>"Общий,Киев"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B21"/>
  <sheetViews>
    <sheetView workbookViewId="0">
      <selection activeCell="E7" sqref="E7"/>
    </sheetView>
  </sheetViews>
  <sheetFormatPr defaultRowHeight="15" x14ac:dyDescent="0.25"/>
  <cols>
    <col min="1" max="1" width="6" bestFit="1" customWidth="1"/>
    <col min="2" max="2" width="27.85546875" bestFit="1" customWidth="1"/>
    <col min="3" max="3" width="10.28515625" bestFit="1" customWidth="1"/>
    <col min="4" max="5" width="10.28515625" customWidth="1"/>
    <col min="13" max="13" width="9.5703125" bestFit="1" customWidth="1"/>
    <col min="25" max="25" width="9.5703125" bestFit="1" customWidth="1"/>
  </cols>
  <sheetData>
    <row r="1" spans="1:28" x14ac:dyDescent="0.25">
      <c r="B1" s="43"/>
      <c r="C1" s="55">
        <v>2012</v>
      </c>
      <c r="D1" s="66" t="s">
        <v>29</v>
      </c>
      <c r="E1" s="67"/>
      <c r="F1" s="55">
        <v>2012</v>
      </c>
      <c r="G1" s="55">
        <v>2012</v>
      </c>
      <c r="H1" s="55">
        <v>2012</v>
      </c>
      <c r="I1" s="55">
        <v>2012</v>
      </c>
      <c r="J1" s="55">
        <v>2012</v>
      </c>
      <c r="K1" s="55">
        <v>2012</v>
      </c>
      <c r="L1" s="55">
        <v>2012</v>
      </c>
      <c r="M1" s="55">
        <v>2012</v>
      </c>
      <c r="N1" s="55">
        <v>2012</v>
      </c>
      <c r="O1" s="55">
        <v>2012</v>
      </c>
      <c r="P1" s="55">
        <v>2012</v>
      </c>
      <c r="Q1" s="56">
        <v>2013</v>
      </c>
      <c r="R1" s="56">
        <v>2013</v>
      </c>
      <c r="S1" s="56">
        <v>2013</v>
      </c>
      <c r="T1" s="56">
        <v>2013</v>
      </c>
      <c r="U1" s="56">
        <v>2013</v>
      </c>
      <c r="V1" s="56">
        <v>2013</v>
      </c>
      <c r="W1" s="56">
        <v>2013</v>
      </c>
      <c r="X1" s="56">
        <v>2013</v>
      </c>
      <c r="Y1" s="56">
        <v>2013</v>
      </c>
      <c r="Z1" s="56">
        <v>2013</v>
      </c>
      <c r="AA1" s="56">
        <v>2013</v>
      </c>
      <c r="AB1" s="56">
        <v>2013</v>
      </c>
    </row>
    <row r="2" spans="1:28" x14ac:dyDescent="0.25">
      <c r="B2" s="43"/>
      <c r="C2" s="57">
        <v>40909</v>
      </c>
      <c r="D2" s="65" t="s">
        <v>30</v>
      </c>
      <c r="E2" s="65" t="s">
        <v>31</v>
      </c>
      <c r="F2" s="57">
        <v>40940</v>
      </c>
      <c r="G2" s="57">
        <v>40969</v>
      </c>
      <c r="H2" s="57">
        <v>41000</v>
      </c>
      <c r="I2" s="57">
        <v>41030</v>
      </c>
      <c r="J2" s="57">
        <v>41061</v>
      </c>
      <c r="K2" s="57">
        <v>41091</v>
      </c>
      <c r="L2" s="57">
        <v>41122</v>
      </c>
      <c r="M2" s="57">
        <v>41153</v>
      </c>
      <c r="N2" s="57">
        <v>41183</v>
      </c>
      <c r="O2" s="57">
        <v>41214</v>
      </c>
      <c r="P2" s="57">
        <v>41244</v>
      </c>
      <c r="Q2" s="58">
        <v>41275</v>
      </c>
      <c r="R2" s="58">
        <v>41306</v>
      </c>
      <c r="S2" s="58">
        <v>41334</v>
      </c>
      <c r="T2" s="58">
        <v>41365</v>
      </c>
      <c r="U2" s="58">
        <v>41395</v>
      </c>
      <c r="V2" s="58">
        <v>41426</v>
      </c>
      <c r="W2" s="58">
        <v>41456</v>
      </c>
      <c r="X2" s="58">
        <v>41487</v>
      </c>
      <c r="Y2" s="58">
        <v>41518</v>
      </c>
      <c r="Z2" s="58">
        <v>41548</v>
      </c>
      <c r="AA2" s="58">
        <v>41579</v>
      </c>
      <c r="AB2" s="58">
        <v>41609</v>
      </c>
    </row>
    <row r="3" spans="1:28" x14ac:dyDescent="0.25">
      <c r="B3" s="53" t="s">
        <v>21</v>
      </c>
      <c r="C3" s="59">
        <f>C4-30</f>
        <v>40827</v>
      </c>
      <c r="D3" s="59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B4" s="53" t="s">
        <v>22</v>
      </c>
      <c r="C4" s="59">
        <f>C5-7</f>
        <v>40857</v>
      </c>
      <c r="D4" s="59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x14ac:dyDescent="0.25">
      <c r="B5" s="54" t="s">
        <v>23</v>
      </c>
      <c r="C5" s="61">
        <f>C2-45</f>
        <v>40864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x14ac:dyDescent="0.25">
      <c r="B6" s="63" t="s">
        <v>32</v>
      </c>
      <c r="C6" s="64">
        <f ca="1">(SUMPRODUCT(D7:D21,C7:C21)*D6)+(SUMPRODUCT(E7:E21,C7:C21)*E6)</f>
        <v>2310</v>
      </c>
      <c r="D6" s="64">
        <v>8.5</v>
      </c>
      <c r="E6" s="64">
        <v>10.5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x14ac:dyDescent="0.25">
      <c r="A7" s="11">
        <v>18342</v>
      </c>
      <c r="B7" s="11" t="s">
        <v>19</v>
      </c>
      <c r="C7" s="11">
        <f ca="1">SUMIFS(OFFSET(Цикличность!$1:$1,MATCH(Приходы!$A7,Цикличность!$C:$C,0),,),Цикличность!$2:$2,Приходы!C$2)</f>
        <v>20</v>
      </c>
      <c r="D7" s="11"/>
      <c r="E7" s="11">
        <v>11</v>
      </c>
      <c r="F7" s="11">
        <f ca="1">SUMIFS(OFFSET(Цикличность!$1:$1,MATCH(Приходы!$A7,Цикличность!$C:$C,0),,),Цикличность!$2:$2,Приходы!F$2)</f>
        <v>30</v>
      </c>
      <c r="G7" s="11">
        <f ca="1">SUMIFS(OFFSET(Цикличность!$1:$1,MATCH(Приходы!$A7,Цикличность!$C:$C,0),,),Цикличность!$2:$2,Приходы!G$2)</f>
        <v>20</v>
      </c>
      <c r="H7" s="11">
        <f ca="1">SUMIFS(OFFSET(Цикличность!$1:$1,MATCH(Приходы!$A7,Цикличность!$C:$C,0),,),Цикличность!$2:$2,Приходы!H$2)</f>
        <v>0</v>
      </c>
      <c r="I7" s="11">
        <f ca="1">SUMIFS(OFFSET(Цикличность!$1:$1,MATCH(Приходы!$A7,Цикличность!$C:$C,0),,),Цикличность!$2:$2,Приходы!I$2)</f>
        <v>20</v>
      </c>
      <c r="J7" s="11">
        <f ca="1">SUMIFS(OFFSET(Цикличность!$1:$1,MATCH(Приходы!$A7,Цикличность!$C:$C,0),,),Цикличность!$2:$2,Приходы!J$2)</f>
        <v>50</v>
      </c>
      <c r="K7" s="11">
        <f ca="1">SUMIFS(OFFSET(Цикличность!$1:$1,MATCH(Приходы!$A7,Цикличность!$C:$C,0),,),Цикличность!$2:$2,Приходы!K$2)</f>
        <v>60</v>
      </c>
      <c r="L7" s="11">
        <f ca="1">SUMIFS(OFFSET(Цикличность!$1:$1,MATCH(Приходы!$A7,Цикличность!$C:$C,0),,),Цикличность!$2:$2,Приходы!L$2)</f>
        <v>20</v>
      </c>
      <c r="M7" s="11">
        <f ca="1">SUMIFS(OFFSET(Цикличность!$1:$1,MATCH(Приходы!$A7,Цикличность!$C:$C,0),,),Цикличность!$2:$2,Приходы!M$2)</f>
        <v>35</v>
      </c>
      <c r="N7" s="11">
        <f ca="1">SUMIFS(OFFSET(Цикличность!$1:$1,MATCH(Приходы!$A7,Цикличность!$C:$C,0),,),Цикличность!$2:$2,Приходы!N$2)</f>
        <v>25</v>
      </c>
      <c r="O7" s="11">
        <f ca="1">SUMIFS(OFFSET(Цикличность!$1:$1,MATCH(Приходы!$A7,Цикличность!$C:$C,0),,),Цикличность!$2:$2,Приходы!O$2)</f>
        <v>0</v>
      </c>
      <c r="P7" s="11">
        <f ca="1">SUMIFS(OFFSET(Цикличность!$1:$1,MATCH(Приходы!$A7,Цикличность!$C:$C,0),,),Цикличность!$2:$2,Приходы!P$2)</f>
        <v>0</v>
      </c>
      <c r="Q7" s="11">
        <f ca="1">SUMIFS(OFFSET(Цикличность!$1:$1,MATCH(Приходы!$A7,Цикличность!$C:$C,0),,),Цикличность!$2:$2,Приходы!Q$2)</f>
        <v>0</v>
      </c>
      <c r="R7" s="11">
        <f ca="1">SUMIFS(OFFSET(Цикличность!$1:$1,MATCH(Приходы!$A7,Цикличность!$C:$C,0),,),Цикличность!$2:$2,Приходы!R$2)</f>
        <v>0</v>
      </c>
      <c r="S7" s="11">
        <f ca="1">SUMIFS(OFFSET(Цикличность!$1:$1,MATCH(Приходы!$A7,Цикличность!$C:$C,0),,),Цикличность!$2:$2,Приходы!S$2)</f>
        <v>0</v>
      </c>
      <c r="T7" s="11">
        <f ca="1">SUMIFS(OFFSET(Цикличность!$1:$1,MATCH(Приходы!$A7,Цикличность!$C:$C,0),,),Цикличность!$2:$2,Приходы!T$2)</f>
        <v>0</v>
      </c>
      <c r="U7" s="11">
        <f ca="1">SUMIFS(OFFSET(Цикличность!$1:$1,MATCH(Приходы!$A7,Цикличность!$C:$C,0),,),Цикличность!$2:$2,Приходы!U$2)</f>
        <v>0</v>
      </c>
      <c r="V7" s="11">
        <f ca="1">SUMIFS(OFFSET(Цикличность!$1:$1,MATCH(Приходы!$A7,Цикличность!$C:$C,0),,),Цикличность!$2:$2,Приходы!V$2)</f>
        <v>0</v>
      </c>
      <c r="W7" s="11">
        <f ca="1">SUMIFS(OFFSET(Цикличность!$1:$1,MATCH(Приходы!$A7,Цикличность!$C:$C,0),,),Цикличность!$2:$2,Приходы!W$2)</f>
        <v>0</v>
      </c>
      <c r="X7" s="11">
        <f ca="1">SUMIFS(OFFSET(Цикличность!$1:$1,MATCH(Приходы!$A7,Цикличность!$C:$C,0),,),Цикличность!$2:$2,Приходы!X$2)</f>
        <v>0</v>
      </c>
      <c r="Y7" s="11">
        <f ca="1">SUMIFS(OFFSET(Цикличность!$1:$1,MATCH(Приходы!$A7,Цикличность!$C:$C,0),,),Цикличность!$2:$2,Приходы!Y$2)</f>
        <v>0</v>
      </c>
      <c r="Z7" s="11">
        <f ca="1">SUMIFS(OFFSET(Цикличность!$1:$1,MATCH(Приходы!$A7,Цикличность!$C:$C,0),,),Цикличность!$2:$2,Приходы!Z$2)</f>
        <v>0</v>
      </c>
      <c r="AA7" s="11">
        <f ca="1">SUMIFS(OFFSET(Цикличность!$1:$1,MATCH(Приходы!$A7,Цикличность!$C:$C,0),,),Цикличность!$2:$2,Приходы!AA$2)</f>
        <v>0</v>
      </c>
      <c r="AB7" s="11">
        <f ca="1">SUMIFS(OFFSET(Цикличность!$1:$1,MATCH(Приходы!$A7,Цикличность!$C:$C,0),,),Цикличность!$2:$2,Приходы!AB$2)</f>
        <v>0</v>
      </c>
    </row>
    <row r="8" spans="1:2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</sheetData>
  <mergeCells count="1">
    <mergeCell ref="D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Цикличность</vt:lpstr>
      <vt:lpstr>Приходы</vt:lpstr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2012-10-09T16:00:39Z</dcterms:modified>
</cp:coreProperties>
</file>