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0" i="1" l="1"/>
  <c r="H20" i="1" s="1"/>
  <c r="I20" i="1" s="1"/>
  <c r="J20" i="1" s="1"/>
  <c r="K20" i="1" s="1"/>
  <c r="L20" i="1" s="1"/>
  <c r="G18" i="1"/>
  <c r="H18" i="1" s="1"/>
  <c r="I18" i="1" s="1"/>
  <c r="J18" i="1" s="1"/>
  <c r="K18" i="1" s="1"/>
  <c r="L18" i="1" s="1"/>
  <c r="F18" i="1"/>
  <c r="E18" i="1"/>
  <c r="D18" i="1"/>
  <c r="C18" i="1"/>
  <c r="G17" i="1"/>
  <c r="L17" i="1" s="1"/>
  <c r="F17" i="1"/>
  <c r="E17" i="1"/>
  <c r="D17" i="1"/>
  <c r="C17" i="1"/>
  <c r="G16" i="1"/>
  <c r="L16" i="1" s="1"/>
  <c r="F16" i="1"/>
  <c r="E16" i="1"/>
  <c r="D16" i="1"/>
  <c r="C16" i="1"/>
  <c r="G14" i="1"/>
  <c r="H14" i="1" s="1"/>
  <c r="I14" i="1" s="1"/>
  <c r="J14" i="1" s="1"/>
  <c r="K14" i="1" s="1"/>
  <c r="L14" i="1" s="1"/>
  <c r="F14" i="1"/>
  <c r="E14" i="1"/>
  <c r="D14" i="1"/>
  <c r="C14" i="1"/>
  <c r="G13" i="1"/>
  <c r="F13" i="1"/>
  <c r="F15" i="1" s="1"/>
  <c r="E13" i="1"/>
  <c r="E15" i="1" s="1"/>
  <c r="D13" i="1"/>
  <c r="D15" i="1" s="1"/>
  <c r="C13" i="1"/>
  <c r="C15" i="1" s="1"/>
  <c r="G12" i="1"/>
  <c r="F12" i="1"/>
  <c r="E12" i="1"/>
  <c r="E19" i="1" s="1"/>
  <c r="E21" i="1" s="1"/>
  <c r="D12" i="1"/>
  <c r="C12" i="1"/>
  <c r="C19" i="1" s="1"/>
  <c r="C21" i="1" s="1"/>
  <c r="G9" i="1"/>
  <c r="F9" i="1"/>
  <c r="E9" i="1"/>
  <c r="D9" i="1"/>
  <c r="C9" i="1"/>
  <c r="G8" i="1"/>
  <c r="F8" i="1"/>
  <c r="F10" i="1" s="1"/>
  <c r="E8" i="1"/>
  <c r="E10" i="1" s="1"/>
  <c r="D8" i="1"/>
  <c r="D10" i="1" s="1"/>
  <c r="C8" i="1"/>
  <c r="C10" i="1" s="1"/>
  <c r="C5" i="1"/>
  <c r="D5" i="1" s="1"/>
  <c r="E5" i="1" s="1"/>
  <c r="F5" i="1" s="1"/>
  <c r="G6" i="1" s="1"/>
  <c r="H5" i="1" s="1"/>
  <c r="I5" i="1" s="1"/>
  <c r="J5" i="1" s="1"/>
  <c r="K5" i="1" s="1"/>
  <c r="L5" i="1" s="1"/>
  <c r="D19" i="1" l="1"/>
  <c r="D21" i="1" s="1"/>
  <c r="F19" i="1"/>
  <c r="F21" i="1" s="1"/>
  <c r="G15" i="1"/>
  <c r="G19" i="1" s="1"/>
  <c r="G21" i="1" s="1"/>
  <c r="I16" i="1"/>
  <c r="K16" i="1"/>
  <c r="G10" i="1"/>
  <c r="I17" i="1"/>
  <c r="K17" i="1"/>
  <c r="H13" i="1"/>
  <c r="H16" i="1"/>
  <c r="J16" i="1"/>
  <c r="H17" i="1"/>
  <c r="J17" i="1"/>
  <c r="H12" i="1" l="1"/>
  <c r="H19" i="1" s="1"/>
  <c r="H21" i="1" s="1"/>
  <c r="I13" i="1"/>
  <c r="H15" i="1"/>
  <c r="I15" i="1" s="1"/>
  <c r="J15" i="1" l="1"/>
  <c r="J13" i="1"/>
  <c r="I12" i="1"/>
  <c r="I19" i="1" s="1"/>
  <c r="I21" i="1" s="1"/>
  <c r="H8" i="1"/>
  <c r="H9" i="1"/>
  <c r="I8" i="1" l="1"/>
  <c r="I10" i="1" s="1"/>
  <c r="I9" i="1"/>
  <c r="H10" i="1"/>
  <c r="J12" i="1"/>
  <c r="J19" i="1" s="1"/>
  <c r="J21" i="1" s="1"/>
  <c r="K15" i="1"/>
  <c r="K13" i="1"/>
  <c r="L15" i="1" l="1"/>
  <c r="L13" i="1"/>
  <c r="L12" i="1" s="1"/>
  <c r="K12" i="1"/>
  <c r="K19" i="1" s="1"/>
  <c r="K21" i="1" s="1"/>
  <c r="J8" i="1"/>
  <c r="J9" i="1"/>
  <c r="J10" i="1" l="1"/>
  <c r="L19" i="1"/>
  <c r="L21" i="1" s="1"/>
  <c r="K8" i="1"/>
  <c r="K10" i="1" s="1"/>
  <c r="K9" i="1"/>
  <c r="L8" i="1" l="1"/>
  <c r="L10" i="1" s="1"/>
  <c r="L9" i="1"/>
</calcChain>
</file>

<file path=xl/sharedStrings.xml><?xml version="1.0" encoding="utf-8"?>
<sst xmlns="http://schemas.openxmlformats.org/spreadsheetml/2006/main" count="33" uniqueCount="33">
  <si>
    <t>Форма</t>
  </si>
  <si>
    <t>Сведения по балансу тепловой энергии и его изменениях</t>
  </si>
  <si>
    <t>(в Гкал)</t>
  </si>
  <si>
    <t>№
п/п</t>
  </si>
  <si>
    <t>Статья приход/расход</t>
  </si>
  <si>
    <t>Предшествующие годы</t>
  </si>
  <si>
    <t>Отчетный
(базовый)
год</t>
  </si>
  <si>
    <t>Прогноз на последующие годы *</t>
  </si>
  <si>
    <t>1</t>
  </si>
  <si>
    <t>Приход</t>
  </si>
  <si>
    <t>1.1</t>
  </si>
  <si>
    <t>Собственная котельная</t>
  </si>
  <si>
    <t>1.2</t>
  </si>
  <si>
    <t>Сторонний источник</t>
  </si>
  <si>
    <t>Итого суммарный приход</t>
  </si>
  <si>
    <t>2</t>
  </si>
  <si>
    <t>Расход</t>
  </si>
  <si>
    <t>2.1</t>
  </si>
  <si>
    <t>Технологические расходы, всего в том числе:</t>
  </si>
  <si>
    <t>пара, из них контактным (острым) способом</t>
  </si>
  <si>
    <t>горячей воды</t>
  </si>
  <si>
    <t>2.2</t>
  </si>
  <si>
    <t>Отопление и вентиляция, в том числе калориферы воздушные</t>
  </si>
  <si>
    <t>2.3</t>
  </si>
  <si>
    <t>Горячее водоснабжение</t>
  </si>
  <si>
    <t>2.4</t>
  </si>
  <si>
    <t>Сторонние потребители (субабоненты)</t>
  </si>
  <si>
    <t>2.5</t>
  </si>
  <si>
    <t>Суммарные сетевые потери</t>
  </si>
  <si>
    <t>Итого производственный расход</t>
  </si>
  <si>
    <t>2.6</t>
  </si>
  <si>
    <t>Нерациональные технологические потери в системах отопления, вентиляции, горячего водоснабжения</t>
  </si>
  <si>
    <t>Итого суммарный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</si>
</sst>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2" borderId="1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left" inden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left" indent="1"/>
    </xf>
    <xf numFmtId="164" fontId="2" fillId="2" borderId="0" xfId="0" applyNumberFormat="1" applyFont="1" applyFill="1" applyBorder="1"/>
    <xf numFmtId="164" fontId="2" fillId="2" borderId="5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 vertical="top" wrapText="1"/>
    </xf>
    <xf numFmtId="164" fontId="2" fillId="3" borderId="7" xfId="0" applyNumberFormat="1" applyFont="1" applyFill="1" applyBorder="1" applyAlignment="1">
      <alignment horizontal="center" vertical="top"/>
    </xf>
    <xf numFmtId="1" fontId="2" fillId="3" borderId="7" xfId="0" applyNumberFormat="1" applyFont="1" applyFill="1" applyBorder="1" applyAlignment="1">
      <alignment horizontal="center" vertical="top"/>
    </xf>
    <xf numFmtId="1" fontId="3" fillId="3" borderId="7" xfId="0" applyNumberFormat="1" applyFont="1" applyFill="1" applyBorder="1" applyAlignment="1">
      <alignment horizontal="center" vertical="top" wrapText="1"/>
    </xf>
    <xf numFmtId="1" fontId="3" fillId="3" borderId="7" xfId="0" applyNumberFormat="1" applyFont="1" applyFill="1" applyBorder="1" applyAlignment="1">
      <alignment horizontal="center" vertical="top"/>
    </xf>
    <xf numFmtId="1" fontId="3" fillId="3" borderId="8" xfId="0" applyNumberFormat="1" applyFont="1" applyFill="1" applyBorder="1" applyAlignment="1">
      <alignment horizontal="center" vertical="top"/>
    </xf>
    <xf numFmtId="1" fontId="2" fillId="3" borderId="7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top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left" indent="1"/>
    </xf>
    <xf numFmtId="164" fontId="2" fillId="2" borderId="8" xfId="0" applyNumberFormat="1" applyFont="1" applyFill="1" applyBorder="1" applyAlignment="1">
      <alignment horizontal="left" indent="1"/>
    </xf>
    <xf numFmtId="164" fontId="2" fillId="2" borderId="7" xfId="0" applyNumberFormat="1" applyFont="1" applyFill="1" applyBorder="1" applyAlignment="1">
      <alignment horizontal="left" indent="1"/>
    </xf>
    <xf numFmtId="165" fontId="4" fillId="4" borderId="7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indent="1"/>
    </xf>
    <xf numFmtId="164" fontId="2" fillId="2" borderId="12" xfId="0" applyNumberFormat="1" applyFont="1" applyFill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left" vertical="center" indent="1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left" vertical="top" wrapText="1" indent="1"/>
    </xf>
    <xf numFmtId="164" fontId="5" fillId="2" borderId="15" xfId="0" applyNumberFormat="1" applyFont="1" applyFill="1" applyBorder="1" applyAlignment="1">
      <alignment horizontal="left" vertical="top" wrapText="1" indent="1"/>
    </xf>
    <xf numFmtId="165" fontId="4" fillId="4" borderId="11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 applyProtection="1">
      <alignment horizontal="center" vertical="center"/>
      <protection locked="0"/>
    </xf>
    <xf numFmtId="165" fontId="4" fillId="2" borderId="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top"/>
    </xf>
    <xf numFmtId="164" fontId="2" fillId="2" borderId="17" xfId="0" applyNumberFormat="1" applyFont="1" applyFill="1" applyBorder="1" applyAlignment="1">
      <alignment horizontal="right" indent="1"/>
    </xf>
    <xf numFmtId="165" fontId="4" fillId="4" borderId="17" xfId="0" applyNumberFormat="1" applyFont="1" applyFill="1" applyBorder="1" applyAlignment="1">
      <alignment horizontal="center" vertical="center"/>
    </xf>
    <xf numFmtId="165" fontId="4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er2\&#1069;&#1085;&#1077;&#1088;&#1075;&#1086;&#1101;&#1092;&#1092;&#1077;&#1082;&#1090;&#1080;&#1074;&#1085;&#1086;&#1089;&#1090;&#1100;\&#1054;&#1041;&#1066;&#1045;&#1050;&#1058;&#1067;\2012_3-&#1081;%20&#1087;&#1072;&#1088;&#1082;\&#1056;&#1072;&#1079;&#1088;&#1072;&#1073;&#1086;&#1090;&#1082;&#1072;\&#1056;&#1072;&#1089;&#1095;&#1077;&#1090;%20&#1069;&#1055;%20&#1058;&#1088;&#1077;&#1090;&#1080;&#1081;%20&#1087;&#1072;&#1088;&#1082;%20(&#1054;&#1073;&#1097;&#1080;&#108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_1"/>
      <sheetName val="П13_2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отчет"/>
      <sheetName val="ВВОД"/>
      <sheetName val="Опросник"/>
      <sheetName val="Расчет УХ"/>
      <sheetName val="Здания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5162.82</v>
          </cell>
          <cell r="D10">
            <v>6074.78</v>
          </cell>
          <cell r="E10">
            <v>6857.67</v>
          </cell>
          <cell r="F10">
            <v>7556.62</v>
          </cell>
          <cell r="G10">
            <v>6816.16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E2">
            <v>2011</v>
          </cell>
        </row>
        <row r="41">
          <cell r="D41">
            <v>4143.1099999999997</v>
          </cell>
          <cell r="E41">
            <v>4306.2700000000004</v>
          </cell>
          <cell r="F41">
            <v>4749.93</v>
          </cell>
          <cell r="G41">
            <v>5365.44</v>
          </cell>
          <cell r="T41">
            <v>4767.91</v>
          </cell>
        </row>
        <row r="44">
          <cell r="D44">
            <v>118.11</v>
          </cell>
          <cell r="E44">
            <v>138.27000000000001</v>
          </cell>
          <cell r="F44">
            <v>124.93</v>
          </cell>
          <cell r="G44">
            <v>140.44</v>
          </cell>
          <cell r="T44">
            <v>154.91</v>
          </cell>
        </row>
        <row r="45">
          <cell r="D45">
            <v>4025</v>
          </cell>
          <cell r="E45">
            <v>4168</v>
          </cell>
          <cell r="F45">
            <v>4625</v>
          </cell>
          <cell r="G45">
            <v>5225</v>
          </cell>
          <cell r="T45">
            <v>4613</v>
          </cell>
        </row>
        <row r="46">
          <cell r="W46">
            <v>0</v>
          </cell>
          <cell r="AD46" t="b">
            <v>0</v>
          </cell>
        </row>
        <row r="47">
          <cell r="D47">
            <v>1019.71</v>
          </cell>
          <cell r="E47">
            <v>1768.51</v>
          </cell>
          <cell r="F47">
            <v>2107.7399999999998</v>
          </cell>
          <cell r="G47">
            <v>2191.1799999999998</v>
          </cell>
          <cell r="T47">
            <v>2048.25</v>
          </cell>
        </row>
        <row r="51">
          <cell r="D51">
            <v>1019.71</v>
          </cell>
          <cell r="E51">
            <v>1768.51</v>
          </cell>
          <cell r="F51">
            <v>2107.7399999999998</v>
          </cell>
          <cell r="G51">
            <v>2191.1799999999998</v>
          </cell>
          <cell r="T51">
            <v>2048.25</v>
          </cell>
        </row>
        <row r="93">
          <cell r="T93">
            <v>0</v>
          </cell>
        </row>
        <row r="99">
          <cell r="T99">
            <v>0</v>
          </cell>
        </row>
        <row r="105">
          <cell r="T105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5" sqref="C25"/>
    </sheetView>
  </sheetViews>
  <sheetFormatPr defaultRowHeight="15" x14ac:dyDescent="0.25"/>
  <cols>
    <col min="2" max="2" width="37.7109375" customWidth="1"/>
    <col min="3" max="3" width="17.42578125" customWidth="1"/>
    <col min="4" max="5" width="12.42578125" customWidth="1"/>
    <col min="6" max="6" width="11.42578125" customWidth="1"/>
    <col min="7" max="7" width="12" customWidth="1"/>
    <col min="8" max="8" width="10.7109375" customWidth="1"/>
    <col min="9" max="9" width="13.140625" customWidth="1"/>
    <col min="10" max="10" width="13" customWidth="1"/>
    <col min="11" max="11" width="11.140625" customWidth="1"/>
    <col min="12" max="12" width="10.7109375" customWidth="1"/>
  </cols>
  <sheetData>
    <row r="1" spans="1:12" ht="15.75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 t="s">
        <v>0</v>
      </c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5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1" t="s">
        <v>2</v>
      </c>
    </row>
    <row r="4" spans="1:12" x14ac:dyDescent="0.25">
      <c r="A4" s="12" t="s">
        <v>3</v>
      </c>
      <c r="B4" s="13" t="s">
        <v>4</v>
      </c>
      <c r="C4" s="14" t="s">
        <v>5</v>
      </c>
      <c r="D4" s="14"/>
      <c r="E4" s="14"/>
      <c r="F4" s="14"/>
      <c r="G4" s="15" t="s">
        <v>6</v>
      </c>
      <c r="H4" s="16" t="s">
        <v>7</v>
      </c>
      <c r="I4" s="16"/>
      <c r="J4" s="16"/>
      <c r="K4" s="16"/>
      <c r="L4" s="17"/>
    </row>
    <row r="5" spans="1:12" x14ac:dyDescent="0.25">
      <c r="A5" s="12"/>
      <c r="B5" s="13"/>
      <c r="C5" s="18">
        <f>[1]Опросник!E2-4</f>
        <v>2007</v>
      </c>
      <c r="D5" s="18">
        <f>C5+1</f>
        <v>2008</v>
      </c>
      <c r="E5" s="18">
        <f t="shared" ref="E5:F5" si="0">D5+1</f>
        <v>2009</v>
      </c>
      <c r="F5" s="18">
        <f t="shared" si="0"/>
        <v>2010</v>
      </c>
      <c r="G5" s="19"/>
      <c r="H5" s="18">
        <f>G6+1</f>
        <v>2012</v>
      </c>
      <c r="I5" s="18">
        <f>H5+1</f>
        <v>2013</v>
      </c>
      <c r="J5" s="18">
        <f>I5+1</f>
        <v>2014</v>
      </c>
      <c r="K5" s="18">
        <f>J5+1</f>
        <v>2015</v>
      </c>
      <c r="L5" s="20">
        <f>K5+1</f>
        <v>2016</v>
      </c>
    </row>
    <row r="6" spans="1:12" x14ac:dyDescent="0.25">
      <c r="A6" s="12"/>
      <c r="B6" s="13"/>
      <c r="C6" s="18"/>
      <c r="D6" s="18"/>
      <c r="E6" s="18"/>
      <c r="F6" s="18"/>
      <c r="G6" s="21">
        <f>F5+1</f>
        <v>2011</v>
      </c>
      <c r="H6" s="18"/>
      <c r="I6" s="18"/>
      <c r="J6" s="18"/>
      <c r="K6" s="18"/>
      <c r="L6" s="20"/>
    </row>
    <row r="7" spans="1:12" x14ac:dyDescent="0.25">
      <c r="A7" s="22" t="s">
        <v>8</v>
      </c>
      <c r="B7" s="23" t="s">
        <v>9</v>
      </c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x14ac:dyDescent="0.25">
      <c r="A8" s="22" t="s">
        <v>10</v>
      </c>
      <c r="B8" s="25" t="s">
        <v>11</v>
      </c>
      <c r="C8" s="26">
        <f>[1]Опросник!D47+[1]Опросник!D99</f>
        <v>1019.71</v>
      </c>
      <c r="D8" s="26">
        <f>[1]Опросник!E47+[1]Опросник!E99</f>
        <v>1768.51</v>
      </c>
      <c r="E8" s="26">
        <f>[1]Опросник!F47+[1]Опросник!F99</f>
        <v>2107.7399999999998</v>
      </c>
      <c r="F8" s="26">
        <f>[1]Опросник!G47+[1]Опросник!G99</f>
        <v>2191.1799999999998</v>
      </c>
      <c r="G8" s="26">
        <f>[1]Опросник!T47+[1]Опросник!T99</f>
        <v>2048.25</v>
      </c>
      <c r="H8" s="26">
        <f>IF($G$8&gt;0,H21,0)</f>
        <v>6816.16</v>
      </c>
      <c r="I8" s="26">
        <f t="shared" ref="I8:L8" si="1">IF($G$8&gt;0,I21,0)</f>
        <v>6816.16</v>
      </c>
      <c r="J8" s="26">
        <f t="shared" si="1"/>
        <v>6816.16</v>
      </c>
      <c r="K8" s="26">
        <f t="shared" si="1"/>
        <v>6816.16</v>
      </c>
      <c r="L8" s="27">
        <f t="shared" si="1"/>
        <v>6816.16</v>
      </c>
    </row>
    <row r="9" spans="1:12" x14ac:dyDescent="0.25">
      <c r="A9" s="22" t="s">
        <v>12</v>
      </c>
      <c r="B9" s="25" t="s">
        <v>13</v>
      </c>
      <c r="C9" s="28">
        <f>[1]Опросник!D41+[1]Опросник!D93</f>
        <v>4143.1099999999997</v>
      </c>
      <c r="D9" s="28">
        <f>[1]Опросник!E41+[1]Опросник!E93</f>
        <v>4306.2700000000004</v>
      </c>
      <c r="E9" s="28">
        <f>[1]Опросник!F41+[1]Опросник!F93</f>
        <v>4749.93</v>
      </c>
      <c r="F9" s="28">
        <f>[1]Опросник!G41+[1]Опросник!G93</f>
        <v>5365.44</v>
      </c>
      <c r="G9" s="28">
        <f>[1]Опросник!T41+[1]Опросник!T93</f>
        <v>4767.91</v>
      </c>
      <c r="H9" s="29">
        <f>IF($G$9&gt;0,H21,0)</f>
        <v>6816.16</v>
      </c>
      <c r="I9" s="29">
        <f t="shared" ref="I9:L9" si="2">IF($G$9&gt;0,I21,0)</f>
        <v>6816.16</v>
      </c>
      <c r="J9" s="29">
        <f t="shared" si="2"/>
        <v>6816.16</v>
      </c>
      <c r="K9" s="29">
        <f t="shared" si="2"/>
        <v>6816.16</v>
      </c>
      <c r="L9" s="30">
        <f t="shared" si="2"/>
        <v>6816.16</v>
      </c>
    </row>
    <row r="10" spans="1:12" x14ac:dyDescent="0.25">
      <c r="A10" s="22"/>
      <c r="B10" s="31" t="s">
        <v>14</v>
      </c>
      <c r="C10" s="26">
        <f>SUM(C8:C9)</f>
        <v>5162.82</v>
      </c>
      <c r="D10" s="26">
        <f>SUM(D8:D9)</f>
        <v>6074.7800000000007</v>
      </c>
      <c r="E10" s="26">
        <f>SUM(E8:E9)</f>
        <v>6857.67</v>
      </c>
      <c r="F10" s="26">
        <f>SUM(F8:F9)</f>
        <v>7556.619999999999</v>
      </c>
      <c r="G10" s="26">
        <f>SUM(G8:G9)</f>
        <v>6816.16</v>
      </c>
      <c r="H10" s="26">
        <f t="shared" ref="H10:L10" si="3">SUM(H8:H9)</f>
        <v>13632.32</v>
      </c>
      <c r="I10" s="26">
        <f t="shared" si="3"/>
        <v>13632.32</v>
      </c>
      <c r="J10" s="26">
        <f t="shared" si="3"/>
        <v>13632.32</v>
      </c>
      <c r="K10" s="26">
        <f t="shared" si="3"/>
        <v>13632.32</v>
      </c>
      <c r="L10" s="27">
        <f t="shared" si="3"/>
        <v>13632.32</v>
      </c>
    </row>
    <row r="11" spans="1:12" x14ac:dyDescent="0.25">
      <c r="A11" s="22" t="s">
        <v>15</v>
      </c>
      <c r="B11" s="23" t="s">
        <v>16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x14ac:dyDescent="0.25">
      <c r="A12" s="32" t="s">
        <v>17</v>
      </c>
      <c r="B12" s="33" t="s">
        <v>18</v>
      </c>
      <c r="C12" s="34">
        <f>C13+C14</f>
        <v>118.11</v>
      </c>
      <c r="D12" s="34">
        <f t="shared" ref="D12:G12" si="4">D13+D14</f>
        <v>138.27000000000001</v>
      </c>
      <c r="E12" s="34">
        <f t="shared" si="4"/>
        <v>124.93</v>
      </c>
      <c r="F12" s="34">
        <f t="shared" si="4"/>
        <v>140.44</v>
      </c>
      <c r="G12" s="34">
        <f t="shared" si="4"/>
        <v>154.91</v>
      </c>
      <c r="H12" s="35">
        <f>H13+H14</f>
        <v>154.91</v>
      </c>
      <c r="I12" s="35">
        <f t="shared" ref="I12:L12" si="5">I13+I14</f>
        <v>154.91</v>
      </c>
      <c r="J12" s="35">
        <f t="shared" si="5"/>
        <v>154.91</v>
      </c>
      <c r="K12" s="35">
        <f t="shared" si="5"/>
        <v>154.91</v>
      </c>
      <c r="L12" s="36">
        <f t="shared" si="5"/>
        <v>154.91</v>
      </c>
    </row>
    <row r="13" spans="1:12" x14ac:dyDescent="0.25">
      <c r="A13" s="22"/>
      <c r="B13" s="37" t="s">
        <v>19</v>
      </c>
      <c r="C13" s="26">
        <f>IF(OR([1]Опросник!D43&gt;0,[1]Опросник!D49&gt;0,[1]Опросник!D95&gt;0,[1]Опросник!D101&gt;0),([1]Опросник!D43+[1]Опросник!D49+[1]Опросник!D95+[1]Опросник!D101)-C18/2,[1]Опросник!D43+[1]Опросник!D49+[1]Опросник!D95+[1]Опросник!D101)</f>
        <v>0</v>
      </c>
      <c r="D13" s="26">
        <f>IF(OR([1]Опросник!E43&gt;0,[1]Опросник!E49&gt;0,[1]Опросник!E95&gt;0,[1]Опросник!E101&gt;0),([1]Опросник!E43+[1]Опросник!E49+[1]Опросник!E95+[1]Опросник!E101)-D18/2,[1]Опросник!E43+[1]Опросник!E49+[1]Опросник!E95+[1]Опросник!E101)</f>
        <v>0</v>
      </c>
      <c r="E13" s="26">
        <f>IF(OR([1]Опросник!F43&gt;0,[1]Опросник!F49&gt;0,[1]Опросник!F95&gt;0,[1]Опросник!F101&gt;0),([1]Опросник!F43+[1]Опросник!F49+[1]Опросник!F95+[1]Опросник!F101)-E18/2,[1]Опросник!F43+[1]Опросник!F49+[1]Опросник!F95+[1]Опросник!F101)</f>
        <v>0</v>
      </c>
      <c r="F13" s="26">
        <f>IF(OR([1]Опросник!G43&gt;0,[1]Опросник!G49&gt;0,[1]Опросник!G95&gt;0,[1]Опросник!G101&gt;0),([1]Опросник!G43+[1]Опросник!G49+[1]Опросник!G95+[1]Опросник!G101)-F18/2,[1]Опросник!G43+[1]Опросник!G49+[1]Опросник!G95+[1]Опросник!G101)</f>
        <v>0</v>
      </c>
      <c r="G13" s="26">
        <f>IF(OR([1]Опросник!T43&gt;0,[1]Опросник!T49&gt;0,[1]Опросник!H95&gt;0,[1]Опросник!T101&gt;0),([1]Опросник!T43+[1]Опросник!T49+[1]Опросник!T95+[1]Опросник!T101)-(G18+G20)/2,[1]Опросник!T43+[1]Опросник!T49+[1]Опросник!T95+[1]Опросник!T101)</f>
        <v>0</v>
      </c>
      <c r="H13" s="26">
        <f>IF(G13&gt;0,G13-H20/2,G13)</f>
        <v>0</v>
      </c>
      <c r="I13" s="26">
        <f t="shared" ref="I13:L13" si="6">IF(H13&gt;0,H13-I20/2,H13)</f>
        <v>0</v>
      </c>
      <c r="J13" s="26">
        <f t="shared" si="6"/>
        <v>0</v>
      </c>
      <c r="K13" s="26">
        <f t="shared" si="6"/>
        <v>0</v>
      </c>
      <c r="L13" s="27">
        <f t="shared" si="6"/>
        <v>0</v>
      </c>
    </row>
    <row r="14" spans="1:12" x14ac:dyDescent="0.25">
      <c r="A14" s="22"/>
      <c r="B14" s="38" t="s">
        <v>20</v>
      </c>
      <c r="C14" s="28">
        <f>[1]Опросник!D44+[1]Опросник!D50+[1]Опросник!D96+[1]Опросник!D102</f>
        <v>118.11</v>
      </c>
      <c r="D14" s="28">
        <f>[1]Опросник!E44+[1]Опросник!E50+[1]Опросник!E96+[1]Опросник!E102</f>
        <v>138.27000000000001</v>
      </c>
      <c r="E14" s="28">
        <f>[1]Опросник!F44+[1]Опросник!F50+[1]Опросник!F96+[1]Опросник!F102</f>
        <v>124.93</v>
      </c>
      <c r="F14" s="28">
        <f>[1]Опросник!G44+[1]Опросник!G50+[1]Опросник!G96+[1]Опросник!G102</f>
        <v>140.44</v>
      </c>
      <c r="G14" s="28">
        <f>[1]Опросник!T44+[1]Опросник!T50+[1]Опросник!T96+[1]Опросник!T102</f>
        <v>154.91</v>
      </c>
      <c r="H14" s="28">
        <f>G14</f>
        <v>154.91</v>
      </c>
      <c r="I14" s="28">
        <f t="shared" ref="I14:L14" si="7">H14</f>
        <v>154.91</v>
      </c>
      <c r="J14" s="28">
        <f t="shared" si="7"/>
        <v>154.91</v>
      </c>
      <c r="K14" s="28">
        <f t="shared" si="7"/>
        <v>154.91</v>
      </c>
      <c r="L14" s="39">
        <f t="shared" si="7"/>
        <v>154.91</v>
      </c>
    </row>
    <row r="15" spans="1:12" ht="24" x14ac:dyDescent="0.25">
      <c r="A15" s="22" t="s">
        <v>21</v>
      </c>
      <c r="B15" s="38" t="s">
        <v>22</v>
      </c>
      <c r="C15" s="26">
        <f>IF(C13&gt;0,([1]Опросник!D45+[1]Опросник!D51+[1]Опросник!D97+[1]Опросник!D103)-C18/2,[1]Опросник!D45+[1]Опросник!D51+[1]Опросник!D97+[1]Опросник!D103)</f>
        <v>5044.71</v>
      </c>
      <c r="D15" s="26">
        <f>IF(D13&gt;0,([1]Опросник!E45+[1]Опросник!E51+[1]Опросник!E97+[1]Опросник!E103)-D18/2,[1]Опросник!E45+[1]Опросник!E51+[1]Опросник!E97+[1]Опросник!E103)</f>
        <v>5936.51</v>
      </c>
      <c r="E15" s="26">
        <f>IF(E13&gt;0,([1]Опросник!F45+[1]Опросник!F51+[1]Опросник!F97+[1]Опросник!F103)-E18/2,[1]Опросник!F45+[1]Опросник!F51+[1]Опросник!F97+[1]Опросник!F103)</f>
        <v>6732.74</v>
      </c>
      <c r="F15" s="26">
        <f>IF(F13&gt;0,([1]Опросник!G45+[1]Опросник!G51+[1]Опросник!G97+[1]Опросник!G103)-F18/2,[1]Опросник!G45+[1]Опросник!G51+[1]Опросник!G97+[1]Опросник!G103)</f>
        <v>7416.18</v>
      </c>
      <c r="G15" s="26">
        <f>IF(G13&gt;0,([1]Опросник!T45+[1]Опросник!T51+[1]Опросник!T97+[1]Опросник!T103)-(G18+G20)/2,[1]Опросник!T45+[1]Опросник!T51+[1]Опросник!T97+[1]Опросник!T103)</f>
        <v>6661.25</v>
      </c>
      <c r="H15" s="40">
        <f>IF(G13&gt;0,G15-G20/2,G15-G20)</f>
        <v>6661.25</v>
      </c>
      <c r="I15" s="40">
        <f t="shared" ref="I15:L15" si="8">IF(H13&gt;0,H15-H20/2,H15-H20)</f>
        <v>6661.25</v>
      </c>
      <c r="J15" s="40">
        <f t="shared" si="8"/>
        <v>6661.25</v>
      </c>
      <c r="K15" s="40">
        <f t="shared" si="8"/>
        <v>6661.25</v>
      </c>
      <c r="L15" s="41">
        <f t="shared" si="8"/>
        <v>6661.25</v>
      </c>
    </row>
    <row r="16" spans="1:12" x14ac:dyDescent="0.25">
      <c r="A16" s="22" t="s">
        <v>23</v>
      </c>
      <c r="B16" s="38" t="s">
        <v>24</v>
      </c>
      <c r="C16" s="42">
        <f>[1]Опросник!D46+[1]Опросник!D52+[1]Опросник!D98+[1]Опросник!D104</f>
        <v>0</v>
      </c>
      <c r="D16" s="42">
        <f>[1]Опросник!E46+[1]Опросник!E52+[1]Опросник!E98+[1]Опросник!E104</f>
        <v>0</v>
      </c>
      <c r="E16" s="42">
        <f>[1]Опросник!F46+[1]Опросник!F52+[1]Опросник!F98+[1]Опросник!F104</f>
        <v>0</v>
      </c>
      <c r="F16" s="42">
        <f>[1]Опросник!G46+[1]Опросник!G52+[1]Опросник!G98+[1]Опросник!G104</f>
        <v>0</v>
      </c>
      <c r="G16" s="42">
        <f>[1]Опросник!T46+[1]Опросник!T52+[1]Опросник!T98+[1]Опросник!T104</f>
        <v>0</v>
      </c>
      <c r="H16" s="26">
        <f>$G$16</f>
        <v>0</v>
      </c>
      <c r="I16" s="26">
        <f>$G$16</f>
        <v>0</v>
      </c>
      <c r="J16" s="26">
        <f>$G$16</f>
        <v>0</v>
      </c>
      <c r="K16" s="26">
        <f>$G$16</f>
        <v>0</v>
      </c>
      <c r="L16" s="27">
        <f>$G$16</f>
        <v>0</v>
      </c>
    </row>
    <row r="17" spans="1:12" x14ac:dyDescent="0.25">
      <c r="A17" s="22" t="s">
        <v>25</v>
      </c>
      <c r="B17" s="38" t="s">
        <v>26</v>
      </c>
      <c r="C17" s="42">
        <f>[1]Опросник!D53+[1]Опросник!D105</f>
        <v>0</v>
      </c>
      <c r="D17" s="42">
        <f>[1]Опросник!E53+[1]Опросник!E105</f>
        <v>0</v>
      </c>
      <c r="E17" s="42">
        <f>[1]Опросник!F53+[1]Опросник!F105</f>
        <v>0</v>
      </c>
      <c r="F17" s="42">
        <f>[1]Опросник!G53+[1]Опросник!G105</f>
        <v>0</v>
      </c>
      <c r="G17" s="42">
        <f>[1]Опросник!T53+[1]Опросник!T105</f>
        <v>0</v>
      </c>
      <c r="H17" s="26">
        <f>$G$17</f>
        <v>0</v>
      </c>
      <c r="I17" s="26">
        <f>$G$17</f>
        <v>0</v>
      </c>
      <c r="J17" s="26">
        <f>$G$17</f>
        <v>0</v>
      </c>
      <c r="K17" s="26">
        <f>$G$17</f>
        <v>0</v>
      </c>
      <c r="L17" s="27">
        <f>$G$17</f>
        <v>0</v>
      </c>
    </row>
    <row r="18" spans="1:12" x14ac:dyDescent="0.25">
      <c r="A18" s="22" t="s">
        <v>27</v>
      </c>
      <c r="B18" s="38" t="s">
        <v>28</v>
      </c>
      <c r="C18" s="26">
        <f>IF([1]Опросник!$AD$46=FALSE,0,IF(AND([1]Опросник!$AD$46=TRUE,[1]Опросник!$W$46&gt;0),[1]П6!C10*[1]Опросник!$W$46,IF(AND([1]Опросник!$AD$46=TRUE,[1]Опросник!$W$46=0),[1]Опросник!W48)))</f>
        <v>0</v>
      </c>
      <c r="D18" s="26">
        <f>IF([1]Опросник!$AD$46=FALSE,0,IF(AND([1]Опросник!$AD$46=TRUE,[1]Опросник!$W$46&gt;0),[1]П6!D10*[1]Опросник!$W$46,IF(AND([1]Опросник!$AD$46=TRUE,[1]Опросник!$W$46=0),[1]Опросник!X48)))</f>
        <v>0</v>
      </c>
      <c r="E18" s="26">
        <f>IF([1]Опросник!$AD$46=FALSE,0,IF(AND([1]Опросник!$AD$46=TRUE,[1]Опросник!$W$46&gt;0),[1]П6!E10*[1]Опросник!$W$46,IF(AND([1]Опросник!$AD$46=TRUE,[1]Опросник!$W$46=0),[1]Опросник!Y48)))</f>
        <v>0</v>
      </c>
      <c r="F18" s="26">
        <f>IF([1]Опросник!$AD$46=FALSE,0,IF(AND([1]Опросник!$AD$46=TRUE,[1]Опросник!$W$46&gt;0),[1]П6!F10*[1]Опросник!$W$46,IF(AND([1]Опросник!$AD$46=TRUE,[1]Опросник!$W$46=0),[1]Опросник!Z48)))</f>
        <v>0</v>
      </c>
      <c r="G18" s="26">
        <f>IF([1]Опросник!$AD$46=FALSE,0,IF(AND([1]Опросник!$AD$46=TRUE,[1]Опросник!$W$46&gt;0),[1]П6!G10*[1]Опросник!$W$46,IF(AND([1]Опросник!$AD$46=TRUE,[1]Опросник!$W$46=0),[1]Опросник!AA48)))</f>
        <v>0</v>
      </c>
      <c r="H18" s="26">
        <f>G18</f>
        <v>0</v>
      </c>
      <c r="I18" s="26">
        <f t="shared" ref="I18:L18" si="9">H18</f>
        <v>0</v>
      </c>
      <c r="J18" s="26">
        <f t="shared" si="9"/>
        <v>0</v>
      </c>
      <c r="K18" s="26">
        <f t="shared" si="9"/>
        <v>0</v>
      </c>
      <c r="L18" s="27">
        <f t="shared" si="9"/>
        <v>0</v>
      </c>
    </row>
    <row r="19" spans="1:12" x14ac:dyDescent="0.25">
      <c r="A19" s="22"/>
      <c r="B19" s="38" t="s">
        <v>29</v>
      </c>
      <c r="C19" s="26">
        <f>C12+C15+C16+C17+C18</f>
        <v>5162.82</v>
      </c>
      <c r="D19" s="26">
        <f>D12+D15+D16+D17+D18</f>
        <v>6074.7800000000007</v>
      </c>
      <c r="E19" s="26">
        <f>E12+E15+E16+E17+E18</f>
        <v>6857.67</v>
      </c>
      <c r="F19" s="26">
        <f>F12+F15+F16+F17+F18</f>
        <v>7556.62</v>
      </c>
      <c r="G19" s="26">
        <f>G12+G15+G16+G17+G18</f>
        <v>6816.16</v>
      </c>
      <c r="H19" s="26">
        <f t="shared" ref="H19:L19" si="10">H12+H15+H16+H17+H18</f>
        <v>6816.16</v>
      </c>
      <c r="I19" s="26">
        <f t="shared" si="10"/>
        <v>6816.16</v>
      </c>
      <c r="J19" s="26">
        <f t="shared" si="10"/>
        <v>6816.16</v>
      </c>
      <c r="K19" s="26">
        <f t="shared" si="10"/>
        <v>6816.16</v>
      </c>
      <c r="L19" s="27">
        <f t="shared" si="10"/>
        <v>6816.16</v>
      </c>
    </row>
    <row r="20" spans="1:12" ht="36" x14ac:dyDescent="0.25">
      <c r="A20" s="22" t="s">
        <v>30</v>
      </c>
      <c r="B20" s="38" t="s">
        <v>31</v>
      </c>
      <c r="C20" s="43"/>
      <c r="D20" s="43"/>
      <c r="E20" s="43"/>
      <c r="F20" s="43"/>
      <c r="G20" s="26">
        <f>SUM(G24:G47)</f>
        <v>0</v>
      </c>
      <c r="H20" s="26">
        <f>G20-(SUM(H24:H47)+SUM(O24:O47))</f>
        <v>0</v>
      </c>
      <c r="I20" s="26">
        <f>H20-(SUM(I24:I47)+SUM(P24:P47))</f>
        <v>0</v>
      </c>
      <c r="J20" s="26">
        <f>I20-(SUM(J24:J47)+SUM(Q24:Q47))</f>
        <v>0</v>
      </c>
      <c r="K20" s="26">
        <f>J20-(SUM(K24:K47)+SUM(R24:R47))</f>
        <v>0</v>
      </c>
      <c r="L20" s="27">
        <f>K20-(SUM(L24:L47)+SUM(S24:S47))</f>
        <v>0</v>
      </c>
    </row>
    <row r="21" spans="1:12" ht="15.75" thickBot="1" x14ac:dyDescent="0.3">
      <c r="A21" s="44"/>
      <c r="B21" s="45" t="s">
        <v>32</v>
      </c>
      <c r="C21" s="46">
        <f>C19+C20</f>
        <v>5162.82</v>
      </c>
      <c r="D21" s="46">
        <f>D19</f>
        <v>6074.7800000000007</v>
      </c>
      <c r="E21" s="46">
        <f>E19</f>
        <v>6857.67</v>
      </c>
      <c r="F21" s="46">
        <f>F19</f>
        <v>7556.62</v>
      </c>
      <c r="G21" s="46">
        <f t="shared" ref="G21:L21" si="11">G19+G20</f>
        <v>6816.16</v>
      </c>
      <c r="H21" s="46">
        <f t="shared" si="11"/>
        <v>6816.16</v>
      </c>
      <c r="I21" s="46">
        <f t="shared" si="11"/>
        <v>6816.16</v>
      </c>
      <c r="J21" s="46">
        <f t="shared" si="11"/>
        <v>6816.16</v>
      </c>
      <c r="K21" s="46">
        <f t="shared" si="11"/>
        <v>6816.16</v>
      </c>
      <c r="L21" s="47">
        <f t="shared" si="11"/>
        <v>6816.16</v>
      </c>
    </row>
  </sheetData>
  <mergeCells count="17">
    <mergeCell ref="B11:L11"/>
    <mergeCell ref="H5:H6"/>
    <mergeCell ref="I5:I6"/>
    <mergeCell ref="J5:J6"/>
    <mergeCell ref="K5:K6"/>
    <mergeCell ref="L5:L6"/>
    <mergeCell ref="B7:L7"/>
    <mergeCell ref="A2:L2"/>
    <mergeCell ref="A4:A6"/>
    <mergeCell ref="B4:B6"/>
    <mergeCell ref="C4:F4"/>
    <mergeCell ref="G4:G5"/>
    <mergeCell ref="H4:L4"/>
    <mergeCell ref="C5:C6"/>
    <mergeCell ref="D5:D6"/>
    <mergeCell ref="E5:E6"/>
    <mergeCell ref="F5:F6"/>
  </mergeCells>
  <conditionalFormatting sqref="G21">
    <cfRule type="cellIs" dxfId="21" priority="2" operator="lessThan">
      <formula>$G$10</formula>
    </cfRule>
    <cfRule type="cellIs" dxfId="20" priority="3" operator="greaterThan">
      <formula>$G$10</formula>
    </cfRule>
  </conditionalFormatting>
  <conditionalFormatting sqref="C21">
    <cfRule type="cellIs" dxfId="17" priority="10" operator="lessThan">
      <formula>$C$10</formula>
    </cfRule>
    <cfRule type="cellIs" dxfId="16" priority="11" operator="greaterThan">
      <formula>$C$10</formula>
    </cfRule>
  </conditionalFormatting>
  <conditionalFormatting sqref="D21">
    <cfRule type="cellIs" dxfId="13" priority="8" operator="lessThan">
      <formula>$D$10</formula>
    </cfRule>
    <cfRule type="cellIs" dxfId="12" priority="9" operator="greaterThan">
      <formula>$D$10</formula>
    </cfRule>
  </conditionalFormatting>
  <conditionalFormatting sqref="E21">
    <cfRule type="cellIs" dxfId="9" priority="6" operator="lessThan">
      <formula>$E$10</formula>
    </cfRule>
    <cfRule type="cellIs" dxfId="8" priority="7" operator="greaterThan">
      <formula>$E$10</formula>
    </cfRule>
  </conditionalFormatting>
  <conditionalFormatting sqref="F21">
    <cfRule type="cellIs" dxfId="5" priority="4" operator="lessThan">
      <formula>$F$10</formula>
    </cfRule>
    <cfRule type="cellIs" dxfId="4" priority="5" operator="greaterThan">
      <formula>$F$10</formula>
    </cfRule>
  </conditionalFormatting>
  <conditionalFormatting sqref="C12:L21 C8:L10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2012-10-08T13:40:12Z</dcterms:modified>
</cp:coreProperties>
</file>