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885" activeTab="1"/>
  </bookViews>
  <sheets>
    <sheet name="Положение" sheetId="1" r:id="rId1"/>
    <sheet name="Матчи" sheetId="2" r:id="rId2"/>
    <sheet name="Команды" sheetId="3" r:id="rId3"/>
  </sheets>
  <definedNames>
    <definedName name="ком_N">Команды!$A$2:$A$5</definedName>
    <definedName name="ком_В">Команды!$F$2:$F$5</definedName>
    <definedName name="ком_В_ро">Команды!$AE$2:$AE$5</definedName>
    <definedName name="ком_И">Команды!$E$2:$E$5</definedName>
    <definedName name="ком_И_ро">Команды!$AD$2:$AD$5</definedName>
    <definedName name="ком_Код">Команды!$B$2:$B$5</definedName>
    <definedName name="ком_Место">Команды!$D$2:$D$5</definedName>
    <definedName name="ком_МЗ">Команды!$J$2:$J$5</definedName>
    <definedName name="ком_МЗ_ро">Команды!$AI$2:$AI$5</definedName>
    <definedName name="ком_МЗЧП">Команды!$M$2:$M$5</definedName>
    <definedName name="ком_МЗЧП_ро">Команды!$AL$2:$AL$5</definedName>
    <definedName name="ком_МП">Команды!$K$2:$K$5</definedName>
    <definedName name="ком_МП_ро">Команды!$AJ$2:$AJ$5</definedName>
    <definedName name="ком_МР">Команды!$L$2:$L$5</definedName>
    <definedName name="ком_МР_ро">Команды!$AK$2:$AK$5</definedName>
    <definedName name="ком_Н">Команды!$G$2:$G$5</definedName>
    <definedName name="ком_Н_ро">Команды!$AF$2:$AF$5</definedName>
    <definedName name="ком_Название">Команды!$C$2:$C$5</definedName>
    <definedName name="ком_О">Команды!$I$2:$I$5</definedName>
    <definedName name="ком_О_ро">Команды!$AH$2:$AH$5</definedName>
    <definedName name="ком_П">Команды!$H$2:$H$5</definedName>
    <definedName name="ком_П_ро">Команды!$AG$2:$AG$5</definedName>
    <definedName name="ком_ранг10_О">Команды!$BC$2:$BC$5</definedName>
    <definedName name="ком_ранг100_МЗЧП">Команды!$CB$2:$CB$5</definedName>
    <definedName name="ком_ранг110_Ж">Команды!$CE$2:$CE$5</definedName>
    <definedName name="ком_ранг20_В">Команды!$BD$2:$BD$5</definedName>
    <definedName name="ком_ранг30_О_ро">Команды!$BG$2:$BG$5</definedName>
    <definedName name="ком_ранг40_В_ро">Команды!$BJ$2:$BJ$5</definedName>
    <definedName name="ком_ранг50_МР_ро">Команды!$BM$2:$BM$5</definedName>
    <definedName name="ком_ранг60_МЗ_ро">Команды!$BP$2:$BP$5</definedName>
    <definedName name="ком_ранг70_МЗЧП_ро">Команды!$BS$2:$BS$5</definedName>
    <definedName name="ком_ранг80_МР">Команды!$BV$2:$BV$5</definedName>
    <definedName name="ком_ранг90_МЗ">Команды!$BY$2:$BY$5</definedName>
    <definedName name="ком_РангОконч">Команды!$CH$2:$CH$5</definedName>
    <definedName name="ком_робщ100">Команды!$CD$2:$CD$5</definedName>
    <definedName name="ком_робщ110">Команды!$CG$2:$CG$5</definedName>
    <definedName name="ком_робщ20">Команды!$BF$2:$BF$5</definedName>
    <definedName name="ком_робщ30">Команды!$BI$2:$BI$5</definedName>
    <definedName name="ком_робщ40">Команды!$BL$2:$BL$5</definedName>
    <definedName name="ком_робщ50">Команды!$BO$2:$BO$5</definedName>
    <definedName name="ком_робщ60">Команды!$BR$2:$BR$5</definedName>
    <definedName name="ком_робщ70">Команды!$BU$2:$BU$5</definedName>
    <definedName name="ком_робщ80">Команды!$BX$2:$BX$5</definedName>
    <definedName name="ком_робщ90">Команды!$CA$2:$CA$5</definedName>
    <definedName name="ком_сВ">Команды!$O$2:$O$5</definedName>
    <definedName name="ком_сВ_ро">Команды!$AN$2:$AN$5</definedName>
    <definedName name="ком_сИ">Команды!$N$2:$N$5</definedName>
    <definedName name="ком_сИ_ро">Команды!$AM$2:$AM$5</definedName>
    <definedName name="ком_сМЗ">Команды!$S$2:$S$5</definedName>
    <definedName name="ком_сМЗ_ро">Команды!$AR$2:$AR$5</definedName>
    <definedName name="ком_сМП">Команды!$T$2:$T$5</definedName>
    <definedName name="ком_сМП_ро">Команды!$AS$2:$AS$5</definedName>
    <definedName name="ком_сМР">Команды!$U$2:$U$5</definedName>
    <definedName name="ком_сМР_ро">Команды!$AT$2:$AT$5</definedName>
    <definedName name="ком_сН">Команды!$P$2:$P$5</definedName>
    <definedName name="ком_сН_ро">Команды!$AO$2:$AO$5</definedName>
    <definedName name="ком_сО">Команды!$R$2:$R$5</definedName>
    <definedName name="ком_сО_ро">Команды!$AQ$2:$AQ$5</definedName>
    <definedName name="ком_сП">Команды!$Q$2:$Q$5</definedName>
    <definedName name="ком_сП_ро">Команды!$AP$2:$AP$5</definedName>
    <definedName name="ком_сумм100">Команды!$CC$2:$CC$5</definedName>
    <definedName name="ком_сумм110">Команды!$CF$2:$CF$5</definedName>
    <definedName name="ком_сумм20">Команды!$BE$2:$BE$5</definedName>
    <definedName name="ком_сумм30">Команды!$BH$2:$BH$5</definedName>
    <definedName name="ком_сумм40">Команды!$BK$2:$BK$5</definedName>
    <definedName name="ком_сумм50">Команды!$BN$2:$BN$5</definedName>
    <definedName name="ком_сумм60">Команды!$BQ$2:$BQ$5</definedName>
    <definedName name="ком_сумм70">Команды!$BT$2:$BT$5</definedName>
    <definedName name="ком_сумм80">Команды!$BW$2:$BW$5</definedName>
    <definedName name="ком_сумм90">Команды!$BZ$2:$BZ$5</definedName>
    <definedName name="ком_чВ">Команды!$W$2:$W$5</definedName>
    <definedName name="ком_чВ_ро">Команды!$AV$2:$AV$5</definedName>
    <definedName name="ком_чИ">Команды!$V$2:$V$5</definedName>
    <definedName name="ком_чИ_ро">Команды!$AU$2:$AU$5</definedName>
    <definedName name="ком_чМЗ">Команды!$AA$2:$AA$5</definedName>
    <definedName name="ком_чМЗ_ро">Команды!$AZ$2:$AZ$5</definedName>
    <definedName name="ком_чМП">Команды!$AB$2:$AB$5</definedName>
    <definedName name="ком_чМП_ро">Команды!$BA$2:$BA$5</definedName>
    <definedName name="ком_чМР">Команды!$AC$2:$AC$5</definedName>
    <definedName name="ком_чМР_ро">Команды!$BB$2:$BB$5</definedName>
    <definedName name="ком_чН">Команды!$X$2:$X$5</definedName>
    <definedName name="ком_чН_ро">Команды!$AW$2:$AW$5</definedName>
    <definedName name="ком_чО">Команды!$Z$2:$Z$5</definedName>
    <definedName name="ком_чО_ро">Команды!$AY$2:$AY$5</definedName>
    <definedName name="ком_чП">Команды!$Y$2:$Y$5</definedName>
    <definedName name="ком_чП_ро">Команды!$AX$2:$AX$5</definedName>
    <definedName name="мат_N">Матчи!$A$2:$A$13</definedName>
    <definedName name="мат_N_">Матчи!$A$15:$A$26</definedName>
    <definedName name="мат_ВведеноВсе">Матчи!$AB$2:$AB$13</definedName>
    <definedName name="мат_ВведеноВсе_">Матчи!$AB$15:$AB$26</definedName>
    <definedName name="мат_ВведеныКмд">Матчи!$AC$2:$AC$13</definedName>
    <definedName name="мат_ВведеныКмд_">Матчи!$AC$15:$AC$26</definedName>
    <definedName name="мат_Г">Матчи!$H$2:$H$13</definedName>
    <definedName name="мат_Г_">Матчи!$H$15:$H$26</definedName>
    <definedName name="мат_гВ">Матчи!$W$2:$W$13</definedName>
    <definedName name="мат_гВ_">Матчи!$W$15:$W$26</definedName>
    <definedName name="мат_гВ_ро">Матчи!$AW$2:$AW$13</definedName>
    <definedName name="мат_гВ_ро_">Матчи!$AW$15:$AW$26</definedName>
    <definedName name="мат_гГ">Матчи!$J$2:$J$13</definedName>
    <definedName name="мат_гГ_">Матчи!$J$15:$J$26</definedName>
    <definedName name="мат_гМ">Матчи!$D$2:$D$13</definedName>
    <definedName name="мат_гМ_">Матчи!$D$15:$D$26</definedName>
    <definedName name="мат_гМЗ">Матчи!$T$2:$T$13</definedName>
    <definedName name="мат_гМЗ_">Матчи!$T$15:$T$26</definedName>
    <definedName name="мат_гМЗ_ро">Матчи!$AT$2:$AT$13</definedName>
    <definedName name="мат_гМЗ_ро_">Матчи!$AT$15:$AT$26</definedName>
    <definedName name="мат_гМЗЧП">Матчи!$AA$2:$AA$13</definedName>
    <definedName name="мат_гМЗЧП_">Матчи!$AA$15:$AA$26</definedName>
    <definedName name="мат_гМЗЧП_ро">Матчи!$BA$2:$BA$13</definedName>
    <definedName name="мат_гМЗЧП_ро_">Матчи!$BA$15:$BA$26</definedName>
    <definedName name="мат_гМП">Матчи!$U$2:$U$13</definedName>
    <definedName name="мат_гМП_">Матчи!$U$15:$U$26</definedName>
    <definedName name="мат_гМП_ро">Матчи!$AU$2:$AU$13</definedName>
    <definedName name="мат_гМП_ро_">Матчи!$AU$15:$AU$26</definedName>
    <definedName name="мат_гМР">Матчи!$V$2:$V$13</definedName>
    <definedName name="мат_гМР_">Матчи!$V$15:$V$26</definedName>
    <definedName name="мат_гМР_ро">Матчи!$AV$2:$AV$13</definedName>
    <definedName name="мат_гМР_ро_">Матчи!$AV$15:$AV$26</definedName>
    <definedName name="мат_гН">Матчи!$X$2:$X$13</definedName>
    <definedName name="мат_гН_">Матчи!$X$15:$X$26</definedName>
    <definedName name="мат_гН_ро">Матчи!$AX$2:$AX$13</definedName>
    <definedName name="мат_гН_ро_">Матчи!$AX$15:$AX$26</definedName>
    <definedName name="мат_гО">Матчи!$Z$2:$Z$13</definedName>
    <definedName name="мат_гО_">Матчи!$Z$15:$Z$26</definedName>
    <definedName name="мат_гО_ро">Матчи!$AZ$2:$AZ$13</definedName>
    <definedName name="мат_гО_ро_">Матчи!$AZ$15:$AZ$26</definedName>
    <definedName name="мат_Гость">Матчи!$L$2:$L$13</definedName>
    <definedName name="мат_Гость_">Матчи!$L$15:$L$26</definedName>
    <definedName name="мат_гП">Матчи!$Y$2:$Y$13</definedName>
    <definedName name="мат_гП_">Матчи!$Y$15:$Y$26</definedName>
    <definedName name="мат_гП_ро">Матчи!$AY$2:$AY$13</definedName>
    <definedName name="мат_гП_ро_">Матчи!$AY$15:$AY$26</definedName>
    <definedName name="мат_Дата">Матчи!$F$2:$F$13</definedName>
    <definedName name="мат_Дата_">Матчи!$F$15:$F$26</definedName>
    <definedName name="мат_К">Матчи!$B$2:$B$13</definedName>
    <definedName name="мат_К_">Матчи!$B$15:$B$26</definedName>
    <definedName name="мат_КлючКмдДата">Матчи!$AI$2:$AI$13</definedName>
    <definedName name="мат_КлючКмдДата_">Матчи!$AI$15:$AI$26</definedName>
    <definedName name="мат_Кмд1">Матчи!$AD$2:$AD$13</definedName>
    <definedName name="мат_Кмд1_">Матчи!$AD$15:$AD$26</definedName>
    <definedName name="мат_Кмд2">Матчи!$AE$2:$AE$13</definedName>
    <definedName name="мат_Кмд2_">Матчи!$AE$15:$AE$26</definedName>
    <definedName name="мат_РавныеОчки">Матчи!$AL$2:$AL$13</definedName>
    <definedName name="мат_РавныеОчки_">Матчи!$AL$15:$AL$26</definedName>
    <definedName name="мат_сумо1">Матчи!$AJ$2:$AJ$13</definedName>
    <definedName name="мат_сумо1_">Матчи!$AJ$15:$AJ$26</definedName>
    <definedName name="мат_сумо2">Матчи!$AK$2:$AK$13</definedName>
    <definedName name="мат_сумо2_">Матчи!$AK$15:$AK$26</definedName>
    <definedName name="мат_Счёт">Матчи!$AG$2:$AG$13</definedName>
    <definedName name="мат_Счёт_">Матчи!$AG$15:$AG$26</definedName>
    <definedName name="мат_СчётДвой">Матчи!$AG$2:$AG$26</definedName>
    <definedName name="мат_СчётПрив">Матчи!$AH$2:$AH$13</definedName>
    <definedName name="мат_СчётПрив_">Матчи!$AH$15:$AH$26</definedName>
    <definedName name="мат_Тр">Матчи!$E$2:$E$13</definedName>
    <definedName name="мат_Тр_">Матчи!$E$15:$E$26</definedName>
    <definedName name="мат_УниКлюч">Матчи!$AF$2:$AF$13</definedName>
    <definedName name="мат_УниКлюч_">Матчи!$AF$15:$AF$26</definedName>
    <definedName name="мат_УниКлючДвой">Матчи!$AF$2:$AF$26</definedName>
    <definedName name="мат_Х">Матчи!$G$2:$G$13</definedName>
    <definedName name="мат_Х_">Матчи!$G$15:$G$26</definedName>
    <definedName name="мат_хВ">Матчи!$P$2:$P$13</definedName>
    <definedName name="мат_хВ_">Матчи!$P$15:$P$26</definedName>
    <definedName name="мат_хВ_ро">Матчи!$AP$2:$AP$13</definedName>
    <definedName name="мат_хВ_ро_">Матчи!$AP$15:$AP$26</definedName>
    <definedName name="мат_хГ">Матчи!$I$2:$I$13</definedName>
    <definedName name="мат_хГ_">Матчи!$I$15:$I$26</definedName>
    <definedName name="мат_хМ">Матчи!$C$2:$C$13</definedName>
    <definedName name="мат_хМ_">Матчи!$C$15:$C$26</definedName>
    <definedName name="мат_хМЗ">Матчи!$M$2:$M$13</definedName>
    <definedName name="мат_хМЗ_">Матчи!$M$15:$M$26</definedName>
    <definedName name="мат_хМЗ_ро">Матчи!$AM$2:$AM$13</definedName>
    <definedName name="мат_хМЗ_ро_">Матчи!$AM$15:$AM$26</definedName>
    <definedName name="мат_хМП">Матчи!$N$2:$N$13</definedName>
    <definedName name="мат_хМП_">Матчи!$N$15:$N$26</definedName>
    <definedName name="мат_хМП_ро">Матчи!$AN$2:$AN$13</definedName>
    <definedName name="мат_хМП_ро_">Матчи!$AN$15:$AN$26</definedName>
    <definedName name="мат_хМР">Матчи!$O$2:$O$13</definedName>
    <definedName name="мат_хМР_">Матчи!$O$15:$O$26</definedName>
    <definedName name="мат_хМР_ро">Матчи!$AO$2:$AO$13</definedName>
    <definedName name="мат_хМР_ро_">Матчи!$AO$15:$AO$26</definedName>
    <definedName name="мат_хН">Матчи!$Q$2:$Q$13</definedName>
    <definedName name="мат_хН_">Матчи!$Q$15:$Q$26</definedName>
    <definedName name="мат_хН_ро">Матчи!$AQ$2:$AQ$13</definedName>
    <definedName name="мат_хН_ро_">Матчи!$AQ$15:$AQ$26</definedName>
    <definedName name="мат_хО">Матчи!$S$2:$S$13</definedName>
    <definedName name="мат_хО_">Матчи!$S$15:$S$26</definedName>
    <definedName name="мат_хО_ро">Матчи!$AS$2:$AS$13</definedName>
    <definedName name="мат_хО_ро_">Матчи!$AS$15:$AS$26</definedName>
    <definedName name="мат_Хозяин">Матчи!$K$2:$K$13</definedName>
    <definedName name="мат_Хозяин_">Матчи!$K$15:$K$26</definedName>
    <definedName name="мат_хП">Матчи!$R$2:$R$13</definedName>
    <definedName name="мат_хП_">Матчи!$R$15:$R$26</definedName>
    <definedName name="мат_хП_ро">Матчи!$AR$2:$AR$13</definedName>
    <definedName name="мат_хП_ро_">Матчи!$AR$15:$AR$26</definedName>
    <definedName name="пол_N">Положение!$U$2:$U$5</definedName>
    <definedName name="пол_В">Положение!$F$2:$F$5</definedName>
    <definedName name="пол_И">Положение!$E$2:$E$5</definedName>
    <definedName name="пол_Команда">Положение!$B$2:$B$5</definedName>
    <definedName name="пол_М">Положение!$A$2:$A$5</definedName>
    <definedName name="пол_Мз">Положение!$I$2:$I$5</definedName>
    <definedName name="пол_Мзч">Положение!$L$2:$L$5</definedName>
    <definedName name="пол_Мп">Положение!$J$2:$J$5</definedName>
    <definedName name="пол_Мр">Положение!$K$2:$K$5</definedName>
    <definedName name="пол_Н">Положение!$G$2:$G$5</definedName>
    <definedName name="пол_О">Положение!$C$2:$C$5</definedName>
    <definedName name="пол_Опотер">Положение!$D$2:$D$5</definedName>
    <definedName name="пол_П">Положение!$H$2:$H$5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E2" i="3" l="1"/>
  <c r="CE3" i="3"/>
  <c r="CE4" i="3"/>
  <c r="CE5" i="3"/>
  <c r="F15" i="2"/>
  <c r="F16" i="2"/>
  <c r="F17" i="2"/>
  <c r="F18" i="2"/>
  <c r="F19" i="2"/>
  <c r="F20" i="2"/>
  <c r="F21" i="2"/>
  <c r="F22" i="2"/>
  <c r="F23" i="2"/>
  <c r="F24" i="2"/>
  <c r="F25" i="2"/>
  <c r="F26" i="2"/>
  <c r="E15" i="2"/>
  <c r="E16" i="2"/>
  <c r="E17" i="2"/>
  <c r="E18" i="2"/>
  <c r="E19" i="2"/>
  <c r="E20" i="2"/>
  <c r="E21" i="2"/>
  <c r="E22" i="2"/>
  <c r="E23" i="2"/>
  <c r="E24" i="2"/>
  <c r="E25" i="2"/>
  <c r="E26" i="2"/>
  <c r="B15" i="2"/>
  <c r="B16" i="2"/>
  <c r="B17" i="2"/>
  <c r="B18" i="2"/>
  <c r="B19" i="2"/>
  <c r="B20" i="2"/>
  <c r="B21" i="2"/>
  <c r="B22" i="2"/>
  <c r="B23" i="2"/>
  <c r="B24" i="2"/>
  <c r="B25" i="2"/>
  <c r="B26" i="2"/>
  <c r="A15" i="2"/>
  <c r="A16" i="2"/>
  <c r="A17" i="2"/>
  <c r="A18" i="2"/>
  <c r="A19" i="2"/>
  <c r="A20" i="2"/>
  <c r="A21" i="2"/>
  <c r="A22" i="2"/>
  <c r="A23" i="2"/>
  <c r="A24" i="2"/>
  <c r="A25" i="2"/>
  <c r="A26" i="2"/>
  <c r="AE2" i="2"/>
  <c r="AD15" i="2" s="1"/>
  <c r="AE3" i="2"/>
  <c r="AE4" i="2"/>
  <c r="AD17" i="2" s="1"/>
  <c r="AE5" i="2"/>
  <c r="AE6" i="2"/>
  <c r="AE7" i="2"/>
  <c r="AE8" i="2"/>
  <c r="AD21" i="2" s="1"/>
  <c r="AE9" i="2"/>
  <c r="AE10" i="2"/>
  <c r="AD23" i="2" s="1"/>
  <c r="AE11" i="2"/>
  <c r="AE12" i="2"/>
  <c r="AD25" i="2" s="1"/>
  <c r="AE13" i="2"/>
  <c r="AD2" i="2"/>
  <c r="AD3" i="2"/>
  <c r="AD4" i="2"/>
  <c r="AE17" i="2" s="1"/>
  <c r="AD5" i="2"/>
  <c r="AD6" i="2"/>
  <c r="AE19" i="2" s="1"/>
  <c r="AD7" i="2"/>
  <c r="AD8" i="2"/>
  <c r="AE21" i="2" s="1"/>
  <c r="AD9" i="2"/>
  <c r="AD10" i="2"/>
  <c r="AF10" i="2" s="1"/>
  <c r="AD11" i="2"/>
  <c r="AD12" i="2"/>
  <c r="AE25" i="2" s="1"/>
  <c r="AD13" i="2"/>
  <c r="L2" i="2"/>
  <c r="K6" i="2" l="1"/>
  <c r="L10" i="2"/>
  <c r="K10" i="2"/>
  <c r="K2" i="2"/>
  <c r="AC2" i="2" s="1"/>
  <c r="AC15" i="2" s="1"/>
  <c r="L6" i="2"/>
  <c r="AC6" i="2" s="1"/>
  <c r="AF2" i="2"/>
  <c r="AD19" i="2"/>
  <c r="AF19" i="2" s="1"/>
  <c r="AE23" i="2"/>
  <c r="AF23" i="2" s="1"/>
  <c r="AE15" i="2"/>
  <c r="AF15" i="2" s="1"/>
  <c r="K12" i="2"/>
  <c r="K8" i="2"/>
  <c r="K4" i="2"/>
  <c r="L12" i="2"/>
  <c r="L8" i="2"/>
  <c r="L4" i="2"/>
  <c r="AF6" i="2"/>
  <c r="AE26" i="2"/>
  <c r="K13" i="2"/>
  <c r="AE24" i="2"/>
  <c r="K11" i="2"/>
  <c r="AE22" i="2"/>
  <c r="K9" i="2"/>
  <c r="AE20" i="2"/>
  <c r="AF7" i="2"/>
  <c r="K7" i="2"/>
  <c r="AE18" i="2"/>
  <c r="AF5" i="2"/>
  <c r="K5" i="2"/>
  <c r="AE16" i="2"/>
  <c r="AF3" i="2"/>
  <c r="K3" i="2"/>
  <c r="AD26" i="2"/>
  <c r="L13" i="2"/>
  <c r="AD24" i="2"/>
  <c r="L11" i="2"/>
  <c r="AD22" i="2"/>
  <c r="L9" i="2"/>
  <c r="AD20" i="2"/>
  <c r="L7" i="2"/>
  <c r="AD18" i="2"/>
  <c r="AF18" i="2" s="1"/>
  <c r="L5" i="2"/>
  <c r="L3" i="2"/>
  <c r="AD16" i="2"/>
  <c r="AF16" i="2" s="1"/>
  <c r="AF13" i="2"/>
  <c r="AF9" i="2"/>
  <c r="AB2" i="2"/>
  <c r="N2" i="2" s="1"/>
  <c r="M15" i="2" s="1"/>
  <c r="AF25" i="2"/>
  <c r="AF21" i="2"/>
  <c r="AF17" i="2"/>
  <c r="AF11" i="2"/>
  <c r="AF12" i="2"/>
  <c r="AF8" i="2"/>
  <c r="AF4" i="2"/>
  <c r="U2" i="2"/>
  <c r="AC10" i="2" l="1"/>
  <c r="AC23" i="2" s="1"/>
  <c r="AC19" i="2"/>
  <c r="AB6" i="2"/>
  <c r="AB19" i="2" s="1"/>
  <c r="AC3" i="2"/>
  <c r="AC16" i="2" s="1"/>
  <c r="AC4" i="2"/>
  <c r="AC12" i="2"/>
  <c r="AF22" i="2"/>
  <c r="AF26" i="2"/>
  <c r="AC11" i="2"/>
  <c r="AB11" i="2" s="1"/>
  <c r="AC8" i="2"/>
  <c r="AB15" i="2"/>
  <c r="AI2" i="2"/>
  <c r="AH2" i="2"/>
  <c r="M2" i="2"/>
  <c r="AG2" i="2" s="1"/>
  <c r="T2" i="2"/>
  <c r="AF20" i="2"/>
  <c r="AF24" i="2"/>
  <c r="AC5" i="2"/>
  <c r="AC7" i="2"/>
  <c r="AC9" i="2"/>
  <c r="AC13" i="2"/>
  <c r="AB10" i="2" l="1"/>
  <c r="AI10" i="2" s="1"/>
  <c r="AA2" i="2"/>
  <c r="P2" i="2"/>
  <c r="M6" i="2"/>
  <c r="AG6" i="2" s="1"/>
  <c r="AI6" i="2"/>
  <c r="T6" i="2"/>
  <c r="AC24" i="2"/>
  <c r="Y2" i="2"/>
  <c r="AB3" i="2"/>
  <c r="N3" i="2" s="1"/>
  <c r="AC25" i="2"/>
  <c r="AB12" i="2"/>
  <c r="W2" i="2"/>
  <c r="AC17" i="2"/>
  <c r="AB4" i="2"/>
  <c r="N6" i="2"/>
  <c r="AH6" i="2" s="1"/>
  <c r="U6" i="2"/>
  <c r="V2" i="2"/>
  <c r="X2" i="2"/>
  <c r="AC21" i="2"/>
  <c r="AB8" i="2"/>
  <c r="AB13" i="2"/>
  <c r="AC26" i="2"/>
  <c r="AB9" i="2"/>
  <c r="AC22" i="2"/>
  <c r="AB7" i="2"/>
  <c r="AC20" i="2"/>
  <c r="AB5" i="2"/>
  <c r="AC18" i="2"/>
  <c r="N19" i="2"/>
  <c r="R2" i="2"/>
  <c r="N15" i="2"/>
  <c r="O2" i="2"/>
  <c r="Q2" i="2"/>
  <c r="AB24" i="2"/>
  <c r="AI11" i="2"/>
  <c r="T11" i="2"/>
  <c r="M11" i="2"/>
  <c r="AH11" i="2" s="1"/>
  <c r="U11" i="2"/>
  <c r="N11" i="2"/>
  <c r="M24" i="2" s="1"/>
  <c r="AI19" i="2"/>
  <c r="AI15" i="2"/>
  <c r="AH15" i="2"/>
  <c r="AG15" i="2"/>
  <c r="AG11" i="2" l="1"/>
  <c r="U10" i="2"/>
  <c r="Y6" i="2"/>
  <c r="AB23" i="2"/>
  <c r="M10" i="2"/>
  <c r="AH10" i="2" s="1"/>
  <c r="N10" i="2"/>
  <c r="AG10" i="2" s="1"/>
  <c r="T10" i="2"/>
  <c r="AA10" i="2" s="1"/>
  <c r="AA6" i="2"/>
  <c r="Z2" i="2"/>
  <c r="M16" i="2"/>
  <c r="U3" i="2"/>
  <c r="S2" i="2"/>
  <c r="O6" i="2"/>
  <c r="T3" i="2"/>
  <c r="AI3" i="2"/>
  <c r="P6" i="2"/>
  <c r="Y10" i="2"/>
  <c r="R6" i="2"/>
  <c r="M3" i="2"/>
  <c r="AH3" i="2" s="1"/>
  <c r="AB16" i="2"/>
  <c r="X10" i="2"/>
  <c r="P10" i="2"/>
  <c r="V6" i="2"/>
  <c r="X6" i="2"/>
  <c r="T4" i="2"/>
  <c r="N4" i="2"/>
  <c r="U4" i="2"/>
  <c r="M4" i="2"/>
  <c r="S2" i="3" s="1"/>
  <c r="AI4" i="2"/>
  <c r="AG4" i="2"/>
  <c r="AB17" i="2"/>
  <c r="AH4" i="2"/>
  <c r="T12" i="2"/>
  <c r="N12" i="2"/>
  <c r="M25" i="2" s="1"/>
  <c r="U12" i="2"/>
  <c r="AB5" i="3" s="1"/>
  <c r="AI12" i="2"/>
  <c r="AG12" i="2"/>
  <c r="M12" i="2"/>
  <c r="AB25" i="2"/>
  <c r="AH12" i="2"/>
  <c r="W6" i="2"/>
  <c r="M19" i="2"/>
  <c r="Q6" i="2"/>
  <c r="S6" i="2" s="1"/>
  <c r="T8" i="2"/>
  <c r="M8" i="2"/>
  <c r="U8" i="2"/>
  <c r="W8" i="2" s="1"/>
  <c r="N8" i="2"/>
  <c r="M21" i="2" s="1"/>
  <c r="AI8" i="2"/>
  <c r="AG8" i="2"/>
  <c r="AB21" i="2"/>
  <c r="AH8" i="2"/>
  <c r="R11" i="2"/>
  <c r="N24" i="2"/>
  <c r="AG24" i="2" s="1"/>
  <c r="P11" i="2"/>
  <c r="O11" i="2"/>
  <c r="Q11" i="2"/>
  <c r="S11" i="2" s="1"/>
  <c r="W11" i="2"/>
  <c r="X11" i="2"/>
  <c r="AA11" i="2"/>
  <c r="Y11" i="2"/>
  <c r="V11" i="2"/>
  <c r="AI24" i="2"/>
  <c r="AH24" i="2"/>
  <c r="AB18" i="2"/>
  <c r="AI5" i="2"/>
  <c r="AH5" i="2"/>
  <c r="T5" i="2"/>
  <c r="M5" i="2"/>
  <c r="AG5" i="2" s="1"/>
  <c r="U5" i="2"/>
  <c r="N5" i="2"/>
  <c r="AB20" i="2"/>
  <c r="AI7" i="2"/>
  <c r="AH7" i="2"/>
  <c r="T7" i="2"/>
  <c r="M7" i="2"/>
  <c r="AG7" i="2" s="1"/>
  <c r="U7" i="2"/>
  <c r="N7" i="2"/>
  <c r="AB22" i="2"/>
  <c r="AI9" i="2"/>
  <c r="T9" i="2"/>
  <c r="AA3" i="3" s="1"/>
  <c r="M9" i="2"/>
  <c r="AH9" i="2" s="1"/>
  <c r="U9" i="2"/>
  <c r="AB3" i="3" s="1"/>
  <c r="N9" i="2"/>
  <c r="M22" i="2" s="1"/>
  <c r="AB26" i="2"/>
  <c r="AI13" i="2"/>
  <c r="T13" i="2"/>
  <c r="M13" i="2"/>
  <c r="AH13" i="2" s="1"/>
  <c r="U13" i="2"/>
  <c r="N13" i="2"/>
  <c r="M26" i="2" s="1"/>
  <c r="AG13" i="2" l="1"/>
  <c r="AA5" i="3"/>
  <c r="AC5" i="3" s="1"/>
  <c r="V10" i="2"/>
  <c r="R10" i="2"/>
  <c r="W10" i="2"/>
  <c r="Z10" i="2" s="1"/>
  <c r="AG9" i="2"/>
  <c r="AG19" i="2"/>
  <c r="AH19" i="2"/>
  <c r="AG3" i="2"/>
  <c r="S5" i="3"/>
  <c r="J5" i="3" s="1"/>
  <c r="M23" i="2"/>
  <c r="O10" i="2"/>
  <c r="N23" i="2"/>
  <c r="Q10" i="2"/>
  <c r="S10" i="2" s="1"/>
  <c r="AH23" i="2"/>
  <c r="AI23" i="2"/>
  <c r="AG23" i="2"/>
  <c r="AC3" i="3"/>
  <c r="M3" i="3"/>
  <c r="S4" i="3"/>
  <c r="AB4" i="3"/>
  <c r="AA4" i="3"/>
  <c r="T3" i="3"/>
  <c r="K3" i="3" s="1"/>
  <c r="M20" i="2"/>
  <c r="AG20" i="2" s="1"/>
  <c r="T5" i="3"/>
  <c r="K5" i="3" s="1"/>
  <c r="M5" i="3"/>
  <c r="AA2" i="3"/>
  <c r="M2" i="3" s="1"/>
  <c r="AB2" i="3"/>
  <c r="M18" i="2"/>
  <c r="AG18" i="2" s="1"/>
  <c r="T4" i="3"/>
  <c r="M17" i="2"/>
  <c r="T2" i="3"/>
  <c r="AA3" i="2"/>
  <c r="N16" i="2"/>
  <c r="AH16" i="2" s="1"/>
  <c r="S3" i="3"/>
  <c r="X3" i="2"/>
  <c r="W3" i="2"/>
  <c r="Y3" i="2"/>
  <c r="AI16" i="2"/>
  <c r="V3" i="2"/>
  <c r="O3" i="2"/>
  <c r="AG16" i="2"/>
  <c r="R3" i="2"/>
  <c r="P3" i="2"/>
  <c r="Q3" i="2"/>
  <c r="R12" i="2"/>
  <c r="P12" i="2"/>
  <c r="N25" i="2"/>
  <c r="O12" i="2"/>
  <c r="Q12" i="2"/>
  <c r="P4" i="2"/>
  <c r="O2" i="3" s="1"/>
  <c r="N17" i="2"/>
  <c r="AH17" i="2" s="1"/>
  <c r="O4" i="2"/>
  <c r="R4" i="2"/>
  <c r="Q2" i="3" s="1"/>
  <c r="Q4" i="2"/>
  <c r="P2" i="3" s="1"/>
  <c r="Z6" i="2"/>
  <c r="AH25" i="2"/>
  <c r="AI25" i="2"/>
  <c r="AG25" i="2"/>
  <c r="AA12" i="2"/>
  <c r="W12" i="2"/>
  <c r="W5" i="3" s="1"/>
  <c r="Y12" i="2"/>
  <c r="Y5" i="3" s="1"/>
  <c r="V12" i="2"/>
  <c r="X12" i="2"/>
  <c r="X5" i="3" s="1"/>
  <c r="AI17" i="2"/>
  <c r="AG17" i="2"/>
  <c r="Y4" i="2"/>
  <c r="AA4" i="2"/>
  <c r="V4" i="2"/>
  <c r="X4" i="2"/>
  <c r="W4" i="2"/>
  <c r="AI21" i="2"/>
  <c r="AA8" i="2"/>
  <c r="V8" i="2"/>
  <c r="X8" i="2"/>
  <c r="Z8" i="2" s="1"/>
  <c r="Y8" i="2"/>
  <c r="Z11" i="2"/>
  <c r="P8" i="2"/>
  <c r="Q8" i="2"/>
  <c r="R8" i="2"/>
  <c r="O8" i="2"/>
  <c r="N21" i="2"/>
  <c r="AH21" i="2" s="1"/>
  <c r="R13" i="2"/>
  <c r="N26" i="2"/>
  <c r="AH26" i="2" s="1"/>
  <c r="P13" i="2"/>
  <c r="Q13" i="2"/>
  <c r="O13" i="2"/>
  <c r="R9" i="2"/>
  <c r="N22" i="2"/>
  <c r="Q9" i="2"/>
  <c r="O9" i="2"/>
  <c r="P9" i="2"/>
  <c r="S9" i="2" s="1"/>
  <c r="Q7" i="2"/>
  <c r="N20" i="2"/>
  <c r="R7" i="2"/>
  <c r="Q5" i="3" s="1"/>
  <c r="O7" i="2"/>
  <c r="P7" i="2"/>
  <c r="R5" i="2"/>
  <c r="Q4" i="3" s="1"/>
  <c r="N18" i="2"/>
  <c r="P5" i="2"/>
  <c r="O5" i="2"/>
  <c r="Q5" i="2"/>
  <c r="P4" i="3" s="1"/>
  <c r="Y13" i="2"/>
  <c r="W13" i="2"/>
  <c r="AA13" i="2"/>
  <c r="X13" i="2"/>
  <c r="Z13" i="2" s="1"/>
  <c r="V13" i="2"/>
  <c r="AI26" i="2"/>
  <c r="AG26" i="2"/>
  <c r="Y9" i="2"/>
  <c r="Y3" i="3" s="1"/>
  <c r="X9" i="2"/>
  <c r="X3" i="3" s="1"/>
  <c r="AA9" i="2"/>
  <c r="V9" i="2"/>
  <c r="W9" i="2"/>
  <c r="W3" i="3" s="1"/>
  <c r="AI22" i="2"/>
  <c r="AH22" i="2"/>
  <c r="AG22" i="2"/>
  <c r="X7" i="2"/>
  <c r="V7" i="2"/>
  <c r="AA7" i="2"/>
  <c r="Y7" i="2"/>
  <c r="W7" i="2"/>
  <c r="Z7" i="2" s="1"/>
  <c r="AI20" i="2"/>
  <c r="AH20" i="2"/>
  <c r="Y5" i="2"/>
  <c r="AA5" i="2"/>
  <c r="W5" i="2"/>
  <c r="V5" i="2"/>
  <c r="X5" i="2"/>
  <c r="AI18" i="2"/>
  <c r="AH18" i="2"/>
  <c r="J2" i="3" l="1"/>
  <c r="O4" i="3"/>
  <c r="R4" i="3" s="1"/>
  <c r="AG21" i="2"/>
  <c r="P5" i="3"/>
  <c r="G5" i="3" s="1"/>
  <c r="W4" i="3"/>
  <c r="X4" i="3"/>
  <c r="G4" i="3" s="1"/>
  <c r="Z5" i="3"/>
  <c r="V5" i="3"/>
  <c r="H5" i="3"/>
  <c r="U4" i="3"/>
  <c r="AC4" i="3"/>
  <c r="Z3" i="3"/>
  <c r="J4" i="3"/>
  <c r="M4" i="3"/>
  <c r="CB4" i="3" s="1"/>
  <c r="V3" i="3"/>
  <c r="K2" i="3"/>
  <c r="Y4" i="3"/>
  <c r="H4" i="3" s="1"/>
  <c r="O3" i="3"/>
  <c r="F3" i="3" s="1"/>
  <c r="Q3" i="3"/>
  <c r="H3" i="3" s="1"/>
  <c r="AC2" i="3"/>
  <c r="S7" i="2"/>
  <c r="O5" i="3"/>
  <c r="L5" i="3"/>
  <c r="U5" i="3"/>
  <c r="Y2" i="3"/>
  <c r="H2" i="3" s="1"/>
  <c r="X2" i="3"/>
  <c r="G2" i="3" s="1"/>
  <c r="K4" i="3"/>
  <c r="N4" i="3"/>
  <c r="R2" i="3"/>
  <c r="N2" i="3"/>
  <c r="U2" i="3"/>
  <c r="Z3" i="2"/>
  <c r="W2" i="3"/>
  <c r="S3" i="2"/>
  <c r="P3" i="3"/>
  <c r="G3" i="3" s="1"/>
  <c r="U3" i="3"/>
  <c r="J3" i="3"/>
  <c r="Z9" i="2"/>
  <c r="S8" i="2"/>
  <c r="Z4" i="2"/>
  <c r="Z12" i="2"/>
  <c r="S12" i="2"/>
  <c r="S4" i="2"/>
  <c r="S13" i="2"/>
  <c r="Z5" i="2"/>
  <c r="S5" i="2"/>
  <c r="L2" i="3" l="1"/>
  <c r="F4" i="3"/>
  <c r="CB2" i="3"/>
  <c r="CB5" i="3"/>
  <c r="Z4" i="3"/>
  <c r="V4" i="3"/>
  <c r="E4" i="3" s="1"/>
  <c r="L4" i="3"/>
  <c r="CB3" i="3"/>
  <c r="I4" i="3"/>
  <c r="AK13" i="2" s="1"/>
  <c r="N5" i="3"/>
  <c r="E5" i="3" s="1"/>
  <c r="R5" i="3"/>
  <c r="I5" i="3" s="1"/>
  <c r="F5" i="3"/>
  <c r="R3" i="3"/>
  <c r="I3" i="3" s="1"/>
  <c r="AK11" i="2" s="1"/>
  <c r="N3" i="3"/>
  <c r="E3" i="3" s="1"/>
  <c r="Z2" i="3"/>
  <c r="I2" i="3" s="1"/>
  <c r="V2" i="3"/>
  <c r="E2" i="3" s="1"/>
  <c r="F2" i="3"/>
  <c r="L3" i="3"/>
  <c r="BY5" i="3"/>
  <c r="BY3" i="3"/>
  <c r="BY2" i="3"/>
  <c r="BY4" i="3"/>
  <c r="AJ3" i="2" l="1"/>
  <c r="AJ5" i="2"/>
  <c r="BC2" i="3"/>
  <c r="AK12" i="2"/>
  <c r="AJ13" i="2"/>
  <c r="AL13" i="2" s="1"/>
  <c r="AK4" i="2"/>
  <c r="AJ12" i="2"/>
  <c r="BC3" i="3"/>
  <c r="AK10" i="2"/>
  <c r="AJ11" i="2"/>
  <c r="AL11" i="2" s="1"/>
  <c r="AK9" i="2"/>
  <c r="AJ10" i="2"/>
  <c r="AK8" i="2"/>
  <c r="AJ9" i="2"/>
  <c r="BD4" i="3"/>
  <c r="BD2" i="3"/>
  <c r="AK2" i="2"/>
  <c r="AJ8" i="2"/>
  <c r="AJ6" i="2"/>
  <c r="AK7" i="2"/>
  <c r="AK6" i="2"/>
  <c r="AL6" i="2" s="1"/>
  <c r="AJ7" i="2"/>
  <c r="AL7" i="2" s="1"/>
  <c r="BD5" i="3"/>
  <c r="AJ4" i="2"/>
  <c r="AL4" i="2" s="1"/>
  <c r="AX4" i="2" s="1"/>
  <c r="AK5" i="2"/>
  <c r="BC5" i="3"/>
  <c r="BD3" i="3"/>
  <c r="BA4" i="2"/>
  <c r="AK3" i="2"/>
  <c r="AJ2" i="2"/>
  <c r="BC4" i="3"/>
  <c r="BV3" i="3"/>
  <c r="BV5" i="3"/>
  <c r="BV2" i="3"/>
  <c r="BV4" i="3"/>
  <c r="AU4" i="2" l="1"/>
  <c r="AL3" i="2"/>
  <c r="AM3" i="2" s="1"/>
  <c r="AV4" i="2"/>
  <c r="BE2" i="3"/>
  <c r="AM4" i="2"/>
  <c r="AN4" i="2"/>
  <c r="AO4" i="2"/>
  <c r="AQ4" i="2"/>
  <c r="AY4" i="2"/>
  <c r="AR4" i="2"/>
  <c r="AZ4" i="2"/>
  <c r="AS4" i="2"/>
  <c r="BE3" i="3"/>
  <c r="AL5" i="2"/>
  <c r="AZ5" i="2" s="1"/>
  <c r="AL12" i="2"/>
  <c r="AV12" i="2" s="1"/>
  <c r="AT13" i="2"/>
  <c r="AP13" i="2"/>
  <c r="AX13" i="2"/>
  <c r="AZ13" i="2"/>
  <c r="AW13" i="2"/>
  <c r="AO13" i="2"/>
  <c r="AU13" i="2"/>
  <c r="AM13" i="2"/>
  <c r="AV13" i="2"/>
  <c r="AN13" i="2"/>
  <c r="BA13" i="2"/>
  <c r="AS13" i="2"/>
  <c r="AY13" i="2"/>
  <c r="AQ13" i="2"/>
  <c r="AR13" i="2"/>
  <c r="AZ12" i="2"/>
  <c r="AL10" i="2"/>
  <c r="AO10" i="2" s="1"/>
  <c r="BA11" i="2"/>
  <c r="AW11" i="2"/>
  <c r="AS11" i="2"/>
  <c r="AO11" i="2"/>
  <c r="AZ11" i="2"/>
  <c r="AV11" i="2"/>
  <c r="AR11" i="2"/>
  <c r="AN11" i="2"/>
  <c r="AY11" i="2"/>
  <c r="AU11" i="2"/>
  <c r="AQ11" i="2"/>
  <c r="AM11" i="2"/>
  <c r="AX11" i="2"/>
  <c r="AT11" i="2"/>
  <c r="AP11" i="2"/>
  <c r="AL2" i="2"/>
  <c r="AX2" i="2" s="1"/>
  <c r="BE4" i="3"/>
  <c r="BE5" i="3"/>
  <c r="AL8" i="2"/>
  <c r="AY8" i="2" s="1"/>
  <c r="AL9" i="2"/>
  <c r="AX9" i="2" s="1"/>
  <c r="AW4" i="2"/>
  <c r="AT4" i="2"/>
  <c r="AP4" i="2"/>
  <c r="AZ6" i="2"/>
  <c r="AS6" i="2"/>
  <c r="AU6" i="2"/>
  <c r="AT6" i="2"/>
  <c r="AW6" i="2"/>
  <c r="AQ6" i="2"/>
  <c r="AN6" i="2"/>
  <c r="AV6" i="2"/>
  <c r="AO6" i="2"/>
  <c r="AM6" i="2"/>
  <c r="AP6" i="2"/>
  <c r="AX6" i="2"/>
  <c r="BA6" i="2"/>
  <c r="AY6" i="2"/>
  <c r="AR6" i="2"/>
  <c r="AY7" i="2"/>
  <c r="AU7" i="2"/>
  <c r="AQ7" i="2"/>
  <c r="AM7" i="2"/>
  <c r="AX7" i="2"/>
  <c r="AT7" i="2"/>
  <c r="AP7" i="2"/>
  <c r="BA7" i="2"/>
  <c r="AS7" i="2"/>
  <c r="AV7" i="2"/>
  <c r="AR7" i="2"/>
  <c r="AW7" i="2"/>
  <c r="AO7" i="2"/>
  <c r="AZ7" i="2"/>
  <c r="AN7" i="2"/>
  <c r="AV5" i="2"/>
  <c r="AN3" i="2" l="1"/>
  <c r="AR3" i="2"/>
  <c r="AP3" i="2"/>
  <c r="AT3" i="2"/>
  <c r="AO3" i="2"/>
  <c r="AQ3" i="2"/>
  <c r="AS3" i="2"/>
  <c r="AU3" i="2"/>
  <c r="AM2" i="2"/>
  <c r="AR2" i="3" s="1"/>
  <c r="AV3" i="2"/>
  <c r="AW3" i="2"/>
  <c r="AX3" i="2"/>
  <c r="AY3" i="2"/>
  <c r="AZ3" i="2"/>
  <c r="BA3" i="2"/>
  <c r="AR5" i="2"/>
  <c r="AS5" i="2"/>
  <c r="AN5" i="2"/>
  <c r="AW5" i="2"/>
  <c r="AP9" i="2"/>
  <c r="AZ10" i="2"/>
  <c r="AX12" i="2"/>
  <c r="AU2" i="2"/>
  <c r="AT9" i="2"/>
  <c r="AX10" i="2"/>
  <c r="AW10" i="2"/>
  <c r="AW12" i="2"/>
  <c r="AY12" i="2"/>
  <c r="AQ5" i="2"/>
  <c r="AT5" i="2"/>
  <c r="AZ2" i="3" s="1"/>
  <c r="AL2" i="3" s="1"/>
  <c r="AO5" i="2"/>
  <c r="AM5" i="2"/>
  <c r="AQ2" i="2"/>
  <c r="AO2" i="3" s="1"/>
  <c r="AY2" i="2"/>
  <c r="AQ9" i="2"/>
  <c r="AO9" i="2"/>
  <c r="AM10" i="2"/>
  <c r="AY10" i="2"/>
  <c r="AT10" i="2"/>
  <c r="AN10" i="2"/>
  <c r="AX4" i="3"/>
  <c r="AO12" i="2"/>
  <c r="AP12" i="2"/>
  <c r="AQ12" i="2"/>
  <c r="AR12" i="2"/>
  <c r="AY5" i="2"/>
  <c r="AX5" i="2"/>
  <c r="AU5" i="2"/>
  <c r="BA5" i="2"/>
  <c r="AP5" i="3"/>
  <c r="AN5" i="3"/>
  <c r="AO5" i="3"/>
  <c r="AP5" i="2"/>
  <c r="AN8" i="2"/>
  <c r="AR5" i="3"/>
  <c r="AX8" i="2"/>
  <c r="AW4" i="3" s="1"/>
  <c r="AS12" i="2"/>
  <c r="BA12" i="2"/>
  <c r="AT12" i="2"/>
  <c r="AM12" i="2"/>
  <c r="AU12" i="2"/>
  <c r="AN12" i="2"/>
  <c r="AZ2" i="2"/>
  <c r="AO2" i="2"/>
  <c r="AS2" i="2"/>
  <c r="AW2" i="2"/>
  <c r="AS5" i="3"/>
  <c r="AN9" i="2"/>
  <c r="AS9" i="2"/>
  <c r="AM9" i="2"/>
  <c r="AZ9" i="2"/>
  <c r="BA10" i="2"/>
  <c r="AP10" i="2"/>
  <c r="AQ10" i="2"/>
  <c r="AV10" i="2"/>
  <c r="AU10" i="2"/>
  <c r="AS10" i="2"/>
  <c r="AR10" i="2"/>
  <c r="BF2" i="3"/>
  <c r="AM8" i="2"/>
  <c r="AQ8" i="2"/>
  <c r="AO8" i="2"/>
  <c r="AZ8" i="2"/>
  <c r="AS8" i="2"/>
  <c r="AT8" i="2"/>
  <c r="AZ4" i="3" s="1"/>
  <c r="AL4" i="3" s="1"/>
  <c r="BF5" i="3"/>
  <c r="AW3" i="3"/>
  <c r="BA2" i="2"/>
  <c r="AN2" i="2"/>
  <c r="AS2" i="3" s="1"/>
  <c r="AP2" i="2"/>
  <c r="AN2" i="3" s="1"/>
  <c r="AR2" i="2"/>
  <c r="AP2" i="3" s="1"/>
  <c r="AT2" i="2"/>
  <c r="AV2" i="2"/>
  <c r="AX5" i="3"/>
  <c r="AV9" i="2"/>
  <c r="AY9" i="2"/>
  <c r="AX3" i="3" s="1"/>
  <c r="BA9" i="2"/>
  <c r="AR9" i="2"/>
  <c r="AU9" i="2"/>
  <c r="BA3" i="3" s="1"/>
  <c r="AW9" i="2"/>
  <c r="BF4" i="3"/>
  <c r="BF3" i="3"/>
  <c r="AV8" i="2"/>
  <c r="AW8" i="2"/>
  <c r="AV4" i="3" s="1"/>
  <c r="AU8" i="2"/>
  <c r="BA4" i="3" s="1"/>
  <c r="AP8" i="2"/>
  <c r="AR8" i="2"/>
  <c r="BA8" i="2"/>
  <c r="BA5" i="3" l="1"/>
  <c r="AJ5" i="3" s="1"/>
  <c r="AS3" i="3"/>
  <c r="AJ3" i="3" s="1"/>
  <c r="AW2" i="3"/>
  <c r="BA2" i="3"/>
  <c r="AJ2" i="3" s="1"/>
  <c r="AZ3" i="3"/>
  <c r="AL3" i="3" s="1"/>
  <c r="AN4" i="3"/>
  <c r="AE4" i="3" s="1"/>
  <c r="AX2" i="3"/>
  <c r="AG2" i="3" s="1"/>
  <c r="AV2" i="3"/>
  <c r="AG5" i="3"/>
  <c r="AO4" i="3"/>
  <c r="AF4" i="3" s="1"/>
  <c r="AM5" i="3"/>
  <c r="AZ5" i="3"/>
  <c r="AL5" i="3" s="1"/>
  <c r="AV5" i="3"/>
  <c r="AE5" i="3" s="1"/>
  <c r="AW5" i="3"/>
  <c r="AI2" i="3"/>
  <c r="AN3" i="3"/>
  <c r="AV3" i="3"/>
  <c r="AY3" i="3" s="1"/>
  <c r="AP4" i="3"/>
  <c r="AG4" i="3" s="1"/>
  <c r="AR3" i="3"/>
  <c r="AO3" i="3"/>
  <c r="AF3" i="3" s="1"/>
  <c r="AR4" i="3"/>
  <c r="AI4" i="3" s="1"/>
  <c r="AS4" i="3"/>
  <c r="AJ4" i="3" s="1"/>
  <c r="AT5" i="3"/>
  <c r="AQ5" i="3"/>
  <c r="AQ2" i="3"/>
  <c r="AP3" i="3"/>
  <c r="AG3" i="3" s="1"/>
  <c r="AY4" i="3"/>
  <c r="AT2" i="3"/>
  <c r="AU4" i="3"/>
  <c r="BB4" i="3"/>
  <c r="AF2" i="3"/>
  <c r="AM2" i="3"/>
  <c r="BB2" i="3" l="1"/>
  <c r="BS2" i="3"/>
  <c r="AY2" i="3"/>
  <c r="AH2" i="3" s="1"/>
  <c r="BB3" i="3"/>
  <c r="BB5" i="3"/>
  <c r="AT3" i="3"/>
  <c r="BS5" i="3"/>
  <c r="AU2" i="3"/>
  <c r="AD2" i="3" s="1"/>
  <c r="AE2" i="3"/>
  <c r="BS4" i="3"/>
  <c r="AM4" i="3"/>
  <c r="AD4" i="3" s="1"/>
  <c r="AQ4" i="3"/>
  <c r="AH4" i="3" s="1"/>
  <c r="AY5" i="3"/>
  <c r="AH5" i="3" s="1"/>
  <c r="BS3" i="3"/>
  <c r="AI5" i="3"/>
  <c r="AK5" i="3" s="1"/>
  <c r="AF5" i="3"/>
  <c r="AU5" i="3"/>
  <c r="AD5" i="3" s="1"/>
  <c r="AK4" i="3"/>
  <c r="AQ3" i="3"/>
  <c r="AH3" i="3" s="1"/>
  <c r="AE3" i="3"/>
  <c r="AM3" i="3"/>
  <c r="AK2" i="3"/>
  <c r="AU3" i="3"/>
  <c r="AI3" i="3"/>
  <c r="AK3" i="3" s="1"/>
  <c r="AT4" i="3"/>
  <c r="AD3" i="3" l="1"/>
  <c r="BJ3" i="3"/>
  <c r="BJ5" i="3"/>
  <c r="BG5" i="3"/>
  <c r="BH5" i="3" s="1"/>
  <c r="BG4" i="3"/>
  <c r="BH4" i="3" s="1"/>
  <c r="BJ4" i="3"/>
  <c r="BJ2" i="3"/>
  <c r="BG3" i="3"/>
  <c r="BH3" i="3" s="1"/>
  <c r="BM3" i="3"/>
  <c r="BM4" i="3"/>
  <c r="BM2" i="3"/>
  <c r="BP4" i="3"/>
  <c r="BP2" i="3"/>
  <c r="BG2" i="3"/>
  <c r="BH2" i="3" s="1"/>
  <c r="BP3" i="3"/>
  <c r="BP5" i="3"/>
  <c r="BM5" i="3"/>
  <c r="BI2" i="3" l="1"/>
  <c r="BK2" i="3" s="1"/>
  <c r="BI3" i="3"/>
  <c r="BK3" i="3" s="1"/>
  <c r="BI4" i="3"/>
  <c r="BK4" i="3" s="1"/>
  <c r="BI5" i="3"/>
  <c r="BK5" i="3" s="1"/>
  <c r="BL3" i="3" l="1"/>
  <c r="BN3" i="3" s="1"/>
  <c r="BL5" i="3"/>
  <c r="BN5" i="3" s="1"/>
  <c r="BL2" i="3"/>
  <c r="BN2" i="3" s="1"/>
  <c r="BL4" i="3"/>
  <c r="BN4" i="3" s="1"/>
  <c r="BO2" i="3" l="1"/>
  <c r="BQ2" i="3" s="1"/>
  <c r="BO5" i="3"/>
  <c r="BQ5" i="3" s="1"/>
  <c r="BO3" i="3"/>
  <c r="BQ3" i="3" s="1"/>
  <c r="BO4" i="3"/>
  <c r="BQ4" i="3" s="1"/>
  <c r="BR4" i="3" l="1"/>
  <c r="BT4" i="3" s="1"/>
  <c r="BR5" i="3"/>
  <c r="BT5" i="3" s="1"/>
  <c r="BR3" i="3"/>
  <c r="BT3" i="3" s="1"/>
  <c r="BR2" i="3"/>
  <c r="BT2" i="3" s="1"/>
  <c r="BU2" i="3" l="1"/>
  <c r="BW2" i="3" s="1"/>
  <c r="BU5" i="3"/>
  <c r="BW5" i="3" s="1"/>
  <c r="BU4" i="3"/>
  <c r="BW4" i="3" s="1"/>
  <c r="BU3" i="3"/>
  <c r="BW3" i="3" s="1"/>
  <c r="BX2" i="3" l="1"/>
  <c r="BZ2" i="3" s="1"/>
  <c r="BX3" i="3"/>
  <c r="BZ3" i="3" s="1"/>
  <c r="BX5" i="3"/>
  <c r="BZ5" i="3" s="1"/>
  <c r="BX4" i="3"/>
  <c r="BZ4" i="3" s="1"/>
  <c r="CA2" i="3" l="1"/>
  <c r="CC2" i="3" s="1"/>
  <c r="CA3" i="3"/>
  <c r="CC3" i="3" s="1"/>
  <c r="CA4" i="3"/>
  <c r="CC4" i="3" s="1"/>
  <c r="CA5" i="3"/>
  <c r="CC5" i="3" s="1"/>
  <c r="CD2" i="3" l="1"/>
  <c r="CF2" i="3" s="1"/>
  <c r="CD3" i="3"/>
  <c r="CF3" i="3" s="1"/>
  <c r="CD5" i="3"/>
  <c r="CF5" i="3" s="1"/>
  <c r="CD4" i="3"/>
  <c r="CF4" i="3" s="1"/>
  <c r="CG2" i="3" l="1"/>
  <c r="CG3" i="3"/>
  <c r="CG4" i="3"/>
  <c r="CG5" i="3"/>
  <c r="CH3" i="3" l="1"/>
  <c r="D3" i="3" s="1"/>
  <c r="D11" i="2" s="1"/>
  <c r="CH5" i="3"/>
  <c r="D5" i="3" s="1"/>
  <c r="D10" i="2" s="1"/>
  <c r="CH2" i="3"/>
  <c r="D2" i="3" s="1"/>
  <c r="CH4" i="3"/>
  <c r="D4" i="3" s="1"/>
  <c r="D8" i="2" s="1"/>
  <c r="C3" i="2"/>
  <c r="C9" i="2"/>
  <c r="D4" i="2" l="1"/>
  <c r="U5" i="1"/>
  <c r="Y1" i="1" s="1"/>
  <c r="Y5" i="1" s="1"/>
  <c r="AC5" i="1" s="1"/>
  <c r="S5" i="1" s="1"/>
  <c r="D2" i="2"/>
  <c r="C10" i="2"/>
  <c r="D9" i="2"/>
  <c r="C8" i="2"/>
  <c r="D12" i="2"/>
  <c r="C7" i="2"/>
  <c r="C11" i="2"/>
  <c r="U2" i="1"/>
  <c r="I2" i="1" s="1"/>
  <c r="D6" i="2"/>
  <c r="L2" i="1"/>
  <c r="C13" i="2"/>
  <c r="C6" i="2"/>
  <c r="D7" i="2"/>
  <c r="C2" i="2"/>
  <c r="D5" i="2"/>
  <c r="F2" i="1"/>
  <c r="U3" i="1"/>
  <c r="D3" i="2"/>
  <c r="C4" i="2"/>
  <c r="D13" i="2"/>
  <c r="C12" i="2"/>
  <c r="C5" i="2"/>
  <c r="U4" i="1"/>
  <c r="E5" i="1"/>
  <c r="AG5" i="1" l="1"/>
  <c r="T5" i="1" s="1"/>
  <c r="L5" i="1"/>
  <c r="H5" i="1"/>
  <c r="F5" i="1"/>
  <c r="C5" i="1"/>
  <c r="D5" i="1" s="1"/>
  <c r="H2" i="1"/>
  <c r="Y3" i="1"/>
  <c r="AG3" i="1" s="1"/>
  <c r="T3" i="1" s="1"/>
  <c r="J5" i="1"/>
  <c r="I5" i="1"/>
  <c r="B5" i="1"/>
  <c r="S1" i="1" s="1"/>
  <c r="G5" i="1"/>
  <c r="E2" i="1"/>
  <c r="J2" i="1"/>
  <c r="K2" i="1" s="1"/>
  <c r="B2" i="1"/>
  <c r="M1" i="1" s="1"/>
  <c r="Y2" i="1"/>
  <c r="AG2" i="1" s="1"/>
  <c r="T2" i="1" s="1"/>
  <c r="C2" i="1"/>
  <c r="V1" i="1"/>
  <c r="V4" i="1" s="1"/>
  <c r="Z4" i="1" s="1"/>
  <c r="M4" i="1" s="1"/>
  <c r="G2" i="1"/>
  <c r="AC2" i="1"/>
  <c r="S2" i="1" s="1"/>
  <c r="B3" i="1"/>
  <c r="O1" i="1" s="1"/>
  <c r="G3" i="1"/>
  <c r="L3" i="1"/>
  <c r="F3" i="1"/>
  <c r="J3" i="1"/>
  <c r="E3" i="1"/>
  <c r="I3" i="1"/>
  <c r="K3" i="1" s="1"/>
  <c r="C3" i="1"/>
  <c r="H3" i="1"/>
  <c r="W1" i="1"/>
  <c r="X1" i="1"/>
  <c r="F4" i="1"/>
  <c r="J4" i="1"/>
  <c r="E4" i="1"/>
  <c r="I4" i="1"/>
  <c r="K4" i="1" s="1"/>
  <c r="C4" i="1"/>
  <c r="H4" i="1"/>
  <c r="B4" i="1"/>
  <c r="Q1" i="1" s="1"/>
  <c r="G4" i="1"/>
  <c r="L4" i="1"/>
  <c r="Y4" i="1"/>
  <c r="AC3" i="1"/>
  <c r="S3" i="1" s="1"/>
  <c r="K5" i="1" l="1"/>
  <c r="D2" i="1"/>
  <c r="AD4" i="1"/>
  <c r="N4" i="1" s="1"/>
  <c r="V5" i="1"/>
  <c r="V3" i="1"/>
  <c r="V2" i="1"/>
  <c r="W5" i="1"/>
  <c r="W3" i="1"/>
  <c r="W4" i="1"/>
  <c r="W2" i="1"/>
  <c r="D3" i="1"/>
  <c r="AG4" i="1"/>
  <c r="T4" i="1" s="1"/>
  <c r="AC4" i="1"/>
  <c r="S4" i="1" s="1"/>
  <c r="X2" i="1"/>
  <c r="X5" i="1"/>
  <c r="X3" i="1"/>
  <c r="X4" i="1"/>
  <c r="D4" i="1"/>
  <c r="AD3" i="1" l="1"/>
  <c r="N3" i="1" s="1"/>
  <c r="Z3" i="1"/>
  <c r="M3" i="1" s="1"/>
  <c r="Z2" i="1"/>
  <c r="M2" i="1" s="1"/>
  <c r="AD2" i="1"/>
  <c r="N2" i="1" s="1"/>
  <c r="AD5" i="1"/>
  <c r="N5" i="1" s="1"/>
  <c r="Z5" i="1"/>
  <c r="M5" i="1" s="1"/>
  <c r="AE4" i="1"/>
  <c r="P4" i="1" s="1"/>
  <c r="AA4" i="1"/>
  <c r="O4" i="1" s="1"/>
  <c r="AA5" i="1"/>
  <c r="O5" i="1" s="1"/>
  <c r="AE5" i="1"/>
  <c r="P5" i="1" s="1"/>
  <c r="AA2" i="1"/>
  <c r="O2" i="1" s="1"/>
  <c r="AE2" i="1"/>
  <c r="P2" i="1" s="1"/>
  <c r="AA3" i="1"/>
  <c r="O3" i="1" s="1"/>
  <c r="AE3" i="1"/>
  <c r="P3" i="1" s="1"/>
  <c r="AF3" i="1"/>
  <c r="R3" i="1" s="1"/>
  <c r="AB3" i="1"/>
  <c r="Q3" i="1" s="1"/>
  <c r="AB2" i="1"/>
  <c r="Q2" i="1" s="1"/>
  <c r="AF2" i="1"/>
  <c r="R2" i="1" s="1"/>
  <c r="AF4" i="1"/>
  <c r="R4" i="1" s="1"/>
  <c r="AB4" i="1"/>
  <c r="Q4" i="1" s="1"/>
  <c r="AB5" i="1"/>
  <c r="Q5" i="1" s="1"/>
  <c r="AF5" i="1"/>
  <c r="R5" i="1" s="1"/>
</calcChain>
</file>

<file path=xl/sharedStrings.xml><?xml version="1.0" encoding="utf-8"?>
<sst xmlns="http://schemas.openxmlformats.org/spreadsheetml/2006/main" count="192" uniqueCount="157">
  <si>
    <t>N</t>
  </si>
  <si>
    <t>Код</t>
  </si>
  <si>
    <t>Название</t>
  </si>
  <si>
    <t>Место</t>
  </si>
  <si>
    <t>И</t>
  </si>
  <si>
    <t>В</t>
  </si>
  <si>
    <t>Н</t>
  </si>
  <si>
    <t>П</t>
  </si>
  <si>
    <t>О</t>
  </si>
  <si>
    <t>МЗ</t>
  </si>
  <si>
    <t>МП</t>
  </si>
  <si>
    <t>МР</t>
  </si>
  <si>
    <t>МЗЧП</t>
  </si>
  <si>
    <t>сИ</t>
  </si>
  <si>
    <t>сВ</t>
  </si>
  <si>
    <t>сН</t>
  </si>
  <si>
    <t>сП</t>
  </si>
  <si>
    <t>сО</t>
  </si>
  <si>
    <t>сМЗ</t>
  </si>
  <si>
    <t>сМП</t>
  </si>
  <si>
    <t>сМР</t>
  </si>
  <si>
    <t>чИ</t>
  </si>
  <si>
    <t>чВ</t>
  </si>
  <si>
    <t>чН</t>
  </si>
  <si>
    <t>чП</t>
  </si>
  <si>
    <t>чО</t>
  </si>
  <si>
    <t>чМЗ</t>
  </si>
  <si>
    <t>чМП</t>
  </si>
  <si>
    <t>чМР</t>
  </si>
  <si>
    <t>И_ро</t>
  </si>
  <si>
    <t>В_ро</t>
  </si>
  <si>
    <t>Н_ро</t>
  </si>
  <si>
    <t>П_ро</t>
  </si>
  <si>
    <t>О_ро</t>
  </si>
  <si>
    <t>МЗ_ро</t>
  </si>
  <si>
    <t>МП_ро</t>
  </si>
  <si>
    <t>МР_ро</t>
  </si>
  <si>
    <t>МЗЧП_ро</t>
  </si>
  <si>
    <t>сИ_ро</t>
  </si>
  <si>
    <t>сВ_ро</t>
  </si>
  <si>
    <t>сН_ро</t>
  </si>
  <si>
    <t>сП_ро</t>
  </si>
  <si>
    <t>сО_ро</t>
  </si>
  <si>
    <t>сМЗ_ро</t>
  </si>
  <si>
    <t>сМП_ро</t>
  </si>
  <si>
    <t>сМР_ро</t>
  </si>
  <si>
    <t>чИ_ро</t>
  </si>
  <si>
    <t>чВ_ро</t>
  </si>
  <si>
    <t>чН_ро</t>
  </si>
  <si>
    <t>чП_ро</t>
  </si>
  <si>
    <t>чО_ро</t>
  </si>
  <si>
    <t>чМЗ_ро</t>
  </si>
  <si>
    <t>чМП_ро</t>
  </si>
  <si>
    <t>чМР_ро</t>
  </si>
  <si>
    <t>ранг10_О</t>
  </si>
  <si>
    <t>ранг20_В</t>
  </si>
  <si>
    <t>сумм20</t>
  </si>
  <si>
    <t>робщ20</t>
  </si>
  <si>
    <t>ранг30_О_ро</t>
  </si>
  <si>
    <t>сумм30</t>
  </si>
  <si>
    <t>робщ30</t>
  </si>
  <si>
    <t>ранг40_В_ро</t>
  </si>
  <si>
    <t>сумм40</t>
  </si>
  <si>
    <t>робщ40</t>
  </si>
  <si>
    <t>ранг50_МР_ро</t>
  </si>
  <si>
    <t>сумм50</t>
  </si>
  <si>
    <t>робщ50</t>
  </si>
  <si>
    <t>ранг60_МЗ_ро</t>
  </si>
  <si>
    <t>сумм60</t>
  </si>
  <si>
    <t>робщ60</t>
  </si>
  <si>
    <t>ранг70_МЗЧП_ро</t>
  </si>
  <si>
    <t>сумм70</t>
  </si>
  <si>
    <t>робщ70</t>
  </si>
  <si>
    <t>ранг80_МР</t>
  </si>
  <si>
    <t>сумм80</t>
  </si>
  <si>
    <t>робщ80</t>
  </si>
  <si>
    <t>ранг90_МЗ</t>
  </si>
  <si>
    <t>сумм90</t>
  </si>
  <si>
    <t>робщ90</t>
  </si>
  <si>
    <t>ранг100_МЗЧП</t>
  </si>
  <si>
    <t>сумм100</t>
  </si>
  <si>
    <t>робщ100</t>
  </si>
  <si>
    <t>ранг110_Ж</t>
  </si>
  <si>
    <t>сумм110</t>
  </si>
  <si>
    <t>робщ110</t>
  </si>
  <si>
    <t>РангОконч</t>
  </si>
  <si>
    <t>К</t>
  </si>
  <si>
    <t>хМ</t>
  </si>
  <si>
    <t>гМ</t>
  </si>
  <si>
    <t>Тр</t>
  </si>
  <si>
    <t>Дата</t>
  </si>
  <si>
    <t>Х</t>
  </si>
  <si>
    <t>Г</t>
  </si>
  <si>
    <t>хГ</t>
  </si>
  <si>
    <t>гГ</t>
  </si>
  <si>
    <t>Хозяин</t>
  </si>
  <si>
    <t>Гость</t>
  </si>
  <si>
    <t>хМЗ</t>
  </si>
  <si>
    <t>хМП</t>
  </si>
  <si>
    <t>хМР</t>
  </si>
  <si>
    <t>хВ</t>
  </si>
  <si>
    <t>хН</t>
  </si>
  <si>
    <t>хП</t>
  </si>
  <si>
    <t>хО</t>
  </si>
  <si>
    <t>гМЗ</t>
  </si>
  <si>
    <t>гМП</t>
  </si>
  <si>
    <t>гМР</t>
  </si>
  <si>
    <t>гВ</t>
  </si>
  <si>
    <t>гН</t>
  </si>
  <si>
    <t>гП</t>
  </si>
  <si>
    <t>гО</t>
  </si>
  <si>
    <t>гМЗЧП</t>
  </si>
  <si>
    <t>ВведеноВсе</t>
  </si>
  <si>
    <t>ВведеныКмд</t>
  </si>
  <si>
    <t>Кмд1</t>
  </si>
  <si>
    <t>Кмд2</t>
  </si>
  <si>
    <t>УниКлюч</t>
  </si>
  <si>
    <t>Счёт</t>
  </si>
  <si>
    <t>СчётПрив</t>
  </si>
  <si>
    <t>КлючКмдДата</t>
  </si>
  <si>
    <t>сумо1</t>
  </si>
  <si>
    <t>сумо2</t>
  </si>
  <si>
    <t>РавныеОчки</t>
  </si>
  <si>
    <t>хМЗ_ро</t>
  </si>
  <si>
    <t>хМП_ро</t>
  </si>
  <si>
    <t>хМР_ро</t>
  </si>
  <si>
    <t>хВ_ро</t>
  </si>
  <si>
    <t>хН_ро</t>
  </si>
  <si>
    <t>хП_ро</t>
  </si>
  <si>
    <t>хО_ро</t>
  </si>
  <si>
    <t>гМЗ_ро</t>
  </si>
  <si>
    <t>гМП_ро</t>
  </si>
  <si>
    <t>гМР_ро</t>
  </si>
  <si>
    <t>гВ_ро</t>
  </si>
  <si>
    <t>гН_ро</t>
  </si>
  <si>
    <t>гП_ро</t>
  </si>
  <si>
    <t>гО_ро</t>
  </si>
  <si>
    <t>гМЗЧП_ро</t>
  </si>
  <si>
    <t>М</t>
  </si>
  <si>
    <t>Команда</t>
  </si>
  <si>
    <t>Опотер</t>
  </si>
  <si>
    <t>Мз</t>
  </si>
  <si>
    <t>Мп</t>
  </si>
  <si>
    <t>Мр</t>
  </si>
  <si>
    <t>Мзч</t>
  </si>
  <si>
    <t>1_1</t>
  </si>
  <si>
    <t>1_2</t>
  </si>
  <si>
    <t>1_3</t>
  </si>
  <si>
    <t>1_4</t>
  </si>
  <si>
    <t>2_1</t>
  </si>
  <si>
    <t>2_2</t>
  </si>
  <si>
    <t>2_3</t>
  </si>
  <si>
    <t>2_4</t>
  </si>
  <si>
    <t>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</si>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</sst>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1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"/>
  <sheetViews>
    <sheetView workbookViewId="0">
      <selection activeCell="A2" sqref="A2"/>
    </sheetView>
  </sheetViews>
  <sheetFormatPr defaultRowHeight="15" x14ac:dyDescent="0.25"/>
  <sheetData>
    <row r="1" spans="1:33" s="1" customFormat="1" x14ac:dyDescent="0.25">
      <c r="A1" s="1" t="s">
        <v>138</v>
      </c>
      <c r="B1" s="1" t="s">
        <v>139</v>
      </c>
      <c r="C1" s="1" t="s">
        <v>8</v>
      </c>
      <c r="D1" s="1" t="s">
        <v>140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141</v>
      </c>
      <c r="J1" s="1" t="s">
        <v>142</v>
      </c>
      <c r="K1" s="1" t="s">
        <v>143</v>
      </c>
      <c r="L1" s="1" t="s">
        <v>144</v>
      </c>
      <c r="M1" s="1" t="str">
        <f>B2</f>
        <v>c</v>
      </c>
      <c r="O1" s="1" t="str">
        <f>B3</f>
        <v>a</v>
      </c>
      <c r="Q1" s="1" t="str">
        <f>B4</f>
        <v>d</v>
      </c>
      <c r="S1" s="1" t="str">
        <f>B5</f>
        <v>b</v>
      </c>
      <c r="U1" s="1" t="s">
        <v>0</v>
      </c>
      <c r="V1" s="1">
        <f>U2</f>
        <v>3</v>
      </c>
      <c r="W1" s="1">
        <f>U3</f>
        <v>1</v>
      </c>
      <c r="X1" s="1">
        <f>U4</f>
        <v>4</v>
      </c>
      <c r="Y1" s="1">
        <f>U5</f>
        <v>2</v>
      </c>
      <c r="Z1" s="1" t="s">
        <v>145</v>
      </c>
      <c r="AA1" s="1" t="s">
        <v>146</v>
      </c>
      <c r="AB1" s="1" t="s">
        <v>147</v>
      </c>
      <c r="AC1" s="1" t="s">
        <v>148</v>
      </c>
      <c r="AD1" s="1" t="s">
        <v>149</v>
      </c>
      <c r="AE1" s="1" t="s">
        <v>150</v>
      </c>
      <c r="AF1" s="1" t="s">
        <v>151</v>
      </c>
      <c r="AG1" s="1" t="s">
        <v>152</v>
      </c>
    </row>
    <row r="2" spans="1:33" x14ac:dyDescent="0.25">
      <c r="A2">
        <v>1</v>
      </c>
      <c r="B2" t="str">
        <f>INDEX(ком_Название, U2)</f>
        <v>c</v>
      </c>
      <c r="C2">
        <f>INDEX(ком_О, U2)</f>
        <v>13</v>
      </c>
      <c r="D2">
        <f t="shared" ref="D2:D5" si="0">3*E2 - C2</f>
        <v>5</v>
      </c>
      <c r="E2">
        <f>INDEX(ком_И, U2)</f>
        <v>6</v>
      </c>
      <c r="F2">
        <f>INDEX(ком_В, U2)</f>
        <v>4</v>
      </c>
      <c r="G2">
        <f>INDEX(ком_Н, U2)</f>
        <v>1</v>
      </c>
      <c r="H2">
        <f>INDEX(ком_П, U2)</f>
        <v>1</v>
      </c>
      <c r="I2">
        <f>INDEX(ком_МЗ, U2)</f>
        <v>25</v>
      </c>
      <c r="J2">
        <f>INDEX(ком_МП, U2)</f>
        <v>14</v>
      </c>
      <c r="K2">
        <f t="shared" ref="K2:K5" si="1">I2 - J2</f>
        <v>11</v>
      </c>
      <c r="L2">
        <f>INDEX(ком_МЗЧП, U2)</f>
        <v>14</v>
      </c>
      <c r="M2" s="2" t="str">
        <f>IF(ISNA(Z2),"",INDEX(мат_СчётДвой,Z2))</f>
        <v/>
      </c>
      <c r="N2" s="2" t="str">
        <f>IF(ISNA(AD2),"",INDEX(мат_СчётДвой,AD2))</f>
        <v/>
      </c>
      <c r="O2" t="str">
        <f>IF(ISNA(AA2),"",INDEX(мат_СчётДвой,AA2))</f>
        <v>5:1</v>
      </c>
      <c r="P2" t="str">
        <f>IF(ISNA(AE2),"",INDEX(мат_СчётДвой,AE2))</f>
        <v/>
      </c>
      <c r="Q2" t="str">
        <f>IF(ISNA(AB2),"",INDEX(мат_СчётДвой,AB2))</f>
        <v/>
      </c>
      <c r="R2" t="str">
        <f>IF(ISNA(AF2),"",INDEX(мат_СчётДвой,AF2))</f>
        <v>3:1</v>
      </c>
      <c r="S2" t="str">
        <f>IF(ISNA(AC2),"",INDEX(мат_СчётДвой,AC2))</f>
        <v/>
      </c>
      <c r="T2" t="str">
        <f>IF(ISNA(AG2),"",INDEX(мат_СчётДвой,AG2))</f>
        <v>3:4</v>
      </c>
      <c r="U2">
        <f>MATCH(A2,ком_РангОконч,0)</f>
        <v>3</v>
      </c>
      <c r="V2" t="str">
        <f t="shared" ref="V2:Y5" si="2">$U2&amp;"_"&amp;V$1</f>
        <v>3_3</v>
      </c>
      <c r="W2" t="str">
        <f t="shared" si="2"/>
        <v>3_1</v>
      </c>
      <c r="X2" t="str">
        <f t="shared" si="2"/>
        <v>3_4</v>
      </c>
      <c r="Y2" t="str">
        <f t="shared" si="2"/>
        <v>3_2</v>
      </c>
      <c r="Z2" t="e">
        <f>MATCH("1_"&amp;V2,мат_УниКлючДвой,0)</f>
        <v>#N/A</v>
      </c>
      <c r="AA2">
        <f>MATCH("1_"&amp;W2,мат_УниКлючДвой,0)</f>
        <v>4</v>
      </c>
      <c r="AB2" t="e">
        <f>MATCH("1_"&amp;X2,мат_УниКлючДвой,0)</f>
        <v>#N/A</v>
      </c>
      <c r="AC2" t="e">
        <f>MATCH("1_"&amp;Y2,мат_УниКлючДвой,0)</f>
        <v>#N/A</v>
      </c>
      <c r="AD2" t="e">
        <f>MATCH("2_"&amp;V2,мат_УниКлючДвой,0)</f>
        <v>#N/A</v>
      </c>
      <c r="AE2" t="e">
        <f>MATCH("2_"&amp;W2,мат_УниКлючДвой,0)</f>
        <v>#N/A</v>
      </c>
      <c r="AF2">
        <f>MATCH("2_"&amp;X2,мат_УниКлючДвой,0)</f>
        <v>11</v>
      </c>
      <c r="AG2">
        <f>MATCH("2_"&amp;Y2,мат_УниКлючДвой,0)</f>
        <v>8</v>
      </c>
    </row>
    <row r="3" spans="1:33" x14ac:dyDescent="0.25">
      <c r="A3">
        <v>2</v>
      </c>
      <c r="B3" t="str">
        <f>INDEX(ком_Название, U3)</f>
        <v>a</v>
      </c>
      <c r="C3">
        <f>INDEX(ком_О, U3)</f>
        <v>11</v>
      </c>
      <c r="D3">
        <f t="shared" si="0"/>
        <v>7</v>
      </c>
      <c r="E3">
        <f>INDEX(ком_И, U3)</f>
        <v>6</v>
      </c>
      <c r="F3">
        <f>INDEX(ком_В, U3)</f>
        <v>3</v>
      </c>
      <c r="G3">
        <f>INDEX(ком_Н, U3)</f>
        <v>2</v>
      </c>
      <c r="H3">
        <f>INDEX(ком_П, U3)</f>
        <v>1</v>
      </c>
      <c r="I3">
        <f>INDEX(ком_МЗ, U3)</f>
        <v>14</v>
      </c>
      <c r="J3">
        <f>INDEX(ком_МП, U3)</f>
        <v>13</v>
      </c>
      <c r="K3">
        <f t="shared" si="1"/>
        <v>1</v>
      </c>
      <c r="L3">
        <f>INDEX(ком_МЗЧП, U3)</f>
        <v>5</v>
      </c>
      <c r="M3" t="str">
        <f>IF(ISNA(Z3),"",INDEX(мат_СчётДвой,Z3))</f>
        <v>2:2</v>
      </c>
      <c r="N3" t="str">
        <f>IF(ISNA(AD3),"",INDEX(мат_СчётДвой,AD3))</f>
        <v/>
      </c>
      <c r="O3" s="2" t="str">
        <f>IF(ISNA(AA3),"",INDEX(мат_СчётДвой,AA3))</f>
        <v/>
      </c>
      <c r="P3" s="2" t="str">
        <f>IF(ISNA(AE3),"",INDEX(мат_СчётДвой,AE3))</f>
        <v/>
      </c>
      <c r="Q3" t="str">
        <f>IF(ISNA(AB3),"",INDEX(мат_СчётДвой,AB3))</f>
        <v>4:3</v>
      </c>
      <c r="R3" t="str">
        <f>IF(ISNA(AF3),"",INDEX(мат_СчётДвой,AF3))</f>
        <v/>
      </c>
      <c r="S3" t="str">
        <f>IF(ISNA(AC3),"",INDEX(мат_СчётДвой,AC3))</f>
        <v>3:0</v>
      </c>
      <c r="T3" t="str">
        <f>IF(ISNA(AG3),"",INDEX(мат_СчётДвой,AG3))</f>
        <v/>
      </c>
      <c r="U3">
        <f>MATCH(A3,ком_РангОконч,0)</f>
        <v>1</v>
      </c>
      <c r="V3" t="str">
        <f t="shared" si="2"/>
        <v>1_3</v>
      </c>
      <c r="W3" t="str">
        <f t="shared" si="2"/>
        <v>1_1</v>
      </c>
      <c r="X3" t="str">
        <f t="shared" si="2"/>
        <v>1_4</v>
      </c>
      <c r="Y3" t="str">
        <f t="shared" si="2"/>
        <v>1_2</v>
      </c>
      <c r="Z3">
        <f>MATCH("1_"&amp;V3,мат_УниКлючДвой,0)</f>
        <v>3</v>
      </c>
      <c r="AA3" t="e">
        <f>MATCH("1_"&amp;W3,мат_УниКлючДвой,0)</f>
        <v>#N/A</v>
      </c>
      <c r="AB3">
        <f>MATCH("1_"&amp;X3,мат_УниКлючДвой,0)</f>
        <v>5</v>
      </c>
      <c r="AC3">
        <f>MATCH("1_"&amp;Y3,мат_УниКлючДвой,0)</f>
        <v>1</v>
      </c>
      <c r="AD3" t="e">
        <f>MATCH("2_"&amp;V3,мат_УниКлючДвой,0)</f>
        <v>#N/A</v>
      </c>
      <c r="AE3" t="e">
        <f>MATCH("2_"&amp;W3,мат_УниКлючДвой,0)</f>
        <v>#N/A</v>
      </c>
      <c r="AF3" t="e">
        <f>MATCH("2_"&amp;X3,мат_УниКлючДвой,0)</f>
        <v>#N/A</v>
      </c>
      <c r="AG3" t="e">
        <f>MATCH("2_"&amp;Y3,мат_УниКлючДвой,0)</f>
        <v>#N/A</v>
      </c>
    </row>
    <row r="4" spans="1:33" x14ac:dyDescent="0.25">
      <c r="A4">
        <v>3</v>
      </c>
      <c r="B4" t="str">
        <f>INDEX(ком_Название, U4)</f>
        <v>d</v>
      </c>
      <c r="C4">
        <f>INDEX(ком_О, U4)</f>
        <v>5</v>
      </c>
      <c r="D4">
        <f t="shared" si="0"/>
        <v>13</v>
      </c>
      <c r="E4">
        <f>INDEX(ком_И, U4)</f>
        <v>6</v>
      </c>
      <c r="F4">
        <f>INDEX(ком_В, U4)</f>
        <v>1</v>
      </c>
      <c r="G4">
        <f>INDEX(ком_Н, U4)</f>
        <v>2</v>
      </c>
      <c r="H4">
        <f>INDEX(ком_П, U4)</f>
        <v>3</v>
      </c>
      <c r="I4">
        <f>INDEX(ком_МЗ, U4)</f>
        <v>16</v>
      </c>
      <c r="J4">
        <f>INDEX(ком_МП, U4)</f>
        <v>20</v>
      </c>
      <c r="K4">
        <f t="shared" si="1"/>
        <v>-4</v>
      </c>
      <c r="L4">
        <f>INDEX(ком_МЗЧП, U4)</f>
        <v>5</v>
      </c>
      <c r="M4" t="str">
        <f>IF(ISNA(Z4),"",INDEX(мат_СчётДвой,Z4))</f>
        <v/>
      </c>
      <c r="N4" t="str">
        <f>IF(ISNA(AD4),"",INDEX(мат_СчётДвой,AD4))</f>
        <v>2:6</v>
      </c>
      <c r="O4" t="str">
        <f>IF(ISNA(AA4),"",INDEX(мат_СчётДвой,AA4))</f>
        <v>2:2</v>
      </c>
      <c r="P4" t="str">
        <f>IF(ISNA(AE4),"",INDEX(мат_СчётДвой,AE4))</f>
        <v/>
      </c>
      <c r="Q4" s="2" t="str">
        <f>IF(ISNA(AB4),"",INDEX(мат_СчётДвой,AB4))</f>
        <v/>
      </c>
      <c r="R4" s="2" t="str">
        <f>IF(ISNA(AF4),"",INDEX(мат_СчётДвой,AF4))</f>
        <v/>
      </c>
      <c r="S4" t="str">
        <f>IF(ISNA(AC4),"",INDEX(мат_СчётДвой,AC4))</f>
        <v/>
      </c>
      <c r="T4" t="str">
        <f>IF(ISNA(AG4),"",INDEX(мат_СчётДвой,AG4))</f>
        <v>7:4</v>
      </c>
      <c r="U4">
        <f>MATCH(A4,ком_РангОконч,0)</f>
        <v>4</v>
      </c>
      <c r="V4" t="str">
        <f t="shared" si="2"/>
        <v>4_3</v>
      </c>
      <c r="W4" t="str">
        <f t="shared" si="2"/>
        <v>4_1</v>
      </c>
      <c r="X4" t="str">
        <f t="shared" si="2"/>
        <v>4_4</v>
      </c>
      <c r="Y4" t="str">
        <f t="shared" si="2"/>
        <v>4_2</v>
      </c>
      <c r="Z4" t="e">
        <f>MATCH("1_"&amp;V4,мат_УниКлючДвой,0)</f>
        <v>#N/A</v>
      </c>
      <c r="AA4">
        <f>MATCH("1_"&amp;W4,мат_УниКлючДвой,0)</f>
        <v>6</v>
      </c>
      <c r="AB4" t="e">
        <f>MATCH("1_"&amp;X4,мат_УниКлючДвой,0)</f>
        <v>#N/A</v>
      </c>
      <c r="AC4" t="e">
        <f>MATCH("1_"&amp;Y4,мат_УниКлючДвой,0)</f>
        <v>#N/A</v>
      </c>
      <c r="AD4">
        <f>MATCH("2_"&amp;V4,мат_УниКлючДвой,0)</f>
        <v>12</v>
      </c>
      <c r="AE4" t="e">
        <f>MATCH("2_"&amp;W4,мат_УниКлючДвой,0)</f>
        <v>#N/A</v>
      </c>
      <c r="AF4" t="e">
        <f>MATCH("2_"&amp;X4,мат_УниКлючДвой,0)</f>
        <v>#N/A</v>
      </c>
      <c r="AG4">
        <f>MATCH("2_"&amp;Y4,мат_УниКлючДвой,0)</f>
        <v>10</v>
      </c>
    </row>
    <row r="5" spans="1:33" x14ac:dyDescent="0.25">
      <c r="A5">
        <v>4</v>
      </c>
      <c r="B5" t="str">
        <f>INDEX(ком_Название, U5)</f>
        <v>b</v>
      </c>
      <c r="C5">
        <f>INDEX(ком_О, U5)</f>
        <v>4</v>
      </c>
      <c r="D5">
        <f t="shared" si="0"/>
        <v>14</v>
      </c>
      <c r="E5">
        <f>INDEX(ком_И, U5)</f>
        <v>6</v>
      </c>
      <c r="F5">
        <f>INDEX(ком_В, U5)</f>
        <v>1</v>
      </c>
      <c r="G5">
        <f>INDEX(ком_Н, U5)</f>
        <v>1</v>
      </c>
      <c r="H5">
        <f>INDEX(ком_П, U5)</f>
        <v>4</v>
      </c>
      <c r="I5">
        <f>INDEX(ком_МЗ, U5)</f>
        <v>14</v>
      </c>
      <c r="J5">
        <f>INDEX(ком_МП, U5)</f>
        <v>22</v>
      </c>
      <c r="K5">
        <f t="shared" si="1"/>
        <v>-8</v>
      </c>
      <c r="L5">
        <f>INDEX(ком_МЗЧП, U5)</f>
        <v>8</v>
      </c>
      <c r="M5" t="str">
        <f>IF(ISNA(Z5),"",INDEX(мат_СчётДвой,Z5))</f>
        <v/>
      </c>
      <c r="N5" t="str">
        <f>IF(ISNA(AD5),"",INDEX(мат_СчётДвой,AD5))</f>
        <v>4:6</v>
      </c>
      <c r="O5" t="str">
        <f>IF(ISNA(AA5),"",INDEX(мат_СчётДвой,AA5))</f>
        <v>1:2</v>
      </c>
      <c r="P5" t="str">
        <f>IF(ISNA(AE5),"",INDEX(мат_СчётДвой,AE5))</f>
        <v/>
      </c>
      <c r="Q5" t="str">
        <f>IF(ISNA(AB5),"",INDEX(мат_СчётДвой,AB5))</f>
        <v/>
      </c>
      <c r="R5" t="str">
        <f>IF(ISNA(AF5),"",INDEX(мат_СчётДвой,AF5))</f>
        <v>1:1</v>
      </c>
      <c r="S5" s="2" t="str">
        <f>IF(ISNA(AC5),"",INDEX(мат_СчётДвой,AC5))</f>
        <v/>
      </c>
      <c r="T5" s="2" t="str">
        <f>IF(ISNA(AG5),"",INDEX(мат_СчётДвой,AG5))</f>
        <v/>
      </c>
      <c r="U5">
        <f>MATCH(A5,ком_РангОконч,0)</f>
        <v>2</v>
      </c>
      <c r="V5" t="str">
        <f t="shared" si="2"/>
        <v>2_3</v>
      </c>
      <c r="W5" t="str">
        <f t="shared" si="2"/>
        <v>2_1</v>
      </c>
      <c r="X5" t="str">
        <f t="shared" si="2"/>
        <v>2_4</v>
      </c>
      <c r="Y5" t="str">
        <f t="shared" si="2"/>
        <v>2_2</v>
      </c>
      <c r="Z5" t="e">
        <f>MATCH("1_"&amp;V5,мат_УниКлючДвой,0)</f>
        <v>#N/A</v>
      </c>
      <c r="AA5">
        <f>MATCH("1_"&amp;W5,мат_УниКлючДвой,0)</f>
        <v>2</v>
      </c>
      <c r="AB5" t="e">
        <f>MATCH("1_"&amp;X5,мат_УниКлючДвой,0)</f>
        <v>#N/A</v>
      </c>
      <c r="AC5" t="e">
        <f>MATCH("1_"&amp;Y5,мат_УниКлючДвой,0)</f>
        <v>#N/A</v>
      </c>
      <c r="AD5">
        <f>MATCH("2_"&amp;V5,мат_УниКлючДвой,0)</f>
        <v>7</v>
      </c>
      <c r="AE5" t="e">
        <f>MATCH("2_"&amp;W5,мат_УниКлючДвой,0)</f>
        <v>#N/A</v>
      </c>
      <c r="AF5">
        <f>MATCH("2_"&amp;X5,мат_УниКлючДвой,0)</f>
        <v>9</v>
      </c>
      <c r="AG5" t="e">
        <f>MATCH("2_"&amp;Y5,мат_УниКлючДвой,0)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6"/>
  <sheetViews>
    <sheetView tabSelected="1" workbookViewId="0">
      <selection activeCell="A11" sqref="A11"/>
    </sheetView>
  </sheetViews>
  <sheetFormatPr defaultRowHeight="15" x14ac:dyDescent="0.25"/>
  <sheetData>
    <row r="1" spans="1:53" s="1" customFormat="1" x14ac:dyDescent="0.25">
      <c r="A1" s="1" t="s">
        <v>0</v>
      </c>
      <c r="B1" s="1" t="s">
        <v>86</v>
      </c>
      <c r="C1" s="1" t="s">
        <v>87</v>
      </c>
      <c r="D1" s="1" t="s">
        <v>88</v>
      </c>
      <c r="E1" s="1" t="s">
        <v>89</v>
      </c>
      <c r="F1" s="1" t="s">
        <v>90</v>
      </c>
      <c r="G1" s="1" t="s">
        <v>91</v>
      </c>
      <c r="H1" s="1" t="s">
        <v>92</v>
      </c>
      <c r="I1" s="1" t="s">
        <v>93</v>
      </c>
      <c r="J1" s="1" t="s">
        <v>94</v>
      </c>
      <c r="K1" s="1" t="s">
        <v>95</v>
      </c>
      <c r="L1" s="1" t="s">
        <v>96</v>
      </c>
      <c r="M1" s="1" t="s">
        <v>97</v>
      </c>
      <c r="N1" s="1" t="s">
        <v>98</v>
      </c>
      <c r="O1" s="1" t="s">
        <v>99</v>
      </c>
      <c r="P1" s="1" t="s">
        <v>100</v>
      </c>
      <c r="Q1" s="1" t="s">
        <v>101</v>
      </c>
      <c r="R1" s="1" t="s">
        <v>102</v>
      </c>
      <c r="S1" s="1" t="s">
        <v>103</v>
      </c>
      <c r="T1" s="1" t="s">
        <v>104</v>
      </c>
      <c r="U1" s="1" t="s">
        <v>105</v>
      </c>
      <c r="V1" s="1" t="s">
        <v>106</v>
      </c>
      <c r="W1" s="1" t="s">
        <v>107</v>
      </c>
      <c r="X1" s="1" t="s">
        <v>108</v>
      </c>
      <c r="Y1" s="1" t="s">
        <v>109</v>
      </c>
      <c r="Z1" s="1" t="s">
        <v>110</v>
      </c>
      <c r="AA1" s="1" t="s">
        <v>111</v>
      </c>
      <c r="AB1" s="1" t="s">
        <v>112</v>
      </c>
      <c r="AC1" s="1" t="s">
        <v>113</v>
      </c>
      <c r="AD1" s="1" t="s">
        <v>114</v>
      </c>
      <c r="AE1" s="1" t="s">
        <v>115</v>
      </c>
      <c r="AF1" s="1" t="s">
        <v>116</v>
      </c>
      <c r="AG1" s="1" t="s">
        <v>117</v>
      </c>
      <c r="AH1" s="1" t="s">
        <v>118</v>
      </c>
      <c r="AI1" s="1" t="s">
        <v>119</v>
      </c>
      <c r="AJ1" s="1" t="s">
        <v>120</v>
      </c>
      <c r="AK1" s="1" t="s">
        <v>121</v>
      </c>
      <c r="AL1" s="1" t="s">
        <v>122</v>
      </c>
      <c r="AM1" s="1" t="s">
        <v>123</v>
      </c>
      <c r="AN1" s="1" t="s">
        <v>124</v>
      </c>
      <c r="AO1" s="1" t="s">
        <v>125</v>
      </c>
      <c r="AP1" s="1" t="s">
        <v>126</v>
      </c>
      <c r="AQ1" s="1" t="s">
        <v>127</v>
      </c>
      <c r="AR1" s="1" t="s">
        <v>128</v>
      </c>
      <c r="AS1" s="1" t="s">
        <v>129</v>
      </c>
      <c r="AT1" s="1" t="s">
        <v>130</v>
      </c>
      <c r="AU1" s="1" t="s">
        <v>131</v>
      </c>
      <c r="AV1" s="1" t="s">
        <v>132</v>
      </c>
      <c r="AW1" s="1" t="s">
        <v>133</v>
      </c>
      <c r="AX1" s="1" t="s">
        <v>134</v>
      </c>
      <c r="AY1" s="1" t="s">
        <v>135</v>
      </c>
      <c r="AZ1" s="1" t="s">
        <v>136</v>
      </c>
      <c r="BA1" s="1" t="s">
        <v>137</v>
      </c>
    </row>
    <row r="2" spans="1:53" x14ac:dyDescent="0.25">
      <c r="A2">
        <v>1</v>
      </c>
      <c r="B2">
        <v>1</v>
      </c>
      <c r="C2">
        <f>INDEX(ком_Место,AD2)</f>
        <v>2</v>
      </c>
      <c r="D2">
        <f>INDEX(ком_Место,AE2)</f>
        <v>4</v>
      </c>
      <c r="E2">
        <v>1</v>
      </c>
      <c r="F2" s="3">
        <v>43101</v>
      </c>
      <c r="G2" t="s">
        <v>153</v>
      </c>
      <c r="H2" t="s">
        <v>154</v>
      </c>
      <c r="I2">
        <v>3</v>
      </c>
      <c r="J2">
        <v>0</v>
      </c>
      <c r="K2" t="str">
        <f>INDEX(ком_Название,AD2)</f>
        <v>a</v>
      </c>
      <c r="L2" t="str">
        <f>INDEX(ком_Название,AE2)</f>
        <v>b</v>
      </c>
      <c r="M2">
        <f t="shared" ref="M2:M13" si="0">IF(AB2,INT(I2),0)</f>
        <v>3</v>
      </c>
      <c r="N2">
        <f t="shared" ref="N2:N13" si="1">IF(AB2,INT(J2),0)</f>
        <v>0</v>
      </c>
      <c r="O2">
        <f t="shared" ref="O2:O13" si="2">M2-N2</f>
        <v>3</v>
      </c>
      <c r="P2">
        <f t="shared" ref="P2:P13" si="3">IF(AND(AB2,M2&gt;N2),1,0)</f>
        <v>1</v>
      </c>
      <c r="Q2">
        <f t="shared" ref="Q2:Q13" si="4">IF(AND(AB2,M2=N2),1,0)</f>
        <v>0</v>
      </c>
      <c r="R2">
        <f t="shared" ref="R2:R13" si="5">IF(AND(AB2,M2&lt;N2),1,0)</f>
        <v>0</v>
      </c>
      <c r="S2">
        <f t="shared" ref="S2:S13" si="6">3*P2+1*Q2</f>
        <v>3</v>
      </c>
      <c r="T2">
        <f t="shared" ref="T2:T13" si="7">IF(AB2,INT(J2),0)</f>
        <v>0</v>
      </c>
      <c r="U2">
        <f t="shared" ref="U2:U13" si="8">IF(AB2,INT(I2),0)</f>
        <v>3</v>
      </c>
      <c r="V2">
        <f t="shared" ref="V2:V13" si="9">T2-U2</f>
        <v>-3</v>
      </c>
      <c r="W2">
        <f t="shared" ref="W2:W13" si="10">IF(AND(AB2,T2&gt;U2),1,0)</f>
        <v>0</v>
      </c>
      <c r="X2">
        <f t="shared" ref="X2:X13" si="11">IF(AND(AB2,T2=U2),1,0)</f>
        <v>0</v>
      </c>
      <c r="Y2">
        <f t="shared" ref="Y2:Y13" si="12">IF(AND(AB2,T2&lt;U2),1,0)</f>
        <v>1</v>
      </c>
      <c r="Z2">
        <f t="shared" ref="Z2:Z13" si="13">3*W2+1*X2</f>
        <v>0</v>
      </c>
      <c r="AA2">
        <f t="shared" ref="AA2:AA13" si="14">T2</f>
        <v>0</v>
      </c>
      <c r="AB2" t="b">
        <f t="shared" ref="AB2:AB13" si="15">AND(ISNUMBER(I2),ISNUMBER(J2),I2&gt;=0,J2&gt;=0,AC2)</f>
        <v>1</v>
      </c>
      <c r="AC2" t="b">
        <f t="shared" ref="AC2:AC13" si="16">AND(NOT(ISNA(K2)),NOT(ISNA(L2)),G2&lt;&gt;H2)</f>
        <v>1</v>
      </c>
      <c r="AD2">
        <f>MATCH(G2,ком_Код,0)</f>
        <v>1</v>
      </c>
      <c r="AE2">
        <f>MATCH(H2,ком_Код,0)</f>
        <v>2</v>
      </c>
      <c r="AF2" t="str">
        <f t="shared" ref="AF2:AF13" si="17">B2&amp;"_"&amp;AD2&amp;"_"&amp;AE2</f>
        <v>1_1_2</v>
      </c>
      <c r="AG2" t="str">
        <f t="shared" ref="AG2:AG13" si="18">IF(AB2,M2&amp;":"&amp;N2,IF(AC2,E2&amp;"т","---"))</f>
        <v>3:0</v>
      </c>
      <c r="AH2">
        <f t="shared" ref="AH2:AH13" si="19">IF(AB2,M2*1000+N2,-1)</f>
        <v>3000</v>
      </c>
      <c r="AI2" t="str">
        <f t="shared" ref="AI2:AI13" si="20">IF(AB2,AD2&amp;"_"&amp;F2,"")</f>
        <v>1_43101</v>
      </c>
      <c r="AJ2">
        <f>INDEX(ком_О,AD2)</f>
        <v>11</v>
      </c>
      <c r="AK2">
        <f>INDEX(ком_О,AE2)</f>
        <v>4</v>
      </c>
      <c r="AL2" t="b">
        <f t="shared" ref="AL2:AL13" si="21">AND(ISNUMBER(AJ2),ISNUMBER(AK2),AJ2=AK2)</f>
        <v>0</v>
      </c>
      <c r="AM2">
        <f t="shared" ref="AM2:AM13" si="22">IF(AL2,M2,0)</f>
        <v>0</v>
      </c>
      <c r="AN2">
        <f t="shared" ref="AN2:AN13" si="23">IF(AL2,N2,0)</f>
        <v>0</v>
      </c>
      <c r="AO2">
        <f t="shared" ref="AO2:AO13" si="24">IF(AL2,O2,0)</f>
        <v>0</v>
      </c>
      <c r="AP2">
        <f t="shared" ref="AP2:AP13" si="25">IF(AL2,P2,0)</f>
        <v>0</v>
      </c>
      <c r="AQ2">
        <f t="shared" ref="AQ2:AQ13" si="26">IF(AL2,Q2,0)</f>
        <v>0</v>
      </c>
      <c r="AR2">
        <f t="shared" ref="AR2:AR13" si="27">IF(AL2,R2,0)</f>
        <v>0</v>
      </c>
      <c r="AS2">
        <f t="shared" ref="AS2:AS13" si="28">IF(AL2,S2,0)</f>
        <v>0</v>
      </c>
      <c r="AT2">
        <f t="shared" ref="AT2:AT13" si="29">IF(AL2,T2,0)</f>
        <v>0</v>
      </c>
      <c r="AU2">
        <f t="shared" ref="AU2:AU13" si="30">IF(AL2,U2,0)</f>
        <v>0</v>
      </c>
      <c r="AV2">
        <f t="shared" ref="AV2:AV13" si="31">IF(AL2,V2,0)</f>
        <v>0</v>
      </c>
      <c r="AW2">
        <f t="shared" ref="AW2:AW13" si="32">IF(AL2,W2,0)</f>
        <v>0</v>
      </c>
      <c r="AX2">
        <f t="shared" ref="AX2:AX13" si="33">IF(AL2,X2,0)</f>
        <v>0</v>
      </c>
      <c r="AY2">
        <f t="shared" ref="AY2:AY13" si="34">IF(AL2,Y2,0)</f>
        <v>0</v>
      </c>
      <c r="AZ2">
        <f t="shared" ref="AZ2:AZ13" si="35">IF(AL2,Z2,0)</f>
        <v>0</v>
      </c>
      <c r="BA2">
        <f t="shared" ref="BA2:BA13" si="36">IF(AL2,AA2,0)</f>
        <v>0</v>
      </c>
    </row>
    <row r="3" spans="1:53" x14ac:dyDescent="0.25">
      <c r="A3">
        <v>2</v>
      </c>
      <c r="B3">
        <v>1</v>
      </c>
      <c r="C3">
        <f>INDEX(ком_Место,AD3)</f>
        <v>4</v>
      </c>
      <c r="D3">
        <f>INDEX(ком_Место,AE3)</f>
        <v>2</v>
      </c>
      <c r="E3">
        <v>1</v>
      </c>
      <c r="F3" s="3">
        <v>43102</v>
      </c>
      <c r="G3" t="s">
        <v>154</v>
      </c>
      <c r="H3" t="s">
        <v>153</v>
      </c>
      <c r="I3">
        <v>1</v>
      </c>
      <c r="J3">
        <v>2</v>
      </c>
      <c r="K3" t="str">
        <f>INDEX(ком_Название,AD3)</f>
        <v>b</v>
      </c>
      <c r="L3" t="str">
        <f>INDEX(ком_Название,AE3)</f>
        <v>a</v>
      </c>
      <c r="M3">
        <f t="shared" si="0"/>
        <v>1</v>
      </c>
      <c r="N3">
        <f t="shared" si="1"/>
        <v>2</v>
      </c>
      <c r="O3">
        <f t="shared" si="2"/>
        <v>-1</v>
      </c>
      <c r="P3">
        <f t="shared" si="3"/>
        <v>0</v>
      </c>
      <c r="Q3">
        <f t="shared" si="4"/>
        <v>0</v>
      </c>
      <c r="R3">
        <f t="shared" si="5"/>
        <v>1</v>
      </c>
      <c r="S3">
        <f t="shared" si="6"/>
        <v>0</v>
      </c>
      <c r="T3">
        <f t="shared" si="7"/>
        <v>2</v>
      </c>
      <c r="U3">
        <f t="shared" si="8"/>
        <v>1</v>
      </c>
      <c r="V3">
        <f t="shared" si="9"/>
        <v>1</v>
      </c>
      <c r="W3">
        <f t="shared" si="10"/>
        <v>1</v>
      </c>
      <c r="X3">
        <f t="shared" si="11"/>
        <v>0</v>
      </c>
      <c r="Y3">
        <f t="shared" si="12"/>
        <v>0</v>
      </c>
      <c r="Z3">
        <f t="shared" si="13"/>
        <v>3</v>
      </c>
      <c r="AA3">
        <f t="shared" si="14"/>
        <v>2</v>
      </c>
      <c r="AB3" t="b">
        <f t="shared" si="15"/>
        <v>1</v>
      </c>
      <c r="AC3" t="b">
        <f t="shared" si="16"/>
        <v>1</v>
      </c>
      <c r="AD3">
        <f>MATCH(G3,ком_Код,0)</f>
        <v>2</v>
      </c>
      <c r="AE3">
        <f>MATCH(H3,ком_Код,0)</f>
        <v>1</v>
      </c>
      <c r="AF3" t="str">
        <f t="shared" si="17"/>
        <v>1_2_1</v>
      </c>
      <c r="AG3" t="str">
        <f t="shared" si="18"/>
        <v>1:2</v>
      </c>
      <c r="AH3">
        <f t="shared" si="19"/>
        <v>1002</v>
      </c>
      <c r="AI3" t="str">
        <f t="shared" si="20"/>
        <v>2_43102</v>
      </c>
      <c r="AJ3">
        <f>INDEX(ком_О,AD3)</f>
        <v>4</v>
      </c>
      <c r="AK3">
        <f>INDEX(ком_О,AE3)</f>
        <v>11</v>
      </c>
      <c r="AL3" t="b">
        <f t="shared" si="21"/>
        <v>0</v>
      </c>
      <c r="AM3">
        <f t="shared" si="22"/>
        <v>0</v>
      </c>
      <c r="AN3">
        <f t="shared" si="23"/>
        <v>0</v>
      </c>
      <c r="AO3">
        <f t="shared" si="24"/>
        <v>0</v>
      </c>
      <c r="AP3">
        <f t="shared" si="25"/>
        <v>0</v>
      </c>
      <c r="AQ3">
        <f t="shared" si="26"/>
        <v>0</v>
      </c>
      <c r="AR3">
        <f t="shared" si="27"/>
        <v>0</v>
      </c>
      <c r="AS3">
        <f t="shared" si="28"/>
        <v>0</v>
      </c>
      <c r="AT3">
        <f t="shared" si="29"/>
        <v>0</v>
      </c>
      <c r="AU3">
        <f t="shared" si="30"/>
        <v>0</v>
      </c>
      <c r="AV3">
        <f t="shared" si="31"/>
        <v>0</v>
      </c>
      <c r="AW3">
        <f t="shared" si="32"/>
        <v>0</v>
      </c>
      <c r="AX3">
        <f t="shared" si="33"/>
        <v>0</v>
      </c>
      <c r="AY3">
        <f t="shared" si="34"/>
        <v>0</v>
      </c>
      <c r="AZ3">
        <f t="shared" si="35"/>
        <v>0</v>
      </c>
      <c r="BA3">
        <f t="shared" si="36"/>
        <v>0</v>
      </c>
    </row>
    <row r="4" spans="1:53" x14ac:dyDescent="0.25">
      <c r="A4">
        <v>3</v>
      </c>
      <c r="B4">
        <v>1</v>
      </c>
      <c r="C4">
        <f>INDEX(ком_Место,AD4)</f>
        <v>2</v>
      </c>
      <c r="D4">
        <f>INDEX(ком_Место,AE4)</f>
        <v>1</v>
      </c>
      <c r="E4">
        <v>2</v>
      </c>
      <c r="F4" s="3">
        <v>43103</v>
      </c>
      <c r="G4" t="s">
        <v>153</v>
      </c>
      <c r="H4" t="s">
        <v>155</v>
      </c>
      <c r="I4">
        <v>2</v>
      </c>
      <c r="J4">
        <v>2</v>
      </c>
      <c r="K4" t="str">
        <f>INDEX(ком_Название,AD4)</f>
        <v>a</v>
      </c>
      <c r="L4" t="str">
        <f>INDEX(ком_Название,AE4)</f>
        <v>c</v>
      </c>
      <c r="M4">
        <f t="shared" si="0"/>
        <v>2</v>
      </c>
      <c r="N4">
        <f t="shared" si="1"/>
        <v>2</v>
      </c>
      <c r="O4">
        <f t="shared" si="2"/>
        <v>0</v>
      </c>
      <c r="P4">
        <f t="shared" si="3"/>
        <v>0</v>
      </c>
      <c r="Q4">
        <f t="shared" si="4"/>
        <v>1</v>
      </c>
      <c r="R4">
        <f t="shared" si="5"/>
        <v>0</v>
      </c>
      <c r="S4">
        <f t="shared" si="6"/>
        <v>1</v>
      </c>
      <c r="T4">
        <f t="shared" si="7"/>
        <v>2</v>
      </c>
      <c r="U4">
        <f t="shared" si="8"/>
        <v>2</v>
      </c>
      <c r="V4">
        <f t="shared" si="9"/>
        <v>0</v>
      </c>
      <c r="W4">
        <f t="shared" si="10"/>
        <v>0</v>
      </c>
      <c r="X4">
        <f t="shared" si="11"/>
        <v>1</v>
      </c>
      <c r="Y4">
        <f t="shared" si="12"/>
        <v>0</v>
      </c>
      <c r="Z4">
        <f t="shared" si="13"/>
        <v>1</v>
      </c>
      <c r="AA4">
        <f t="shared" si="14"/>
        <v>2</v>
      </c>
      <c r="AB4" t="b">
        <f t="shared" si="15"/>
        <v>1</v>
      </c>
      <c r="AC4" t="b">
        <f t="shared" si="16"/>
        <v>1</v>
      </c>
      <c r="AD4">
        <f>MATCH(G4,ком_Код,0)</f>
        <v>1</v>
      </c>
      <c r="AE4">
        <f>MATCH(H4,ком_Код,0)</f>
        <v>3</v>
      </c>
      <c r="AF4" t="str">
        <f t="shared" si="17"/>
        <v>1_1_3</v>
      </c>
      <c r="AG4" t="str">
        <f t="shared" si="18"/>
        <v>2:2</v>
      </c>
      <c r="AH4">
        <f t="shared" si="19"/>
        <v>2002</v>
      </c>
      <c r="AI4" t="str">
        <f t="shared" si="20"/>
        <v>1_43103</v>
      </c>
      <c r="AJ4">
        <f>INDEX(ком_О,AD4)</f>
        <v>11</v>
      </c>
      <c r="AK4">
        <f>INDEX(ком_О,AE4)</f>
        <v>13</v>
      </c>
      <c r="AL4" t="b">
        <f t="shared" si="21"/>
        <v>0</v>
      </c>
      <c r="AM4">
        <f t="shared" si="22"/>
        <v>0</v>
      </c>
      <c r="AN4">
        <f t="shared" si="23"/>
        <v>0</v>
      </c>
      <c r="AO4">
        <f t="shared" si="24"/>
        <v>0</v>
      </c>
      <c r="AP4">
        <f t="shared" si="25"/>
        <v>0</v>
      </c>
      <c r="AQ4">
        <f t="shared" si="26"/>
        <v>0</v>
      </c>
      <c r="AR4">
        <f t="shared" si="27"/>
        <v>0</v>
      </c>
      <c r="AS4">
        <f t="shared" si="28"/>
        <v>0</v>
      </c>
      <c r="AT4">
        <f t="shared" si="29"/>
        <v>0</v>
      </c>
      <c r="AU4">
        <f t="shared" si="30"/>
        <v>0</v>
      </c>
      <c r="AV4">
        <f t="shared" si="31"/>
        <v>0</v>
      </c>
      <c r="AW4">
        <f t="shared" si="32"/>
        <v>0</v>
      </c>
      <c r="AX4">
        <f t="shared" si="33"/>
        <v>0</v>
      </c>
      <c r="AY4">
        <f t="shared" si="34"/>
        <v>0</v>
      </c>
      <c r="AZ4">
        <f t="shared" si="35"/>
        <v>0</v>
      </c>
      <c r="BA4">
        <f t="shared" si="36"/>
        <v>0</v>
      </c>
    </row>
    <row r="5" spans="1:53" x14ac:dyDescent="0.25">
      <c r="A5">
        <v>4</v>
      </c>
      <c r="B5">
        <v>1</v>
      </c>
      <c r="C5">
        <f>INDEX(ком_Место,AD5)</f>
        <v>1</v>
      </c>
      <c r="D5">
        <f>INDEX(ком_Место,AE5)</f>
        <v>2</v>
      </c>
      <c r="E5">
        <v>2</v>
      </c>
      <c r="F5" s="3">
        <v>43104</v>
      </c>
      <c r="G5" t="s">
        <v>155</v>
      </c>
      <c r="H5" t="s">
        <v>153</v>
      </c>
      <c r="I5">
        <v>5</v>
      </c>
      <c r="J5">
        <v>1</v>
      </c>
      <c r="K5" t="str">
        <f>INDEX(ком_Название,AD5)</f>
        <v>c</v>
      </c>
      <c r="L5" t="str">
        <f>INDEX(ком_Название,AE5)</f>
        <v>a</v>
      </c>
      <c r="M5">
        <f t="shared" si="0"/>
        <v>5</v>
      </c>
      <c r="N5">
        <f t="shared" si="1"/>
        <v>1</v>
      </c>
      <c r="O5">
        <f t="shared" si="2"/>
        <v>4</v>
      </c>
      <c r="P5">
        <f t="shared" si="3"/>
        <v>1</v>
      </c>
      <c r="Q5">
        <f t="shared" si="4"/>
        <v>0</v>
      </c>
      <c r="R5">
        <f t="shared" si="5"/>
        <v>0</v>
      </c>
      <c r="S5">
        <f t="shared" si="6"/>
        <v>3</v>
      </c>
      <c r="T5">
        <f t="shared" si="7"/>
        <v>1</v>
      </c>
      <c r="U5">
        <f t="shared" si="8"/>
        <v>5</v>
      </c>
      <c r="V5">
        <f t="shared" si="9"/>
        <v>-4</v>
      </c>
      <c r="W5">
        <f t="shared" si="10"/>
        <v>0</v>
      </c>
      <c r="X5">
        <f t="shared" si="11"/>
        <v>0</v>
      </c>
      <c r="Y5">
        <f t="shared" si="12"/>
        <v>1</v>
      </c>
      <c r="Z5">
        <f t="shared" si="13"/>
        <v>0</v>
      </c>
      <c r="AA5">
        <f t="shared" si="14"/>
        <v>1</v>
      </c>
      <c r="AB5" t="b">
        <f t="shared" si="15"/>
        <v>1</v>
      </c>
      <c r="AC5" t="b">
        <f t="shared" si="16"/>
        <v>1</v>
      </c>
      <c r="AD5">
        <f>MATCH(G5,ком_Код,0)</f>
        <v>3</v>
      </c>
      <c r="AE5">
        <f>MATCH(H5,ком_Код,0)</f>
        <v>1</v>
      </c>
      <c r="AF5" t="str">
        <f t="shared" si="17"/>
        <v>1_3_1</v>
      </c>
      <c r="AG5" t="str">
        <f t="shared" si="18"/>
        <v>5:1</v>
      </c>
      <c r="AH5">
        <f t="shared" si="19"/>
        <v>5001</v>
      </c>
      <c r="AI5" t="str">
        <f t="shared" si="20"/>
        <v>3_43104</v>
      </c>
      <c r="AJ5">
        <f>INDEX(ком_О,AD5)</f>
        <v>13</v>
      </c>
      <c r="AK5">
        <f>INDEX(ком_О,AE5)</f>
        <v>11</v>
      </c>
      <c r="AL5" t="b">
        <f t="shared" si="21"/>
        <v>0</v>
      </c>
      <c r="AM5">
        <f t="shared" si="22"/>
        <v>0</v>
      </c>
      <c r="AN5">
        <f t="shared" si="23"/>
        <v>0</v>
      </c>
      <c r="AO5">
        <f t="shared" si="24"/>
        <v>0</v>
      </c>
      <c r="AP5">
        <f t="shared" si="25"/>
        <v>0</v>
      </c>
      <c r="AQ5">
        <f t="shared" si="26"/>
        <v>0</v>
      </c>
      <c r="AR5">
        <f t="shared" si="27"/>
        <v>0</v>
      </c>
      <c r="AS5">
        <f t="shared" si="28"/>
        <v>0</v>
      </c>
      <c r="AT5">
        <f t="shared" si="29"/>
        <v>0</v>
      </c>
      <c r="AU5">
        <f t="shared" si="30"/>
        <v>0</v>
      </c>
      <c r="AV5">
        <f t="shared" si="31"/>
        <v>0</v>
      </c>
      <c r="AW5">
        <f t="shared" si="32"/>
        <v>0</v>
      </c>
      <c r="AX5">
        <f t="shared" si="33"/>
        <v>0</v>
      </c>
      <c r="AY5">
        <f t="shared" si="34"/>
        <v>0</v>
      </c>
      <c r="AZ5">
        <f t="shared" si="35"/>
        <v>0</v>
      </c>
      <c r="BA5">
        <f t="shared" si="36"/>
        <v>0</v>
      </c>
    </row>
    <row r="6" spans="1:53" x14ac:dyDescent="0.25">
      <c r="A6">
        <v>5</v>
      </c>
      <c r="B6">
        <v>1</v>
      </c>
      <c r="C6">
        <f>INDEX(ком_Место,AD6)</f>
        <v>2</v>
      </c>
      <c r="D6">
        <f>INDEX(ком_Место,AE6)</f>
        <v>3</v>
      </c>
      <c r="E6">
        <v>3</v>
      </c>
      <c r="F6" s="3">
        <v>43105</v>
      </c>
      <c r="G6" t="s">
        <v>153</v>
      </c>
      <c r="H6" t="s">
        <v>156</v>
      </c>
      <c r="I6">
        <v>4</v>
      </c>
      <c r="J6">
        <v>3</v>
      </c>
      <c r="K6" t="str">
        <f>INDEX(ком_Название,AD6)</f>
        <v>a</v>
      </c>
      <c r="L6" t="str">
        <f>INDEX(ком_Название,AE6)</f>
        <v>d</v>
      </c>
      <c r="M6">
        <f t="shared" si="0"/>
        <v>4</v>
      </c>
      <c r="N6">
        <f t="shared" si="1"/>
        <v>3</v>
      </c>
      <c r="O6">
        <f t="shared" si="2"/>
        <v>1</v>
      </c>
      <c r="P6">
        <f t="shared" si="3"/>
        <v>1</v>
      </c>
      <c r="Q6">
        <f t="shared" si="4"/>
        <v>0</v>
      </c>
      <c r="R6">
        <f t="shared" si="5"/>
        <v>0</v>
      </c>
      <c r="S6">
        <f t="shared" si="6"/>
        <v>3</v>
      </c>
      <c r="T6">
        <f t="shared" si="7"/>
        <v>3</v>
      </c>
      <c r="U6">
        <f t="shared" si="8"/>
        <v>4</v>
      </c>
      <c r="V6">
        <f t="shared" si="9"/>
        <v>-1</v>
      </c>
      <c r="W6">
        <f t="shared" si="10"/>
        <v>0</v>
      </c>
      <c r="X6">
        <f t="shared" si="11"/>
        <v>0</v>
      </c>
      <c r="Y6">
        <f t="shared" si="12"/>
        <v>1</v>
      </c>
      <c r="Z6">
        <f t="shared" si="13"/>
        <v>0</v>
      </c>
      <c r="AA6">
        <f t="shared" si="14"/>
        <v>3</v>
      </c>
      <c r="AB6" t="b">
        <f t="shared" si="15"/>
        <v>1</v>
      </c>
      <c r="AC6" t="b">
        <f t="shared" si="16"/>
        <v>1</v>
      </c>
      <c r="AD6">
        <f>MATCH(G6,ком_Код,0)</f>
        <v>1</v>
      </c>
      <c r="AE6">
        <f>MATCH(H6,ком_Код,0)</f>
        <v>4</v>
      </c>
      <c r="AF6" t="str">
        <f t="shared" si="17"/>
        <v>1_1_4</v>
      </c>
      <c r="AG6" t="str">
        <f t="shared" si="18"/>
        <v>4:3</v>
      </c>
      <c r="AH6">
        <f t="shared" si="19"/>
        <v>4003</v>
      </c>
      <c r="AI6" t="str">
        <f t="shared" si="20"/>
        <v>1_43105</v>
      </c>
      <c r="AJ6">
        <f>INDEX(ком_О,AD6)</f>
        <v>11</v>
      </c>
      <c r="AK6">
        <f>INDEX(ком_О,AE6)</f>
        <v>5</v>
      </c>
      <c r="AL6" t="b">
        <f t="shared" si="21"/>
        <v>0</v>
      </c>
      <c r="AM6">
        <f t="shared" si="22"/>
        <v>0</v>
      </c>
      <c r="AN6">
        <f t="shared" si="23"/>
        <v>0</v>
      </c>
      <c r="AO6">
        <f t="shared" si="24"/>
        <v>0</v>
      </c>
      <c r="AP6">
        <f t="shared" si="25"/>
        <v>0</v>
      </c>
      <c r="AQ6">
        <f t="shared" si="26"/>
        <v>0</v>
      </c>
      <c r="AR6">
        <f t="shared" si="27"/>
        <v>0</v>
      </c>
      <c r="AS6">
        <f t="shared" si="28"/>
        <v>0</v>
      </c>
      <c r="AT6">
        <f t="shared" si="29"/>
        <v>0</v>
      </c>
      <c r="AU6">
        <f t="shared" si="30"/>
        <v>0</v>
      </c>
      <c r="AV6">
        <f t="shared" si="31"/>
        <v>0</v>
      </c>
      <c r="AW6">
        <f t="shared" si="32"/>
        <v>0</v>
      </c>
      <c r="AX6">
        <f t="shared" si="33"/>
        <v>0</v>
      </c>
      <c r="AY6">
        <f t="shared" si="34"/>
        <v>0</v>
      </c>
      <c r="AZ6">
        <f t="shared" si="35"/>
        <v>0</v>
      </c>
      <c r="BA6">
        <f t="shared" si="36"/>
        <v>0</v>
      </c>
    </row>
    <row r="7" spans="1:53" x14ac:dyDescent="0.25">
      <c r="A7">
        <v>6</v>
      </c>
      <c r="B7">
        <v>1</v>
      </c>
      <c r="C7">
        <f>INDEX(ком_Место,AD7)</f>
        <v>3</v>
      </c>
      <c r="D7">
        <f>INDEX(ком_Место,AE7)</f>
        <v>2</v>
      </c>
      <c r="E7">
        <v>3</v>
      </c>
      <c r="F7" s="3">
        <v>43106</v>
      </c>
      <c r="G7" t="s">
        <v>156</v>
      </c>
      <c r="H7" t="s">
        <v>153</v>
      </c>
      <c r="I7">
        <v>2</v>
      </c>
      <c r="J7">
        <v>2</v>
      </c>
      <c r="K7" t="str">
        <f>INDEX(ком_Название,AD7)</f>
        <v>d</v>
      </c>
      <c r="L7" t="str">
        <f>INDEX(ком_Название,AE7)</f>
        <v>a</v>
      </c>
      <c r="M7">
        <f t="shared" si="0"/>
        <v>2</v>
      </c>
      <c r="N7">
        <f t="shared" si="1"/>
        <v>2</v>
      </c>
      <c r="O7">
        <f t="shared" si="2"/>
        <v>0</v>
      </c>
      <c r="P7">
        <f t="shared" si="3"/>
        <v>0</v>
      </c>
      <c r="Q7">
        <f t="shared" si="4"/>
        <v>1</v>
      </c>
      <c r="R7">
        <f t="shared" si="5"/>
        <v>0</v>
      </c>
      <c r="S7">
        <f t="shared" si="6"/>
        <v>1</v>
      </c>
      <c r="T7">
        <f t="shared" si="7"/>
        <v>2</v>
      </c>
      <c r="U7">
        <f t="shared" si="8"/>
        <v>2</v>
      </c>
      <c r="V7">
        <f t="shared" si="9"/>
        <v>0</v>
      </c>
      <c r="W7">
        <f t="shared" si="10"/>
        <v>0</v>
      </c>
      <c r="X7">
        <f t="shared" si="11"/>
        <v>1</v>
      </c>
      <c r="Y7">
        <f t="shared" si="12"/>
        <v>0</v>
      </c>
      <c r="Z7">
        <f t="shared" si="13"/>
        <v>1</v>
      </c>
      <c r="AA7">
        <f t="shared" si="14"/>
        <v>2</v>
      </c>
      <c r="AB7" t="b">
        <f t="shared" si="15"/>
        <v>1</v>
      </c>
      <c r="AC7" t="b">
        <f t="shared" si="16"/>
        <v>1</v>
      </c>
      <c r="AD7">
        <f>MATCH(G7,ком_Код,0)</f>
        <v>4</v>
      </c>
      <c r="AE7">
        <f>MATCH(H7,ком_Код,0)</f>
        <v>1</v>
      </c>
      <c r="AF7" t="str">
        <f t="shared" si="17"/>
        <v>1_4_1</v>
      </c>
      <c r="AG7" t="str">
        <f t="shared" si="18"/>
        <v>2:2</v>
      </c>
      <c r="AH7">
        <f t="shared" si="19"/>
        <v>2002</v>
      </c>
      <c r="AI7" t="str">
        <f t="shared" si="20"/>
        <v>4_43106</v>
      </c>
      <c r="AJ7">
        <f>INDEX(ком_О,AD7)</f>
        <v>5</v>
      </c>
      <c r="AK7">
        <f>INDEX(ком_О,AE7)</f>
        <v>11</v>
      </c>
      <c r="AL7" t="b">
        <f t="shared" si="21"/>
        <v>0</v>
      </c>
      <c r="AM7">
        <f t="shared" si="22"/>
        <v>0</v>
      </c>
      <c r="AN7">
        <f t="shared" si="23"/>
        <v>0</v>
      </c>
      <c r="AO7">
        <f t="shared" si="24"/>
        <v>0</v>
      </c>
      <c r="AP7">
        <f t="shared" si="25"/>
        <v>0</v>
      </c>
      <c r="AQ7">
        <f t="shared" si="26"/>
        <v>0</v>
      </c>
      <c r="AR7">
        <f t="shared" si="27"/>
        <v>0</v>
      </c>
      <c r="AS7">
        <f t="shared" si="28"/>
        <v>0</v>
      </c>
      <c r="AT7">
        <f t="shared" si="29"/>
        <v>0</v>
      </c>
      <c r="AU7">
        <f t="shared" si="30"/>
        <v>0</v>
      </c>
      <c r="AV7">
        <f t="shared" si="31"/>
        <v>0</v>
      </c>
      <c r="AW7">
        <f t="shared" si="32"/>
        <v>0</v>
      </c>
      <c r="AX7">
        <f t="shared" si="33"/>
        <v>0</v>
      </c>
      <c r="AY7">
        <f t="shared" si="34"/>
        <v>0</v>
      </c>
      <c r="AZ7">
        <f t="shared" si="35"/>
        <v>0</v>
      </c>
      <c r="BA7">
        <f t="shared" si="36"/>
        <v>0</v>
      </c>
    </row>
    <row r="8" spans="1:53" x14ac:dyDescent="0.25">
      <c r="A8">
        <v>7</v>
      </c>
      <c r="B8">
        <v>2</v>
      </c>
      <c r="C8">
        <f>INDEX(ком_Место,AD8)</f>
        <v>4</v>
      </c>
      <c r="D8">
        <f>INDEX(ком_Место,AE8)</f>
        <v>1</v>
      </c>
      <c r="E8">
        <v>4</v>
      </c>
      <c r="F8" s="3">
        <v>43107</v>
      </c>
      <c r="G8" t="s">
        <v>154</v>
      </c>
      <c r="H8" t="s">
        <v>155</v>
      </c>
      <c r="I8">
        <v>4</v>
      </c>
      <c r="J8">
        <v>6</v>
      </c>
      <c r="K8" t="str">
        <f>INDEX(ком_Название,AD8)</f>
        <v>b</v>
      </c>
      <c r="L8" t="str">
        <f>INDEX(ком_Название,AE8)</f>
        <v>c</v>
      </c>
      <c r="M8">
        <f t="shared" si="0"/>
        <v>4</v>
      </c>
      <c r="N8">
        <f t="shared" si="1"/>
        <v>6</v>
      </c>
      <c r="O8">
        <f t="shared" si="2"/>
        <v>-2</v>
      </c>
      <c r="P8">
        <f t="shared" si="3"/>
        <v>0</v>
      </c>
      <c r="Q8">
        <f t="shared" si="4"/>
        <v>0</v>
      </c>
      <c r="R8">
        <f t="shared" si="5"/>
        <v>1</v>
      </c>
      <c r="S8">
        <f t="shared" si="6"/>
        <v>0</v>
      </c>
      <c r="T8">
        <f t="shared" si="7"/>
        <v>6</v>
      </c>
      <c r="U8">
        <f t="shared" si="8"/>
        <v>4</v>
      </c>
      <c r="V8">
        <f t="shared" si="9"/>
        <v>2</v>
      </c>
      <c r="W8">
        <f t="shared" si="10"/>
        <v>1</v>
      </c>
      <c r="X8">
        <f t="shared" si="11"/>
        <v>0</v>
      </c>
      <c r="Y8">
        <f t="shared" si="12"/>
        <v>0</v>
      </c>
      <c r="Z8">
        <f t="shared" si="13"/>
        <v>3</v>
      </c>
      <c r="AA8">
        <f t="shared" si="14"/>
        <v>6</v>
      </c>
      <c r="AB8" t="b">
        <f t="shared" si="15"/>
        <v>1</v>
      </c>
      <c r="AC8" t="b">
        <f t="shared" si="16"/>
        <v>1</v>
      </c>
      <c r="AD8">
        <f>MATCH(G8,ком_Код,0)</f>
        <v>2</v>
      </c>
      <c r="AE8">
        <f>MATCH(H8,ком_Код,0)</f>
        <v>3</v>
      </c>
      <c r="AF8" t="str">
        <f t="shared" si="17"/>
        <v>2_2_3</v>
      </c>
      <c r="AG8" t="str">
        <f t="shared" si="18"/>
        <v>4:6</v>
      </c>
      <c r="AH8">
        <f t="shared" si="19"/>
        <v>4006</v>
      </c>
      <c r="AI8" t="str">
        <f t="shared" si="20"/>
        <v>2_43107</v>
      </c>
      <c r="AJ8">
        <f>INDEX(ком_О,AD8)</f>
        <v>4</v>
      </c>
      <c r="AK8">
        <f>INDEX(ком_О,AE8)</f>
        <v>13</v>
      </c>
      <c r="AL8" t="b">
        <f t="shared" si="21"/>
        <v>0</v>
      </c>
      <c r="AM8">
        <f t="shared" si="22"/>
        <v>0</v>
      </c>
      <c r="AN8">
        <f t="shared" si="23"/>
        <v>0</v>
      </c>
      <c r="AO8">
        <f t="shared" si="24"/>
        <v>0</v>
      </c>
      <c r="AP8">
        <f t="shared" si="25"/>
        <v>0</v>
      </c>
      <c r="AQ8">
        <f t="shared" si="26"/>
        <v>0</v>
      </c>
      <c r="AR8">
        <f t="shared" si="27"/>
        <v>0</v>
      </c>
      <c r="AS8">
        <f t="shared" si="28"/>
        <v>0</v>
      </c>
      <c r="AT8">
        <f t="shared" si="29"/>
        <v>0</v>
      </c>
      <c r="AU8">
        <f t="shared" si="30"/>
        <v>0</v>
      </c>
      <c r="AV8">
        <f t="shared" si="31"/>
        <v>0</v>
      </c>
      <c r="AW8">
        <f t="shared" si="32"/>
        <v>0</v>
      </c>
      <c r="AX8">
        <f t="shared" si="33"/>
        <v>0</v>
      </c>
      <c r="AY8">
        <f t="shared" si="34"/>
        <v>0</v>
      </c>
      <c r="AZ8">
        <f t="shared" si="35"/>
        <v>0</v>
      </c>
      <c r="BA8">
        <f t="shared" si="36"/>
        <v>0</v>
      </c>
    </row>
    <row r="9" spans="1:53" x14ac:dyDescent="0.25">
      <c r="A9">
        <v>8</v>
      </c>
      <c r="B9">
        <v>2</v>
      </c>
      <c r="C9">
        <f>INDEX(ком_Место,AD9)</f>
        <v>1</v>
      </c>
      <c r="D9">
        <f>INDEX(ком_Место,AE9)</f>
        <v>4</v>
      </c>
      <c r="E9">
        <v>4</v>
      </c>
      <c r="F9" s="3">
        <v>43108</v>
      </c>
      <c r="G9" t="s">
        <v>155</v>
      </c>
      <c r="H9" t="s">
        <v>154</v>
      </c>
      <c r="I9">
        <v>3</v>
      </c>
      <c r="J9">
        <v>4</v>
      </c>
      <c r="K9" t="str">
        <f>INDEX(ком_Название,AD9)</f>
        <v>c</v>
      </c>
      <c r="L9" t="str">
        <f>INDEX(ком_Название,AE9)</f>
        <v>b</v>
      </c>
      <c r="M9">
        <f t="shared" si="0"/>
        <v>3</v>
      </c>
      <c r="N9">
        <f t="shared" si="1"/>
        <v>4</v>
      </c>
      <c r="O9">
        <f t="shared" si="2"/>
        <v>-1</v>
      </c>
      <c r="P9">
        <f t="shared" si="3"/>
        <v>0</v>
      </c>
      <c r="Q9">
        <f t="shared" si="4"/>
        <v>0</v>
      </c>
      <c r="R9">
        <f t="shared" si="5"/>
        <v>1</v>
      </c>
      <c r="S9">
        <f t="shared" si="6"/>
        <v>0</v>
      </c>
      <c r="T9">
        <f t="shared" si="7"/>
        <v>4</v>
      </c>
      <c r="U9">
        <f t="shared" si="8"/>
        <v>3</v>
      </c>
      <c r="V9">
        <f t="shared" si="9"/>
        <v>1</v>
      </c>
      <c r="W9">
        <f t="shared" si="10"/>
        <v>1</v>
      </c>
      <c r="X9">
        <f t="shared" si="11"/>
        <v>0</v>
      </c>
      <c r="Y9">
        <f t="shared" si="12"/>
        <v>0</v>
      </c>
      <c r="Z9">
        <f t="shared" si="13"/>
        <v>3</v>
      </c>
      <c r="AA9">
        <f t="shared" si="14"/>
        <v>4</v>
      </c>
      <c r="AB9" t="b">
        <f t="shared" si="15"/>
        <v>1</v>
      </c>
      <c r="AC9" t="b">
        <f t="shared" si="16"/>
        <v>1</v>
      </c>
      <c r="AD9">
        <f>MATCH(G9,ком_Код,0)</f>
        <v>3</v>
      </c>
      <c r="AE9">
        <f>MATCH(H9,ком_Код,0)</f>
        <v>2</v>
      </c>
      <c r="AF9" t="str">
        <f t="shared" si="17"/>
        <v>2_3_2</v>
      </c>
      <c r="AG9" t="str">
        <f t="shared" si="18"/>
        <v>3:4</v>
      </c>
      <c r="AH9">
        <f t="shared" si="19"/>
        <v>3004</v>
      </c>
      <c r="AI9" t="str">
        <f t="shared" si="20"/>
        <v>3_43108</v>
      </c>
      <c r="AJ9">
        <f>INDEX(ком_О,AD9)</f>
        <v>13</v>
      </c>
      <c r="AK9">
        <f>INDEX(ком_О,AE9)</f>
        <v>4</v>
      </c>
      <c r="AL9" t="b">
        <f t="shared" si="21"/>
        <v>0</v>
      </c>
      <c r="AM9">
        <f t="shared" si="22"/>
        <v>0</v>
      </c>
      <c r="AN9">
        <f t="shared" si="23"/>
        <v>0</v>
      </c>
      <c r="AO9">
        <f t="shared" si="24"/>
        <v>0</v>
      </c>
      <c r="AP9">
        <f t="shared" si="25"/>
        <v>0</v>
      </c>
      <c r="AQ9">
        <f t="shared" si="26"/>
        <v>0</v>
      </c>
      <c r="AR9">
        <f t="shared" si="27"/>
        <v>0</v>
      </c>
      <c r="AS9">
        <f t="shared" si="28"/>
        <v>0</v>
      </c>
      <c r="AT9">
        <f t="shared" si="29"/>
        <v>0</v>
      </c>
      <c r="AU9">
        <f t="shared" si="30"/>
        <v>0</v>
      </c>
      <c r="AV9">
        <f t="shared" si="31"/>
        <v>0</v>
      </c>
      <c r="AW9">
        <f t="shared" si="32"/>
        <v>0</v>
      </c>
      <c r="AX9">
        <f t="shared" si="33"/>
        <v>0</v>
      </c>
      <c r="AY9">
        <f t="shared" si="34"/>
        <v>0</v>
      </c>
      <c r="AZ9">
        <f t="shared" si="35"/>
        <v>0</v>
      </c>
      <c r="BA9">
        <f t="shared" si="36"/>
        <v>0</v>
      </c>
    </row>
    <row r="10" spans="1:53" x14ac:dyDescent="0.25">
      <c r="A10">
        <v>9</v>
      </c>
      <c r="B10">
        <v>2</v>
      </c>
      <c r="C10">
        <f>INDEX(ком_Место,AD10)</f>
        <v>4</v>
      </c>
      <c r="D10">
        <f>INDEX(ком_Место,AE10)</f>
        <v>3</v>
      </c>
      <c r="E10">
        <v>5</v>
      </c>
      <c r="F10" s="3">
        <v>43109</v>
      </c>
      <c r="G10" t="s">
        <v>154</v>
      </c>
      <c r="H10" t="s">
        <v>156</v>
      </c>
      <c r="I10">
        <v>1</v>
      </c>
      <c r="J10">
        <v>1</v>
      </c>
      <c r="K10" t="str">
        <f>INDEX(ком_Название,AD10)</f>
        <v>b</v>
      </c>
      <c r="L10" t="str">
        <f>INDEX(ком_Название,AE10)</f>
        <v>d</v>
      </c>
      <c r="M10">
        <f t="shared" si="0"/>
        <v>1</v>
      </c>
      <c r="N10">
        <f t="shared" si="1"/>
        <v>1</v>
      </c>
      <c r="O10">
        <f t="shared" si="2"/>
        <v>0</v>
      </c>
      <c r="P10">
        <f t="shared" si="3"/>
        <v>0</v>
      </c>
      <c r="Q10">
        <f t="shared" si="4"/>
        <v>1</v>
      </c>
      <c r="R10">
        <f t="shared" si="5"/>
        <v>0</v>
      </c>
      <c r="S10">
        <f t="shared" si="6"/>
        <v>1</v>
      </c>
      <c r="T10">
        <f t="shared" si="7"/>
        <v>1</v>
      </c>
      <c r="U10">
        <f t="shared" si="8"/>
        <v>1</v>
      </c>
      <c r="V10">
        <f t="shared" si="9"/>
        <v>0</v>
      </c>
      <c r="W10">
        <f t="shared" si="10"/>
        <v>0</v>
      </c>
      <c r="X10">
        <f t="shared" si="11"/>
        <v>1</v>
      </c>
      <c r="Y10">
        <f t="shared" si="12"/>
        <v>0</v>
      </c>
      <c r="Z10">
        <f t="shared" si="13"/>
        <v>1</v>
      </c>
      <c r="AA10">
        <f t="shared" si="14"/>
        <v>1</v>
      </c>
      <c r="AB10" t="b">
        <f t="shared" si="15"/>
        <v>1</v>
      </c>
      <c r="AC10" t="b">
        <f t="shared" si="16"/>
        <v>1</v>
      </c>
      <c r="AD10">
        <f>MATCH(G10,ком_Код,0)</f>
        <v>2</v>
      </c>
      <c r="AE10">
        <f>MATCH(H10,ком_Код,0)</f>
        <v>4</v>
      </c>
      <c r="AF10" t="str">
        <f t="shared" si="17"/>
        <v>2_2_4</v>
      </c>
      <c r="AG10" t="str">
        <f t="shared" si="18"/>
        <v>1:1</v>
      </c>
      <c r="AH10">
        <f t="shared" si="19"/>
        <v>1001</v>
      </c>
      <c r="AI10" t="str">
        <f t="shared" si="20"/>
        <v>2_43109</v>
      </c>
      <c r="AJ10">
        <f>INDEX(ком_О,AD10)</f>
        <v>4</v>
      </c>
      <c r="AK10">
        <f>INDEX(ком_О,AE10)</f>
        <v>5</v>
      </c>
      <c r="AL10" t="b">
        <f t="shared" si="21"/>
        <v>0</v>
      </c>
      <c r="AM10">
        <f t="shared" si="22"/>
        <v>0</v>
      </c>
      <c r="AN10">
        <f t="shared" si="23"/>
        <v>0</v>
      </c>
      <c r="AO10">
        <f t="shared" si="24"/>
        <v>0</v>
      </c>
      <c r="AP10">
        <f t="shared" si="25"/>
        <v>0</v>
      </c>
      <c r="AQ10">
        <f t="shared" si="26"/>
        <v>0</v>
      </c>
      <c r="AR10">
        <f t="shared" si="27"/>
        <v>0</v>
      </c>
      <c r="AS10">
        <f t="shared" si="28"/>
        <v>0</v>
      </c>
      <c r="AT10">
        <f t="shared" si="29"/>
        <v>0</v>
      </c>
      <c r="AU10">
        <f t="shared" si="30"/>
        <v>0</v>
      </c>
      <c r="AV10">
        <f t="shared" si="31"/>
        <v>0</v>
      </c>
      <c r="AW10">
        <f t="shared" si="32"/>
        <v>0</v>
      </c>
      <c r="AX10">
        <f t="shared" si="33"/>
        <v>0</v>
      </c>
      <c r="AY10">
        <f t="shared" si="34"/>
        <v>0</v>
      </c>
      <c r="AZ10">
        <f t="shared" si="35"/>
        <v>0</v>
      </c>
      <c r="BA10">
        <f t="shared" si="36"/>
        <v>0</v>
      </c>
    </row>
    <row r="11" spans="1:53" x14ac:dyDescent="0.25">
      <c r="A11">
        <v>10</v>
      </c>
      <c r="B11">
        <v>2</v>
      </c>
      <c r="C11">
        <f>INDEX(ком_Место,AD11)</f>
        <v>3</v>
      </c>
      <c r="D11">
        <f>INDEX(ком_Место,AE11)</f>
        <v>4</v>
      </c>
      <c r="E11">
        <v>5</v>
      </c>
      <c r="F11" s="3">
        <v>43110</v>
      </c>
      <c r="G11" t="s">
        <v>156</v>
      </c>
      <c r="H11" t="s">
        <v>154</v>
      </c>
      <c r="I11">
        <v>7</v>
      </c>
      <c r="J11">
        <v>4</v>
      </c>
      <c r="K11" t="str">
        <f>INDEX(ком_Название,AD11)</f>
        <v>d</v>
      </c>
      <c r="L11" t="str">
        <f>INDEX(ком_Название,AE11)</f>
        <v>b</v>
      </c>
      <c r="M11">
        <f t="shared" si="0"/>
        <v>7</v>
      </c>
      <c r="N11">
        <f t="shared" si="1"/>
        <v>4</v>
      </c>
      <c r="O11">
        <f t="shared" si="2"/>
        <v>3</v>
      </c>
      <c r="P11">
        <f t="shared" si="3"/>
        <v>1</v>
      </c>
      <c r="Q11">
        <f t="shared" si="4"/>
        <v>0</v>
      </c>
      <c r="R11">
        <f t="shared" si="5"/>
        <v>0</v>
      </c>
      <c r="S11">
        <f t="shared" si="6"/>
        <v>3</v>
      </c>
      <c r="T11">
        <f t="shared" si="7"/>
        <v>4</v>
      </c>
      <c r="U11">
        <f t="shared" si="8"/>
        <v>7</v>
      </c>
      <c r="V11">
        <f t="shared" si="9"/>
        <v>-3</v>
      </c>
      <c r="W11">
        <f t="shared" si="10"/>
        <v>0</v>
      </c>
      <c r="X11">
        <f t="shared" si="11"/>
        <v>0</v>
      </c>
      <c r="Y11">
        <f t="shared" si="12"/>
        <v>1</v>
      </c>
      <c r="Z11">
        <f t="shared" si="13"/>
        <v>0</v>
      </c>
      <c r="AA11">
        <f t="shared" si="14"/>
        <v>4</v>
      </c>
      <c r="AB11" t="b">
        <f t="shared" si="15"/>
        <v>1</v>
      </c>
      <c r="AC11" t="b">
        <f t="shared" si="16"/>
        <v>1</v>
      </c>
      <c r="AD11">
        <f>MATCH(G11,ком_Код,0)</f>
        <v>4</v>
      </c>
      <c r="AE11">
        <f>MATCH(H11,ком_Код,0)</f>
        <v>2</v>
      </c>
      <c r="AF11" t="str">
        <f t="shared" si="17"/>
        <v>2_4_2</v>
      </c>
      <c r="AG11" t="str">
        <f t="shared" si="18"/>
        <v>7:4</v>
      </c>
      <c r="AH11">
        <f t="shared" si="19"/>
        <v>7004</v>
      </c>
      <c r="AI11" t="str">
        <f t="shared" si="20"/>
        <v>4_43110</v>
      </c>
      <c r="AJ11">
        <f>INDEX(ком_О,AD11)</f>
        <v>5</v>
      </c>
      <c r="AK11">
        <f>INDEX(ком_О,AE11)</f>
        <v>4</v>
      </c>
      <c r="AL11" t="b">
        <f t="shared" si="21"/>
        <v>0</v>
      </c>
      <c r="AM11">
        <f t="shared" si="22"/>
        <v>0</v>
      </c>
      <c r="AN11">
        <f t="shared" si="23"/>
        <v>0</v>
      </c>
      <c r="AO11">
        <f t="shared" si="24"/>
        <v>0</v>
      </c>
      <c r="AP11">
        <f t="shared" si="25"/>
        <v>0</v>
      </c>
      <c r="AQ11">
        <f t="shared" si="26"/>
        <v>0</v>
      </c>
      <c r="AR11">
        <f t="shared" si="27"/>
        <v>0</v>
      </c>
      <c r="AS11">
        <f t="shared" si="28"/>
        <v>0</v>
      </c>
      <c r="AT11">
        <f t="shared" si="29"/>
        <v>0</v>
      </c>
      <c r="AU11">
        <f t="shared" si="30"/>
        <v>0</v>
      </c>
      <c r="AV11">
        <f t="shared" si="31"/>
        <v>0</v>
      </c>
      <c r="AW11">
        <f t="shared" si="32"/>
        <v>0</v>
      </c>
      <c r="AX11">
        <f t="shared" si="33"/>
        <v>0</v>
      </c>
      <c r="AY11">
        <f t="shared" si="34"/>
        <v>0</v>
      </c>
      <c r="AZ11">
        <f t="shared" si="35"/>
        <v>0</v>
      </c>
      <c r="BA11">
        <f t="shared" si="36"/>
        <v>0</v>
      </c>
    </row>
    <row r="12" spans="1:53" x14ac:dyDescent="0.25">
      <c r="A12">
        <v>11</v>
      </c>
      <c r="B12">
        <v>2</v>
      </c>
      <c r="C12">
        <f>INDEX(ком_Место,AD12)</f>
        <v>1</v>
      </c>
      <c r="D12">
        <f>INDEX(ком_Место,AE12)</f>
        <v>3</v>
      </c>
      <c r="E12">
        <v>6</v>
      </c>
      <c r="F12" s="3">
        <v>43111</v>
      </c>
      <c r="G12" t="s">
        <v>155</v>
      </c>
      <c r="H12" t="s">
        <v>156</v>
      </c>
      <c r="I12">
        <v>3</v>
      </c>
      <c r="J12">
        <v>1</v>
      </c>
      <c r="K12" t="str">
        <f>INDEX(ком_Название,AD12)</f>
        <v>c</v>
      </c>
      <c r="L12" t="str">
        <f>INDEX(ком_Название,AE12)</f>
        <v>d</v>
      </c>
      <c r="M12">
        <f t="shared" si="0"/>
        <v>3</v>
      </c>
      <c r="N12">
        <f t="shared" si="1"/>
        <v>1</v>
      </c>
      <c r="O12">
        <f t="shared" si="2"/>
        <v>2</v>
      </c>
      <c r="P12">
        <f t="shared" si="3"/>
        <v>1</v>
      </c>
      <c r="Q12">
        <f t="shared" si="4"/>
        <v>0</v>
      </c>
      <c r="R12">
        <f t="shared" si="5"/>
        <v>0</v>
      </c>
      <c r="S12">
        <f t="shared" si="6"/>
        <v>3</v>
      </c>
      <c r="T12">
        <f t="shared" si="7"/>
        <v>1</v>
      </c>
      <c r="U12">
        <f t="shared" si="8"/>
        <v>3</v>
      </c>
      <c r="V12">
        <f t="shared" si="9"/>
        <v>-2</v>
      </c>
      <c r="W12">
        <f t="shared" si="10"/>
        <v>0</v>
      </c>
      <c r="X12">
        <f t="shared" si="11"/>
        <v>0</v>
      </c>
      <c r="Y12">
        <f t="shared" si="12"/>
        <v>1</v>
      </c>
      <c r="Z12">
        <f t="shared" si="13"/>
        <v>0</v>
      </c>
      <c r="AA12">
        <f t="shared" si="14"/>
        <v>1</v>
      </c>
      <c r="AB12" t="b">
        <f t="shared" si="15"/>
        <v>1</v>
      </c>
      <c r="AC12" t="b">
        <f t="shared" si="16"/>
        <v>1</v>
      </c>
      <c r="AD12">
        <f>MATCH(G12,ком_Код,0)</f>
        <v>3</v>
      </c>
      <c r="AE12">
        <f>MATCH(H12,ком_Код,0)</f>
        <v>4</v>
      </c>
      <c r="AF12" t="str">
        <f t="shared" si="17"/>
        <v>2_3_4</v>
      </c>
      <c r="AG12" t="str">
        <f t="shared" si="18"/>
        <v>3:1</v>
      </c>
      <c r="AH12">
        <f t="shared" si="19"/>
        <v>3001</v>
      </c>
      <c r="AI12" t="str">
        <f t="shared" si="20"/>
        <v>3_43111</v>
      </c>
      <c r="AJ12">
        <f>INDEX(ком_О,AD12)</f>
        <v>13</v>
      </c>
      <c r="AK12">
        <f>INDEX(ком_О,AE12)</f>
        <v>5</v>
      </c>
      <c r="AL12" t="b">
        <f t="shared" si="21"/>
        <v>0</v>
      </c>
      <c r="AM12">
        <f t="shared" si="22"/>
        <v>0</v>
      </c>
      <c r="AN12">
        <f t="shared" si="23"/>
        <v>0</v>
      </c>
      <c r="AO12">
        <f t="shared" si="24"/>
        <v>0</v>
      </c>
      <c r="AP12">
        <f t="shared" si="25"/>
        <v>0</v>
      </c>
      <c r="AQ12">
        <f t="shared" si="26"/>
        <v>0</v>
      </c>
      <c r="AR12">
        <f t="shared" si="27"/>
        <v>0</v>
      </c>
      <c r="AS12">
        <f t="shared" si="28"/>
        <v>0</v>
      </c>
      <c r="AT12">
        <f t="shared" si="29"/>
        <v>0</v>
      </c>
      <c r="AU12">
        <f t="shared" si="30"/>
        <v>0</v>
      </c>
      <c r="AV12">
        <f t="shared" si="31"/>
        <v>0</v>
      </c>
      <c r="AW12">
        <f t="shared" si="32"/>
        <v>0</v>
      </c>
      <c r="AX12">
        <f t="shared" si="33"/>
        <v>0</v>
      </c>
      <c r="AY12">
        <f t="shared" si="34"/>
        <v>0</v>
      </c>
      <c r="AZ12">
        <f t="shared" si="35"/>
        <v>0</v>
      </c>
      <c r="BA12">
        <f t="shared" si="36"/>
        <v>0</v>
      </c>
    </row>
    <row r="13" spans="1:53" x14ac:dyDescent="0.25">
      <c r="A13">
        <v>12</v>
      </c>
      <c r="B13">
        <v>2</v>
      </c>
      <c r="C13">
        <f>INDEX(ком_Место,AD13)</f>
        <v>3</v>
      </c>
      <c r="D13">
        <f>INDEX(ком_Место,AE13)</f>
        <v>1</v>
      </c>
      <c r="E13">
        <v>6</v>
      </c>
      <c r="F13" s="3">
        <v>43112</v>
      </c>
      <c r="G13" t="s">
        <v>156</v>
      </c>
      <c r="H13" t="s">
        <v>155</v>
      </c>
      <c r="I13">
        <v>2</v>
      </c>
      <c r="J13">
        <v>6</v>
      </c>
      <c r="K13" t="str">
        <f>INDEX(ком_Название,AD13)</f>
        <v>d</v>
      </c>
      <c r="L13" t="str">
        <f>INDEX(ком_Название,AE13)</f>
        <v>c</v>
      </c>
      <c r="M13">
        <f t="shared" si="0"/>
        <v>2</v>
      </c>
      <c r="N13">
        <f t="shared" si="1"/>
        <v>6</v>
      </c>
      <c r="O13">
        <f t="shared" si="2"/>
        <v>-4</v>
      </c>
      <c r="P13">
        <f t="shared" si="3"/>
        <v>0</v>
      </c>
      <c r="Q13">
        <f t="shared" si="4"/>
        <v>0</v>
      </c>
      <c r="R13">
        <f t="shared" si="5"/>
        <v>1</v>
      </c>
      <c r="S13">
        <f t="shared" si="6"/>
        <v>0</v>
      </c>
      <c r="T13">
        <f t="shared" si="7"/>
        <v>6</v>
      </c>
      <c r="U13">
        <f t="shared" si="8"/>
        <v>2</v>
      </c>
      <c r="V13">
        <f t="shared" si="9"/>
        <v>4</v>
      </c>
      <c r="W13">
        <f t="shared" si="10"/>
        <v>1</v>
      </c>
      <c r="X13">
        <f t="shared" si="11"/>
        <v>0</v>
      </c>
      <c r="Y13">
        <f t="shared" si="12"/>
        <v>0</v>
      </c>
      <c r="Z13">
        <f t="shared" si="13"/>
        <v>3</v>
      </c>
      <c r="AA13">
        <f t="shared" si="14"/>
        <v>6</v>
      </c>
      <c r="AB13" t="b">
        <f t="shared" si="15"/>
        <v>1</v>
      </c>
      <c r="AC13" t="b">
        <f t="shared" si="16"/>
        <v>1</v>
      </c>
      <c r="AD13">
        <f>MATCH(G13,ком_Код,0)</f>
        <v>4</v>
      </c>
      <c r="AE13">
        <f>MATCH(H13,ком_Код,0)</f>
        <v>3</v>
      </c>
      <c r="AF13" t="str">
        <f t="shared" si="17"/>
        <v>2_4_3</v>
      </c>
      <c r="AG13" t="str">
        <f t="shared" si="18"/>
        <v>2:6</v>
      </c>
      <c r="AH13">
        <f t="shared" si="19"/>
        <v>2006</v>
      </c>
      <c r="AI13" t="str">
        <f t="shared" si="20"/>
        <v>4_43112</v>
      </c>
      <c r="AJ13">
        <f>INDEX(ком_О,AD13)</f>
        <v>5</v>
      </c>
      <c r="AK13">
        <f>INDEX(ком_О,AE13)</f>
        <v>13</v>
      </c>
      <c r="AL13" t="b">
        <f t="shared" si="21"/>
        <v>0</v>
      </c>
      <c r="AM13">
        <f t="shared" si="22"/>
        <v>0</v>
      </c>
      <c r="AN13">
        <f t="shared" si="23"/>
        <v>0</v>
      </c>
      <c r="AO13">
        <f t="shared" si="24"/>
        <v>0</v>
      </c>
      <c r="AP13">
        <f t="shared" si="25"/>
        <v>0</v>
      </c>
      <c r="AQ13">
        <f t="shared" si="26"/>
        <v>0</v>
      </c>
      <c r="AR13">
        <f t="shared" si="27"/>
        <v>0</v>
      </c>
      <c r="AS13">
        <f t="shared" si="28"/>
        <v>0</v>
      </c>
      <c r="AT13">
        <f t="shared" si="29"/>
        <v>0</v>
      </c>
      <c r="AU13">
        <f t="shared" si="30"/>
        <v>0</v>
      </c>
      <c r="AV13">
        <f t="shared" si="31"/>
        <v>0</v>
      </c>
      <c r="AW13">
        <f t="shared" si="32"/>
        <v>0</v>
      </c>
      <c r="AX13">
        <f t="shared" si="33"/>
        <v>0</v>
      </c>
      <c r="AY13">
        <f t="shared" si="34"/>
        <v>0</v>
      </c>
      <c r="AZ13">
        <f t="shared" si="35"/>
        <v>0</v>
      </c>
      <c r="BA13">
        <f t="shared" si="36"/>
        <v>0</v>
      </c>
    </row>
    <row r="15" spans="1:53" x14ac:dyDescent="0.25">
      <c r="A15">
        <f t="shared" ref="A15:A26" si="37">A2</f>
        <v>1</v>
      </c>
      <c r="B15">
        <f t="shared" ref="B15:B26" si="38">B2</f>
        <v>1</v>
      </c>
      <c r="E15">
        <f t="shared" ref="E15:E26" si="39">E2</f>
        <v>1</v>
      </c>
      <c r="F15">
        <f t="shared" ref="F15:F26" si="40">F2</f>
        <v>43101</v>
      </c>
      <c r="M15">
        <f t="shared" ref="M15:M26" si="41">N2</f>
        <v>0</v>
      </c>
      <c r="N15">
        <f t="shared" ref="N15:N26" si="42">M2</f>
        <v>3</v>
      </c>
      <c r="AB15" t="b">
        <f t="shared" ref="AB15:AB26" si="43">AB2</f>
        <v>1</v>
      </c>
      <c r="AC15" t="b">
        <f t="shared" ref="AC15:AC26" si="44">AC2</f>
        <v>1</v>
      </c>
      <c r="AD15">
        <f t="shared" ref="AD15:AD26" si="45">AE2</f>
        <v>2</v>
      </c>
      <c r="AE15">
        <f t="shared" ref="AE15:AE26" si="46">AD2</f>
        <v>1</v>
      </c>
      <c r="AF15" t="str">
        <f t="shared" ref="AF15:AF26" si="47">B15&amp;"_"&amp;AD15&amp;"_"&amp;AE15</f>
        <v>1_2_1</v>
      </c>
      <c r="AG15" t="str">
        <f t="shared" ref="AG15:AG26" si="48">"("&amp;IF(AB15,M15&amp;":"&amp;N15,IF(AC15,E15&amp;"т","---"))&amp;")"</f>
        <v>(0:3)</v>
      </c>
      <c r="AH15">
        <f t="shared" ref="AH15:AH26" si="49">IF(AB15,M15*1000+N15,-1)</f>
        <v>3</v>
      </c>
      <c r="AI15" t="str">
        <f t="shared" ref="AI15:AI26" si="50">IF(AB15,AD15&amp;"_"&amp;E15,"")</f>
        <v>2_1</v>
      </c>
    </row>
    <row r="16" spans="1:53" x14ac:dyDescent="0.25">
      <c r="A16">
        <f t="shared" si="37"/>
        <v>2</v>
      </c>
      <c r="B16">
        <f t="shared" si="38"/>
        <v>1</v>
      </c>
      <c r="E16">
        <f t="shared" si="39"/>
        <v>1</v>
      </c>
      <c r="F16">
        <f t="shared" si="40"/>
        <v>43102</v>
      </c>
      <c r="M16">
        <f t="shared" si="41"/>
        <v>2</v>
      </c>
      <c r="N16">
        <f t="shared" si="42"/>
        <v>1</v>
      </c>
      <c r="AB16" t="b">
        <f t="shared" si="43"/>
        <v>1</v>
      </c>
      <c r="AC16" t="b">
        <f t="shared" si="44"/>
        <v>1</v>
      </c>
      <c r="AD16">
        <f t="shared" si="45"/>
        <v>1</v>
      </c>
      <c r="AE16">
        <f t="shared" si="46"/>
        <v>2</v>
      </c>
      <c r="AF16" t="str">
        <f t="shared" si="47"/>
        <v>1_1_2</v>
      </c>
      <c r="AG16" t="str">
        <f t="shared" si="48"/>
        <v>(2:1)</v>
      </c>
      <c r="AH16">
        <f t="shared" si="49"/>
        <v>2001</v>
      </c>
      <c r="AI16" t="str">
        <f t="shared" si="50"/>
        <v>1_1</v>
      </c>
    </row>
    <row r="17" spans="1:35" x14ac:dyDescent="0.25">
      <c r="A17">
        <f t="shared" si="37"/>
        <v>3</v>
      </c>
      <c r="B17">
        <f t="shared" si="38"/>
        <v>1</v>
      </c>
      <c r="E17">
        <f t="shared" si="39"/>
        <v>2</v>
      </c>
      <c r="F17">
        <f t="shared" si="40"/>
        <v>43103</v>
      </c>
      <c r="M17">
        <f t="shared" si="41"/>
        <v>2</v>
      </c>
      <c r="N17">
        <f t="shared" si="42"/>
        <v>2</v>
      </c>
      <c r="AB17" t="b">
        <f t="shared" si="43"/>
        <v>1</v>
      </c>
      <c r="AC17" t="b">
        <f t="shared" si="44"/>
        <v>1</v>
      </c>
      <c r="AD17">
        <f t="shared" si="45"/>
        <v>3</v>
      </c>
      <c r="AE17">
        <f t="shared" si="46"/>
        <v>1</v>
      </c>
      <c r="AF17" t="str">
        <f t="shared" si="47"/>
        <v>1_3_1</v>
      </c>
      <c r="AG17" t="str">
        <f t="shared" si="48"/>
        <v>(2:2)</v>
      </c>
      <c r="AH17">
        <f t="shared" si="49"/>
        <v>2002</v>
      </c>
      <c r="AI17" t="str">
        <f t="shared" si="50"/>
        <v>3_2</v>
      </c>
    </row>
    <row r="18" spans="1:35" x14ac:dyDescent="0.25">
      <c r="A18">
        <f t="shared" si="37"/>
        <v>4</v>
      </c>
      <c r="B18">
        <f t="shared" si="38"/>
        <v>1</v>
      </c>
      <c r="E18">
        <f t="shared" si="39"/>
        <v>2</v>
      </c>
      <c r="F18">
        <f t="shared" si="40"/>
        <v>43104</v>
      </c>
      <c r="M18">
        <f t="shared" si="41"/>
        <v>1</v>
      </c>
      <c r="N18">
        <f t="shared" si="42"/>
        <v>5</v>
      </c>
      <c r="AB18" t="b">
        <f t="shared" si="43"/>
        <v>1</v>
      </c>
      <c r="AC18" t="b">
        <f t="shared" si="44"/>
        <v>1</v>
      </c>
      <c r="AD18">
        <f t="shared" si="45"/>
        <v>1</v>
      </c>
      <c r="AE18">
        <f t="shared" si="46"/>
        <v>3</v>
      </c>
      <c r="AF18" t="str">
        <f t="shared" si="47"/>
        <v>1_1_3</v>
      </c>
      <c r="AG18" t="str">
        <f t="shared" si="48"/>
        <v>(1:5)</v>
      </c>
      <c r="AH18">
        <f t="shared" si="49"/>
        <v>1005</v>
      </c>
      <c r="AI18" t="str">
        <f t="shared" si="50"/>
        <v>1_2</v>
      </c>
    </row>
    <row r="19" spans="1:35" x14ac:dyDescent="0.25">
      <c r="A19">
        <f t="shared" si="37"/>
        <v>5</v>
      </c>
      <c r="B19">
        <f t="shared" si="38"/>
        <v>1</v>
      </c>
      <c r="E19">
        <f t="shared" si="39"/>
        <v>3</v>
      </c>
      <c r="F19">
        <f t="shared" si="40"/>
        <v>43105</v>
      </c>
      <c r="M19">
        <f t="shared" si="41"/>
        <v>3</v>
      </c>
      <c r="N19">
        <f t="shared" si="42"/>
        <v>4</v>
      </c>
      <c r="AB19" t="b">
        <f t="shared" si="43"/>
        <v>1</v>
      </c>
      <c r="AC19" t="b">
        <f t="shared" si="44"/>
        <v>1</v>
      </c>
      <c r="AD19">
        <f t="shared" si="45"/>
        <v>4</v>
      </c>
      <c r="AE19">
        <f t="shared" si="46"/>
        <v>1</v>
      </c>
      <c r="AF19" t="str">
        <f t="shared" si="47"/>
        <v>1_4_1</v>
      </c>
      <c r="AG19" t="str">
        <f t="shared" si="48"/>
        <v>(3:4)</v>
      </c>
      <c r="AH19">
        <f t="shared" si="49"/>
        <v>3004</v>
      </c>
      <c r="AI19" t="str">
        <f t="shared" si="50"/>
        <v>4_3</v>
      </c>
    </row>
    <row r="20" spans="1:35" x14ac:dyDescent="0.25">
      <c r="A20">
        <f t="shared" si="37"/>
        <v>6</v>
      </c>
      <c r="B20">
        <f t="shared" si="38"/>
        <v>1</v>
      </c>
      <c r="E20">
        <f t="shared" si="39"/>
        <v>3</v>
      </c>
      <c r="F20">
        <f t="shared" si="40"/>
        <v>43106</v>
      </c>
      <c r="M20">
        <f t="shared" si="41"/>
        <v>2</v>
      </c>
      <c r="N20">
        <f t="shared" si="42"/>
        <v>2</v>
      </c>
      <c r="AB20" t="b">
        <f t="shared" si="43"/>
        <v>1</v>
      </c>
      <c r="AC20" t="b">
        <f t="shared" si="44"/>
        <v>1</v>
      </c>
      <c r="AD20">
        <f t="shared" si="45"/>
        <v>1</v>
      </c>
      <c r="AE20">
        <f t="shared" si="46"/>
        <v>4</v>
      </c>
      <c r="AF20" t="str">
        <f t="shared" si="47"/>
        <v>1_1_4</v>
      </c>
      <c r="AG20" t="str">
        <f t="shared" si="48"/>
        <v>(2:2)</v>
      </c>
      <c r="AH20">
        <f t="shared" si="49"/>
        <v>2002</v>
      </c>
      <c r="AI20" t="str">
        <f t="shared" si="50"/>
        <v>1_3</v>
      </c>
    </row>
    <row r="21" spans="1:35" x14ac:dyDescent="0.25">
      <c r="A21">
        <f t="shared" si="37"/>
        <v>7</v>
      </c>
      <c r="B21">
        <f t="shared" si="38"/>
        <v>2</v>
      </c>
      <c r="E21">
        <f t="shared" si="39"/>
        <v>4</v>
      </c>
      <c r="F21">
        <f t="shared" si="40"/>
        <v>43107</v>
      </c>
      <c r="M21">
        <f t="shared" si="41"/>
        <v>6</v>
      </c>
      <c r="N21">
        <f t="shared" si="42"/>
        <v>4</v>
      </c>
      <c r="AB21" t="b">
        <f t="shared" si="43"/>
        <v>1</v>
      </c>
      <c r="AC21" t="b">
        <f t="shared" si="44"/>
        <v>1</v>
      </c>
      <c r="AD21">
        <f t="shared" si="45"/>
        <v>3</v>
      </c>
      <c r="AE21">
        <f t="shared" si="46"/>
        <v>2</v>
      </c>
      <c r="AF21" t="str">
        <f t="shared" si="47"/>
        <v>2_3_2</v>
      </c>
      <c r="AG21" t="str">
        <f t="shared" si="48"/>
        <v>(6:4)</v>
      </c>
      <c r="AH21">
        <f t="shared" si="49"/>
        <v>6004</v>
      </c>
      <c r="AI21" t="str">
        <f t="shared" si="50"/>
        <v>3_4</v>
      </c>
    </row>
    <row r="22" spans="1:35" x14ac:dyDescent="0.25">
      <c r="A22">
        <f t="shared" si="37"/>
        <v>8</v>
      </c>
      <c r="B22">
        <f t="shared" si="38"/>
        <v>2</v>
      </c>
      <c r="E22">
        <f t="shared" si="39"/>
        <v>4</v>
      </c>
      <c r="F22">
        <f t="shared" si="40"/>
        <v>43108</v>
      </c>
      <c r="M22">
        <f t="shared" si="41"/>
        <v>4</v>
      </c>
      <c r="N22">
        <f t="shared" si="42"/>
        <v>3</v>
      </c>
      <c r="AB22" t="b">
        <f t="shared" si="43"/>
        <v>1</v>
      </c>
      <c r="AC22" t="b">
        <f t="shared" si="44"/>
        <v>1</v>
      </c>
      <c r="AD22">
        <f t="shared" si="45"/>
        <v>2</v>
      </c>
      <c r="AE22">
        <f t="shared" si="46"/>
        <v>3</v>
      </c>
      <c r="AF22" t="str">
        <f t="shared" si="47"/>
        <v>2_2_3</v>
      </c>
      <c r="AG22" t="str">
        <f t="shared" si="48"/>
        <v>(4:3)</v>
      </c>
      <c r="AH22">
        <f t="shared" si="49"/>
        <v>4003</v>
      </c>
      <c r="AI22" t="str">
        <f t="shared" si="50"/>
        <v>2_4</v>
      </c>
    </row>
    <row r="23" spans="1:35" x14ac:dyDescent="0.25">
      <c r="A23">
        <f t="shared" si="37"/>
        <v>9</v>
      </c>
      <c r="B23">
        <f t="shared" si="38"/>
        <v>2</v>
      </c>
      <c r="E23">
        <f t="shared" si="39"/>
        <v>5</v>
      </c>
      <c r="F23">
        <f t="shared" si="40"/>
        <v>43109</v>
      </c>
      <c r="M23">
        <f t="shared" si="41"/>
        <v>1</v>
      </c>
      <c r="N23">
        <f t="shared" si="42"/>
        <v>1</v>
      </c>
      <c r="AB23" t="b">
        <f t="shared" si="43"/>
        <v>1</v>
      </c>
      <c r="AC23" t="b">
        <f t="shared" si="44"/>
        <v>1</v>
      </c>
      <c r="AD23">
        <f t="shared" si="45"/>
        <v>4</v>
      </c>
      <c r="AE23">
        <f t="shared" si="46"/>
        <v>2</v>
      </c>
      <c r="AF23" t="str">
        <f t="shared" si="47"/>
        <v>2_4_2</v>
      </c>
      <c r="AG23" t="str">
        <f t="shared" si="48"/>
        <v>(1:1)</v>
      </c>
      <c r="AH23">
        <f t="shared" si="49"/>
        <v>1001</v>
      </c>
      <c r="AI23" t="str">
        <f t="shared" si="50"/>
        <v>4_5</v>
      </c>
    </row>
    <row r="24" spans="1:35" x14ac:dyDescent="0.25">
      <c r="A24">
        <f t="shared" si="37"/>
        <v>10</v>
      </c>
      <c r="B24">
        <f t="shared" si="38"/>
        <v>2</v>
      </c>
      <c r="E24">
        <f t="shared" si="39"/>
        <v>5</v>
      </c>
      <c r="F24">
        <f t="shared" si="40"/>
        <v>43110</v>
      </c>
      <c r="M24">
        <f t="shared" si="41"/>
        <v>4</v>
      </c>
      <c r="N24">
        <f t="shared" si="42"/>
        <v>7</v>
      </c>
      <c r="AB24" t="b">
        <f t="shared" si="43"/>
        <v>1</v>
      </c>
      <c r="AC24" t="b">
        <f t="shared" si="44"/>
        <v>1</v>
      </c>
      <c r="AD24">
        <f t="shared" si="45"/>
        <v>2</v>
      </c>
      <c r="AE24">
        <f t="shared" si="46"/>
        <v>4</v>
      </c>
      <c r="AF24" t="str">
        <f t="shared" si="47"/>
        <v>2_2_4</v>
      </c>
      <c r="AG24" t="str">
        <f t="shared" si="48"/>
        <v>(4:7)</v>
      </c>
      <c r="AH24">
        <f t="shared" si="49"/>
        <v>4007</v>
      </c>
      <c r="AI24" t="str">
        <f t="shared" si="50"/>
        <v>2_5</v>
      </c>
    </row>
    <row r="25" spans="1:35" x14ac:dyDescent="0.25">
      <c r="A25">
        <f t="shared" si="37"/>
        <v>11</v>
      </c>
      <c r="B25">
        <f t="shared" si="38"/>
        <v>2</v>
      </c>
      <c r="E25">
        <f t="shared" si="39"/>
        <v>6</v>
      </c>
      <c r="F25">
        <f t="shared" si="40"/>
        <v>43111</v>
      </c>
      <c r="M25">
        <f t="shared" si="41"/>
        <v>1</v>
      </c>
      <c r="N25">
        <f t="shared" si="42"/>
        <v>3</v>
      </c>
      <c r="AB25" t="b">
        <f t="shared" si="43"/>
        <v>1</v>
      </c>
      <c r="AC25" t="b">
        <f t="shared" si="44"/>
        <v>1</v>
      </c>
      <c r="AD25">
        <f t="shared" si="45"/>
        <v>4</v>
      </c>
      <c r="AE25">
        <f t="shared" si="46"/>
        <v>3</v>
      </c>
      <c r="AF25" t="str">
        <f t="shared" si="47"/>
        <v>2_4_3</v>
      </c>
      <c r="AG25" t="str">
        <f t="shared" si="48"/>
        <v>(1:3)</v>
      </c>
      <c r="AH25">
        <f t="shared" si="49"/>
        <v>1003</v>
      </c>
      <c r="AI25" t="str">
        <f t="shared" si="50"/>
        <v>4_6</v>
      </c>
    </row>
    <row r="26" spans="1:35" x14ac:dyDescent="0.25">
      <c r="A26">
        <f t="shared" si="37"/>
        <v>12</v>
      </c>
      <c r="B26">
        <f t="shared" si="38"/>
        <v>2</v>
      </c>
      <c r="E26">
        <f t="shared" si="39"/>
        <v>6</v>
      </c>
      <c r="F26">
        <f t="shared" si="40"/>
        <v>43112</v>
      </c>
      <c r="M26">
        <f t="shared" si="41"/>
        <v>6</v>
      </c>
      <c r="N26">
        <f t="shared" si="42"/>
        <v>2</v>
      </c>
      <c r="AB26" t="b">
        <f t="shared" si="43"/>
        <v>1</v>
      </c>
      <c r="AC26" t="b">
        <f t="shared" si="44"/>
        <v>1</v>
      </c>
      <c r="AD26">
        <f t="shared" si="45"/>
        <v>3</v>
      </c>
      <c r="AE26">
        <f t="shared" si="46"/>
        <v>4</v>
      </c>
      <c r="AF26" t="str">
        <f t="shared" si="47"/>
        <v>2_3_4</v>
      </c>
      <c r="AG26" t="str">
        <f t="shared" si="48"/>
        <v>(6:2)</v>
      </c>
      <c r="AH26">
        <f t="shared" si="49"/>
        <v>6002</v>
      </c>
      <c r="AI26" t="str">
        <f t="shared" si="50"/>
        <v>3_6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5"/>
  <sheetViews>
    <sheetView workbookViewId="0">
      <selection activeCell="C6" sqref="C6"/>
    </sheetView>
  </sheetViews>
  <sheetFormatPr defaultRowHeight="15" x14ac:dyDescent="0.25"/>
  <sheetData>
    <row r="1" spans="1:86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</row>
    <row r="2" spans="1:86" x14ac:dyDescent="0.25">
      <c r="A2">
        <v>1</v>
      </c>
      <c r="B2" t="s">
        <v>153</v>
      </c>
      <c r="C2" t="s">
        <v>153</v>
      </c>
      <c r="D2">
        <f t="shared" ref="D2:D5" si="0">CH2</f>
        <v>2</v>
      </c>
      <c r="E2">
        <f>ком_сИ + ком_чИ</f>
        <v>6</v>
      </c>
      <c r="F2">
        <f>ком_сВ + ком_чВ</f>
        <v>3</v>
      </c>
      <c r="G2">
        <f>ком_сН + ком_чН</f>
        <v>2</v>
      </c>
      <c r="H2">
        <f>ком_сП + ком_чП</f>
        <v>1</v>
      </c>
      <c r="I2">
        <f>ком_сО + ком_чО</f>
        <v>11</v>
      </c>
      <c r="J2">
        <f>ком_сМЗ + ком_чМЗ</f>
        <v>14</v>
      </c>
      <c r="K2">
        <f>ком_сМП + ком_чМП</f>
        <v>13</v>
      </c>
      <c r="L2">
        <f>ком_МЗ - ком_МП</f>
        <v>1</v>
      </c>
      <c r="M2">
        <f>ком_чМЗ</f>
        <v>5</v>
      </c>
      <c r="N2">
        <f>ком_сВ + ком_сН + ком_сП</f>
        <v>3</v>
      </c>
      <c r="O2">
        <f>SUMIF(мат_Кмд1, ком_N, мат_хВ)</f>
        <v>2</v>
      </c>
      <c r="P2">
        <f>SUMIF(мат_Кмд1, ком_N, мат_хН)</f>
        <v>1</v>
      </c>
      <c r="Q2">
        <f>SUMIF(мат_Кмд1, ком_N, мат_хП)</f>
        <v>0</v>
      </c>
      <c r="R2">
        <f>3*ком_сВ + 1*ком_сН</f>
        <v>7</v>
      </c>
      <c r="S2">
        <f>SUMIF(мат_Кмд1, ком_N, мат_хМЗ)</f>
        <v>9</v>
      </c>
      <c r="T2">
        <f>SUMIF(мат_Кмд1, ком_N, мат_хМП)</f>
        <v>5</v>
      </c>
      <c r="U2">
        <f>ком_сМЗ-ком_сМП</f>
        <v>4</v>
      </c>
      <c r="V2">
        <f>ком_чВ + ком_чН + ком_чП</f>
        <v>3</v>
      </c>
      <c r="W2">
        <f>SUMIF(мат_Кмд2, ком_N, мат_гВ)</f>
        <v>1</v>
      </c>
      <c r="X2">
        <f>SUMIF(мат_Кмд2, ком_N, мат_гН)</f>
        <v>1</v>
      </c>
      <c r="Y2">
        <f>SUMIF(мат_Кмд2, ком_N, мат_гП)</f>
        <v>1</v>
      </c>
      <c r="Z2">
        <f>3*ком_чВ + 1*ком_чН</f>
        <v>4</v>
      </c>
      <c r="AA2">
        <f>SUMIF(мат_Кмд2, ком_N, мат_гМЗ)</f>
        <v>5</v>
      </c>
      <c r="AB2">
        <f>SUMIF(мат_Кмд2, ком_N, мат_гМП)</f>
        <v>8</v>
      </c>
      <c r="AC2">
        <f>ком_чМЗ - ком_чМП</f>
        <v>-3</v>
      </c>
      <c r="AD2">
        <f>ком_сИ_ро + ком_чИ_ро</f>
        <v>0</v>
      </c>
      <c r="AE2">
        <f>ком_сВ_ро + ком_чВ_ро</f>
        <v>0</v>
      </c>
      <c r="AF2">
        <f>ком_сН_ро + ком_чН_ро</f>
        <v>0</v>
      </c>
      <c r="AG2">
        <f>ком_сП_ро + ком_чП_ро</f>
        <v>0</v>
      </c>
      <c r="AH2">
        <f>ком_сО_ро + ком_чО_ро</f>
        <v>0</v>
      </c>
      <c r="AI2">
        <f>ком_сМЗ_ро + ком_чМЗ_ро</f>
        <v>0</v>
      </c>
      <c r="AJ2">
        <f>ком_сМП_ро + ком_чМП_ро</f>
        <v>0</v>
      </c>
      <c r="AK2">
        <f>ком_МЗ_ро - ком_МП_ро</f>
        <v>0</v>
      </c>
      <c r="AL2">
        <f>ком_чМЗ_ро</f>
        <v>0</v>
      </c>
      <c r="AM2">
        <f>ком_сВ_ро + ком_сН_ро + ком_сП_ро</f>
        <v>0</v>
      </c>
      <c r="AN2">
        <f>SUMIF(мат_Кмд1, ком_N, мат_хВ_ро)</f>
        <v>0</v>
      </c>
      <c r="AO2">
        <f>SUMIF(мат_Кмд1, ком_N, мат_хН_ро)</f>
        <v>0</v>
      </c>
      <c r="AP2">
        <f>SUMIF(мат_Кмд1, ком_N, мат_хП_ро)</f>
        <v>0</v>
      </c>
      <c r="AQ2">
        <f>3*ком_сВ_ро + 1*ком_сН_ро</f>
        <v>0</v>
      </c>
      <c r="AR2">
        <f>SUMIF(мат_Кмд1, ком_N, мат_хМЗ_ро)</f>
        <v>0</v>
      </c>
      <c r="AS2">
        <f>SUMIF(мат_Кмд1, ком_N, мат_хМП_ро)</f>
        <v>0</v>
      </c>
      <c r="AT2">
        <f>ком_сМЗ_ро - ком_сМП_ро</f>
        <v>0</v>
      </c>
      <c r="AU2">
        <f>ком_чВ_ро + ком_чН_ро + ком_чП_ро</f>
        <v>0</v>
      </c>
      <c r="AV2">
        <f>SUMIF(мат_Кмд2, ком_N, мат_гВ_ро)</f>
        <v>0</v>
      </c>
      <c r="AW2">
        <f>SUMIF(мат_Кмд2, ком_N, мат_гН_ро)</f>
        <v>0</v>
      </c>
      <c r="AX2">
        <f>SUMIF(мат_Кмд2, ком_N, мат_гП_ро)</f>
        <v>0</v>
      </c>
      <c r="AY2">
        <f>3*ком_чВ_ро + 1*ком_чН_ро</f>
        <v>0</v>
      </c>
      <c r="AZ2">
        <f>SUMIF(мат_Кмд2, ком_N, мат_гМЗ_ро)</f>
        <v>0</v>
      </c>
      <c r="BA2">
        <f>SUMIF(мат_Кмд2, ком_N, мат_гМП_ро)</f>
        <v>0</v>
      </c>
      <c r="BB2">
        <f>ком_чМЗ_ро - ком_чМП_ро</f>
        <v>0</v>
      </c>
      <c r="BC2">
        <f>RANK( I2, ком_О, 1)</f>
        <v>3</v>
      </c>
      <c r="BD2">
        <f>RANK( F2, ком_В, 1)</f>
        <v>3</v>
      </c>
      <c r="BE2">
        <f t="shared" ref="BE2:BE5" si="1">BC2*5+BD2</f>
        <v>18</v>
      </c>
      <c r="BF2">
        <f t="shared" ref="BF2:BF5" si="2">RANK(BE2,BE$2:BE$5,1)</f>
        <v>3</v>
      </c>
      <c r="BG2">
        <f>RANK( AH2, ком_О_ро, 1)</f>
        <v>1</v>
      </c>
      <c r="BH2">
        <f t="shared" ref="BH2:BH5" si="3">BF2*5+BG2</f>
        <v>16</v>
      </c>
      <c r="BI2">
        <f t="shared" ref="BI2:BI5" si="4">RANK(BH2,BH$2:BH$5,1)</f>
        <v>3</v>
      </c>
      <c r="BJ2">
        <f>RANK( AE2, ком_В_ро, 1)</f>
        <v>1</v>
      </c>
      <c r="BK2">
        <f t="shared" ref="BK2:BK5" si="5">BI2*5+BJ2</f>
        <v>16</v>
      </c>
      <c r="BL2">
        <f t="shared" ref="BL2:BL5" si="6">RANK(BK2,BK$2:BK$5,1)</f>
        <v>3</v>
      </c>
      <c r="BM2">
        <f>RANK( AK2, ком_МР_ро, 1)</f>
        <v>1</v>
      </c>
      <c r="BN2">
        <f t="shared" ref="BN2:BN5" si="7">BL2*5+BM2</f>
        <v>16</v>
      </c>
      <c r="BO2">
        <f t="shared" ref="BO2:BO5" si="8">RANK(BN2,BN$2:BN$5,1)</f>
        <v>3</v>
      </c>
      <c r="BP2">
        <f>RANK( AI2, ком_МЗ_ро, 1)</f>
        <v>1</v>
      </c>
      <c r="BQ2">
        <f t="shared" ref="BQ2:BQ5" si="9">BO2*5+BP2</f>
        <v>16</v>
      </c>
      <c r="BR2">
        <f t="shared" ref="BR2:BR5" si="10">RANK(BQ2,BQ$2:BQ$5,1)</f>
        <v>3</v>
      </c>
      <c r="BS2">
        <f>RANK( AL2, ком_МЗЧП_ро, 1)</f>
        <v>1</v>
      </c>
      <c r="BT2">
        <f t="shared" ref="BT2:BT5" si="11">BR2*5+BS2</f>
        <v>16</v>
      </c>
      <c r="BU2">
        <f t="shared" ref="BU2:BU5" si="12">RANK(BT2,BT$2:BT$5,1)</f>
        <v>3</v>
      </c>
      <c r="BV2">
        <f>RANK( L2, ком_МР, 1)</f>
        <v>3</v>
      </c>
      <c r="BW2">
        <f t="shared" ref="BW2:BW5" si="13">BU2*5+BV2</f>
        <v>18</v>
      </c>
      <c r="BX2">
        <f t="shared" ref="BX2:BX5" si="14">RANK(BW2,BW$2:BW$5,1)</f>
        <v>3</v>
      </c>
      <c r="BY2">
        <f>RANK( J2, ком_МЗ, 1)</f>
        <v>1</v>
      </c>
      <c r="BZ2">
        <f t="shared" ref="BZ2:BZ5" si="15">BX2*5+BY2</f>
        <v>16</v>
      </c>
      <c r="CA2">
        <f t="shared" ref="CA2:CA5" si="16">RANK(BZ2,BZ$2:BZ$5,1)</f>
        <v>3</v>
      </c>
      <c r="CB2">
        <f>RANK( M2, ком_МЗЧП, 1)</f>
        <v>1</v>
      </c>
      <c r="CC2">
        <f t="shared" ref="CC2:CC5" si="17">CA2*5+CB2</f>
        <v>16</v>
      </c>
      <c r="CD2">
        <f t="shared" ref="CD2:CD5" si="18">RANK(CC2,CC$2:CC$5,1)</f>
        <v>3</v>
      </c>
      <c r="CE2">
        <f t="shared" ref="CE2:CE5" si="19">5 - A2</f>
        <v>4</v>
      </c>
      <c r="CF2">
        <f t="shared" ref="CF2:CF5" si="20">CD2*5+CE2</f>
        <v>19</v>
      </c>
      <c r="CG2">
        <f t="shared" ref="CG2:CG5" si="21">RANK(CF2,CF$2:CF$5,1)</f>
        <v>3</v>
      </c>
      <c r="CH2">
        <f t="shared" ref="CH2:CH5" si="22">RANK(CG2,CG$2:CG$5,0)</f>
        <v>2</v>
      </c>
    </row>
    <row r="3" spans="1:86" x14ac:dyDescent="0.25">
      <c r="A3">
        <v>2</v>
      </c>
      <c r="B3" t="s">
        <v>154</v>
      </c>
      <c r="C3" t="s">
        <v>154</v>
      </c>
      <c r="D3">
        <f t="shared" si="0"/>
        <v>4</v>
      </c>
      <c r="E3">
        <f>ком_сИ + ком_чИ</f>
        <v>6</v>
      </c>
      <c r="F3">
        <f>ком_сВ + ком_чВ</f>
        <v>1</v>
      </c>
      <c r="G3">
        <f>ком_сН + ком_чН</f>
        <v>1</v>
      </c>
      <c r="H3">
        <f>ком_сП + ком_чП</f>
        <v>4</v>
      </c>
      <c r="I3">
        <f>ком_сО + ком_чО</f>
        <v>4</v>
      </c>
      <c r="J3">
        <f>ком_сМЗ + ком_чМЗ</f>
        <v>14</v>
      </c>
      <c r="K3">
        <f>ком_сМП + ком_чМП</f>
        <v>22</v>
      </c>
      <c r="L3">
        <f>ком_МЗ - ком_МП</f>
        <v>-8</v>
      </c>
      <c r="M3">
        <f>ком_чМЗ</f>
        <v>8</v>
      </c>
      <c r="N3">
        <f>ком_сВ + ком_сН + ком_сП</f>
        <v>3</v>
      </c>
      <c r="O3">
        <f>SUMIF(мат_Кмд1, ком_N, мат_хВ)</f>
        <v>0</v>
      </c>
      <c r="P3">
        <f>SUMIF(мат_Кмд1, ком_N, мат_хН)</f>
        <v>1</v>
      </c>
      <c r="Q3">
        <f>SUMIF(мат_Кмд1, ком_N, мат_хП)</f>
        <v>2</v>
      </c>
      <c r="R3">
        <f>3*ком_сВ + 1*ком_сН</f>
        <v>1</v>
      </c>
      <c r="S3">
        <f>SUMIF(мат_Кмд1, ком_N, мат_хМЗ)</f>
        <v>6</v>
      </c>
      <c r="T3">
        <f>SUMIF(мат_Кмд1, ком_N, мат_хМП)</f>
        <v>9</v>
      </c>
      <c r="U3">
        <f>ком_сМЗ-ком_сМП</f>
        <v>-3</v>
      </c>
      <c r="V3">
        <f>ком_чВ + ком_чН + ком_чП</f>
        <v>3</v>
      </c>
      <c r="W3">
        <f>SUMIF(мат_Кмд2, ком_N, мат_гВ)</f>
        <v>1</v>
      </c>
      <c r="X3">
        <f>SUMIF(мат_Кмд2, ком_N, мат_гН)</f>
        <v>0</v>
      </c>
      <c r="Y3">
        <f>SUMIF(мат_Кмд2, ком_N, мат_гП)</f>
        <v>2</v>
      </c>
      <c r="Z3">
        <f>3*ком_чВ + 1*ком_чН</f>
        <v>3</v>
      </c>
      <c r="AA3">
        <f>SUMIF(мат_Кмд2, ком_N, мат_гМЗ)</f>
        <v>8</v>
      </c>
      <c r="AB3">
        <f>SUMIF(мат_Кмд2, ком_N, мат_гМП)</f>
        <v>13</v>
      </c>
      <c r="AC3">
        <f>ком_чМЗ - ком_чМП</f>
        <v>-5</v>
      </c>
      <c r="AD3">
        <f>ком_сИ_ро + ком_чИ_ро</f>
        <v>0</v>
      </c>
      <c r="AE3">
        <f>ком_сВ_ро + ком_чВ_ро</f>
        <v>0</v>
      </c>
      <c r="AF3">
        <f>ком_сН_ро + ком_чН_ро</f>
        <v>0</v>
      </c>
      <c r="AG3">
        <f>ком_сП_ро + ком_чП_ро</f>
        <v>0</v>
      </c>
      <c r="AH3">
        <f>ком_сО_ро + ком_чО_ро</f>
        <v>0</v>
      </c>
      <c r="AI3">
        <f>ком_сМЗ_ро + ком_чМЗ_ро</f>
        <v>0</v>
      </c>
      <c r="AJ3">
        <f>ком_сМП_ро + ком_чМП_ро</f>
        <v>0</v>
      </c>
      <c r="AK3">
        <f>ком_МЗ_ро - ком_МП_ро</f>
        <v>0</v>
      </c>
      <c r="AL3">
        <f>ком_чМЗ_ро</f>
        <v>0</v>
      </c>
      <c r="AM3">
        <f>ком_сВ_ро + ком_сН_ро + ком_сП_ро</f>
        <v>0</v>
      </c>
      <c r="AN3">
        <f>SUMIF(мат_Кмд1, ком_N, мат_хВ_ро)</f>
        <v>0</v>
      </c>
      <c r="AO3">
        <f>SUMIF(мат_Кмд1, ком_N, мат_хН_ро)</f>
        <v>0</v>
      </c>
      <c r="AP3">
        <f>SUMIF(мат_Кмд1, ком_N, мат_хП_ро)</f>
        <v>0</v>
      </c>
      <c r="AQ3">
        <f>3*ком_сВ_ро + 1*ком_сН_ро</f>
        <v>0</v>
      </c>
      <c r="AR3">
        <f>SUMIF(мат_Кмд1, ком_N, мат_хМЗ_ро)</f>
        <v>0</v>
      </c>
      <c r="AS3">
        <f>SUMIF(мат_Кмд1, ком_N, мат_хМП_ро)</f>
        <v>0</v>
      </c>
      <c r="AT3">
        <f>ком_сМЗ_ро - ком_сМП_ро</f>
        <v>0</v>
      </c>
      <c r="AU3">
        <f>ком_чВ_ро + ком_чН_ро + ком_чП_ро</f>
        <v>0</v>
      </c>
      <c r="AV3">
        <f>SUMIF(мат_Кмд2, ком_N, мат_гВ_ро)</f>
        <v>0</v>
      </c>
      <c r="AW3">
        <f>SUMIF(мат_Кмд2, ком_N, мат_гН_ро)</f>
        <v>0</v>
      </c>
      <c r="AX3">
        <f>SUMIF(мат_Кмд2, ком_N, мат_гП_ро)</f>
        <v>0</v>
      </c>
      <c r="AY3">
        <f>3*ком_чВ_ро + 1*ком_чН_ро</f>
        <v>0</v>
      </c>
      <c r="AZ3">
        <f>SUMIF(мат_Кмд2, ком_N, мат_гМЗ_ро)</f>
        <v>0</v>
      </c>
      <c r="BA3">
        <f>SUMIF(мат_Кмд2, ком_N, мат_гМП_ро)</f>
        <v>0</v>
      </c>
      <c r="BB3">
        <f>ком_чМЗ_ро - ком_чМП_ро</f>
        <v>0</v>
      </c>
      <c r="BC3">
        <f>RANK( I3, ком_О, 1)</f>
        <v>1</v>
      </c>
      <c r="BD3">
        <f>RANK( F3, ком_В, 1)</f>
        <v>1</v>
      </c>
      <c r="BE3">
        <f t="shared" si="1"/>
        <v>6</v>
      </c>
      <c r="BF3">
        <f t="shared" si="2"/>
        <v>1</v>
      </c>
      <c r="BG3">
        <f>RANK( AH3, ком_О_ро, 1)</f>
        <v>1</v>
      </c>
      <c r="BH3">
        <f t="shared" si="3"/>
        <v>6</v>
      </c>
      <c r="BI3">
        <f t="shared" si="4"/>
        <v>1</v>
      </c>
      <c r="BJ3">
        <f>RANK( AE3, ком_В_ро, 1)</f>
        <v>1</v>
      </c>
      <c r="BK3">
        <f t="shared" si="5"/>
        <v>6</v>
      </c>
      <c r="BL3">
        <f t="shared" si="6"/>
        <v>1</v>
      </c>
      <c r="BM3">
        <f>RANK( AK3, ком_МР_ро, 1)</f>
        <v>1</v>
      </c>
      <c r="BN3">
        <f t="shared" si="7"/>
        <v>6</v>
      </c>
      <c r="BO3">
        <f t="shared" si="8"/>
        <v>1</v>
      </c>
      <c r="BP3">
        <f>RANK( AI3, ком_МЗ_ро, 1)</f>
        <v>1</v>
      </c>
      <c r="BQ3">
        <f t="shared" si="9"/>
        <v>6</v>
      </c>
      <c r="BR3">
        <f t="shared" si="10"/>
        <v>1</v>
      </c>
      <c r="BS3">
        <f>RANK( AL3, ком_МЗЧП_ро, 1)</f>
        <v>1</v>
      </c>
      <c r="BT3">
        <f t="shared" si="11"/>
        <v>6</v>
      </c>
      <c r="BU3">
        <f t="shared" si="12"/>
        <v>1</v>
      </c>
      <c r="BV3">
        <f>RANK( L3, ком_МР, 1)</f>
        <v>1</v>
      </c>
      <c r="BW3">
        <f t="shared" si="13"/>
        <v>6</v>
      </c>
      <c r="BX3">
        <f t="shared" si="14"/>
        <v>1</v>
      </c>
      <c r="BY3">
        <f>RANK( J3, ком_МЗ, 1)</f>
        <v>1</v>
      </c>
      <c r="BZ3">
        <f t="shared" si="15"/>
        <v>6</v>
      </c>
      <c r="CA3">
        <f t="shared" si="16"/>
        <v>1</v>
      </c>
      <c r="CB3">
        <f>RANK( M3, ком_МЗЧП, 1)</f>
        <v>3</v>
      </c>
      <c r="CC3">
        <f t="shared" si="17"/>
        <v>8</v>
      </c>
      <c r="CD3">
        <f t="shared" si="18"/>
        <v>1</v>
      </c>
      <c r="CE3">
        <f t="shared" si="19"/>
        <v>3</v>
      </c>
      <c r="CF3">
        <f t="shared" si="20"/>
        <v>8</v>
      </c>
      <c r="CG3">
        <f t="shared" si="21"/>
        <v>1</v>
      </c>
      <c r="CH3">
        <f t="shared" si="22"/>
        <v>4</v>
      </c>
    </row>
    <row r="4" spans="1:86" x14ac:dyDescent="0.25">
      <c r="A4">
        <v>3</v>
      </c>
      <c r="B4" t="s">
        <v>155</v>
      </c>
      <c r="C4" t="s">
        <v>155</v>
      </c>
      <c r="D4">
        <f t="shared" si="0"/>
        <v>1</v>
      </c>
      <c r="E4">
        <f>ком_сИ + ком_чИ</f>
        <v>6</v>
      </c>
      <c r="F4">
        <f>ком_сВ + ком_чВ</f>
        <v>4</v>
      </c>
      <c r="G4">
        <f>ком_сН + ком_чН</f>
        <v>1</v>
      </c>
      <c r="H4">
        <f>ком_сП + ком_чП</f>
        <v>1</v>
      </c>
      <c r="I4">
        <f>ком_сО + ком_чО</f>
        <v>13</v>
      </c>
      <c r="J4">
        <f>ком_сМЗ + ком_чМЗ</f>
        <v>25</v>
      </c>
      <c r="K4">
        <f>ком_сМП + ком_чМП</f>
        <v>14</v>
      </c>
      <c r="L4">
        <f>ком_МЗ - ком_МП</f>
        <v>11</v>
      </c>
      <c r="M4">
        <f>ком_чМЗ</f>
        <v>14</v>
      </c>
      <c r="N4">
        <f>ком_сВ + ком_сН + ком_сП</f>
        <v>3</v>
      </c>
      <c r="O4">
        <f>SUMIF(мат_Кмд1, ком_N, мат_хВ)</f>
        <v>2</v>
      </c>
      <c r="P4">
        <f>SUMIF(мат_Кмд1, ком_N, мат_хН)</f>
        <v>0</v>
      </c>
      <c r="Q4">
        <f>SUMIF(мат_Кмд1, ком_N, мат_хП)</f>
        <v>1</v>
      </c>
      <c r="R4">
        <f>3*ком_сВ + 1*ком_сН</f>
        <v>6</v>
      </c>
      <c r="S4">
        <f>SUMIF(мат_Кмд1, ком_N, мат_хМЗ)</f>
        <v>11</v>
      </c>
      <c r="T4">
        <f>SUMIF(мат_Кмд1, ком_N, мат_хМП)</f>
        <v>6</v>
      </c>
      <c r="U4">
        <f>ком_сМЗ-ком_сМП</f>
        <v>5</v>
      </c>
      <c r="V4">
        <f>ком_чВ + ком_чН + ком_чП</f>
        <v>3</v>
      </c>
      <c r="W4">
        <f>SUMIF(мат_Кмд2, ком_N, мат_гВ)</f>
        <v>2</v>
      </c>
      <c r="X4">
        <f>SUMIF(мат_Кмд2, ком_N, мат_гН)</f>
        <v>1</v>
      </c>
      <c r="Y4">
        <f>SUMIF(мат_Кмд2, ком_N, мат_гП)</f>
        <v>0</v>
      </c>
      <c r="Z4">
        <f>3*ком_чВ + 1*ком_чН</f>
        <v>7</v>
      </c>
      <c r="AA4">
        <f>SUMIF(мат_Кмд2, ком_N, мат_гМЗ)</f>
        <v>14</v>
      </c>
      <c r="AB4">
        <f>SUMIF(мат_Кмд2, ком_N, мат_гМП)</f>
        <v>8</v>
      </c>
      <c r="AC4">
        <f>ком_чМЗ - ком_чМП</f>
        <v>6</v>
      </c>
      <c r="AD4">
        <f>ком_сИ_ро + ком_чИ_ро</f>
        <v>0</v>
      </c>
      <c r="AE4">
        <f>ком_сВ_ро + ком_чВ_ро</f>
        <v>0</v>
      </c>
      <c r="AF4">
        <f>ком_сН_ро + ком_чН_ро</f>
        <v>0</v>
      </c>
      <c r="AG4">
        <f>ком_сП_ро + ком_чП_ро</f>
        <v>0</v>
      </c>
      <c r="AH4">
        <f>ком_сО_ро + ком_чО_ро</f>
        <v>0</v>
      </c>
      <c r="AI4">
        <f>ком_сМЗ_ро + ком_чМЗ_ро</f>
        <v>0</v>
      </c>
      <c r="AJ4">
        <f>ком_сМП_ро + ком_чМП_ро</f>
        <v>0</v>
      </c>
      <c r="AK4">
        <f>ком_МЗ_ро - ком_МП_ро</f>
        <v>0</v>
      </c>
      <c r="AL4">
        <f>ком_чМЗ_ро</f>
        <v>0</v>
      </c>
      <c r="AM4">
        <f>ком_сВ_ро + ком_сН_ро + ком_сП_ро</f>
        <v>0</v>
      </c>
      <c r="AN4">
        <f>SUMIF(мат_Кмд1, ком_N, мат_хВ_ро)</f>
        <v>0</v>
      </c>
      <c r="AO4">
        <f>SUMIF(мат_Кмд1, ком_N, мат_хН_ро)</f>
        <v>0</v>
      </c>
      <c r="AP4">
        <f>SUMIF(мат_Кмд1, ком_N, мат_хП_ро)</f>
        <v>0</v>
      </c>
      <c r="AQ4">
        <f>3*ком_сВ_ро + 1*ком_сН_ро</f>
        <v>0</v>
      </c>
      <c r="AR4">
        <f>SUMIF(мат_Кмд1, ком_N, мат_хМЗ_ро)</f>
        <v>0</v>
      </c>
      <c r="AS4">
        <f>SUMIF(мат_Кмд1, ком_N, мат_хМП_ро)</f>
        <v>0</v>
      </c>
      <c r="AT4">
        <f>ком_сМЗ_ро - ком_сМП_ро</f>
        <v>0</v>
      </c>
      <c r="AU4">
        <f>ком_чВ_ро + ком_чН_ро + ком_чП_ро</f>
        <v>0</v>
      </c>
      <c r="AV4">
        <f>SUMIF(мат_Кмд2, ком_N, мат_гВ_ро)</f>
        <v>0</v>
      </c>
      <c r="AW4">
        <f>SUMIF(мат_Кмд2, ком_N, мат_гН_ро)</f>
        <v>0</v>
      </c>
      <c r="AX4">
        <f>SUMIF(мат_Кмд2, ком_N, мат_гП_ро)</f>
        <v>0</v>
      </c>
      <c r="AY4">
        <f>3*ком_чВ_ро + 1*ком_чН_ро</f>
        <v>0</v>
      </c>
      <c r="AZ4">
        <f>SUMIF(мат_Кмд2, ком_N, мат_гМЗ_ро)</f>
        <v>0</v>
      </c>
      <c r="BA4">
        <f>SUMIF(мат_Кмд2, ком_N, мат_гМП_ро)</f>
        <v>0</v>
      </c>
      <c r="BB4">
        <f>ком_чМЗ_ро - ком_чМП_ро</f>
        <v>0</v>
      </c>
      <c r="BC4">
        <f>RANK( I4, ком_О, 1)</f>
        <v>4</v>
      </c>
      <c r="BD4">
        <f>RANK( F4, ком_В, 1)</f>
        <v>4</v>
      </c>
      <c r="BE4">
        <f t="shared" si="1"/>
        <v>24</v>
      </c>
      <c r="BF4">
        <f t="shared" si="2"/>
        <v>4</v>
      </c>
      <c r="BG4">
        <f>RANK( AH4, ком_О_ро, 1)</f>
        <v>1</v>
      </c>
      <c r="BH4">
        <f t="shared" si="3"/>
        <v>21</v>
      </c>
      <c r="BI4">
        <f t="shared" si="4"/>
        <v>4</v>
      </c>
      <c r="BJ4">
        <f>RANK( AE4, ком_В_ро, 1)</f>
        <v>1</v>
      </c>
      <c r="BK4">
        <f t="shared" si="5"/>
        <v>21</v>
      </c>
      <c r="BL4">
        <f t="shared" si="6"/>
        <v>4</v>
      </c>
      <c r="BM4">
        <f>RANK( AK4, ком_МР_ро, 1)</f>
        <v>1</v>
      </c>
      <c r="BN4">
        <f t="shared" si="7"/>
        <v>21</v>
      </c>
      <c r="BO4">
        <f t="shared" si="8"/>
        <v>4</v>
      </c>
      <c r="BP4">
        <f>RANK( AI4, ком_МЗ_ро, 1)</f>
        <v>1</v>
      </c>
      <c r="BQ4">
        <f t="shared" si="9"/>
        <v>21</v>
      </c>
      <c r="BR4">
        <f t="shared" si="10"/>
        <v>4</v>
      </c>
      <c r="BS4">
        <f>RANK( AL4, ком_МЗЧП_ро, 1)</f>
        <v>1</v>
      </c>
      <c r="BT4">
        <f t="shared" si="11"/>
        <v>21</v>
      </c>
      <c r="BU4">
        <f t="shared" si="12"/>
        <v>4</v>
      </c>
      <c r="BV4">
        <f>RANK( L4, ком_МР, 1)</f>
        <v>4</v>
      </c>
      <c r="BW4">
        <f t="shared" si="13"/>
        <v>24</v>
      </c>
      <c r="BX4">
        <f t="shared" si="14"/>
        <v>4</v>
      </c>
      <c r="BY4">
        <f>RANK( J4, ком_МЗ, 1)</f>
        <v>4</v>
      </c>
      <c r="BZ4">
        <f t="shared" si="15"/>
        <v>24</v>
      </c>
      <c r="CA4">
        <f t="shared" si="16"/>
        <v>4</v>
      </c>
      <c r="CB4">
        <f>RANK( M4, ком_МЗЧП, 1)</f>
        <v>4</v>
      </c>
      <c r="CC4">
        <f t="shared" si="17"/>
        <v>24</v>
      </c>
      <c r="CD4">
        <f t="shared" si="18"/>
        <v>4</v>
      </c>
      <c r="CE4">
        <f t="shared" si="19"/>
        <v>2</v>
      </c>
      <c r="CF4">
        <f t="shared" si="20"/>
        <v>22</v>
      </c>
      <c r="CG4">
        <f t="shared" si="21"/>
        <v>4</v>
      </c>
      <c r="CH4">
        <f t="shared" si="22"/>
        <v>1</v>
      </c>
    </row>
    <row r="5" spans="1:86" x14ac:dyDescent="0.25">
      <c r="A5">
        <v>4</v>
      </c>
      <c r="B5" t="s">
        <v>156</v>
      </c>
      <c r="C5" t="s">
        <v>156</v>
      </c>
      <c r="D5">
        <f t="shared" si="0"/>
        <v>3</v>
      </c>
      <c r="E5">
        <f>ком_сИ + ком_чИ</f>
        <v>6</v>
      </c>
      <c r="F5">
        <f>ком_сВ + ком_чВ</f>
        <v>1</v>
      </c>
      <c r="G5">
        <f>ком_сН + ком_чН</f>
        <v>2</v>
      </c>
      <c r="H5">
        <f>ком_сП + ком_чП</f>
        <v>3</v>
      </c>
      <c r="I5">
        <f>ком_сО + ком_чО</f>
        <v>5</v>
      </c>
      <c r="J5">
        <f>ком_сМЗ + ком_чМЗ</f>
        <v>16</v>
      </c>
      <c r="K5">
        <f>ком_сМП + ком_чМП</f>
        <v>20</v>
      </c>
      <c r="L5">
        <f>ком_МЗ - ком_МП</f>
        <v>-4</v>
      </c>
      <c r="M5">
        <f>ком_чМЗ</f>
        <v>5</v>
      </c>
      <c r="N5">
        <f>ком_сВ + ком_сН + ком_сП</f>
        <v>3</v>
      </c>
      <c r="O5">
        <f>SUMIF(мат_Кмд1, ком_N, мат_хВ)</f>
        <v>1</v>
      </c>
      <c r="P5">
        <f>SUMIF(мат_Кмд1, ком_N, мат_хН)</f>
        <v>1</v>
      </c>
      <c r="Q5">
        <f>SUMIF(мат_Кмд1, ком_N, мат_хП)</f>
        <v>1</v>
      </c>
      <c r="R5">
        <f>3*ком_сВ + 1*ком_сН</f>
        <v>4</v>
      </c>
      <c r="S5">
        <f>SUMIF(мат_Кмд1, ком_N, мат_хМЗ)</f>
        <v>11</v>
      </c>
      <c r="T5">
        <f>SUMIF(мат_Кмд1, ком_N, мат_хМП)</f>
        <v>12</v>
      </c>
      <c r="U5">
        <f>ком_сМЗ-ком_сМП</f>
        <v>-1</v>
      </c>
      <c r="V5">
        <f>ком_чВ + ком_чН + ком_чП</f>
        <v>3</v>
      </c>
      <c r="W5">
        <f>SUMIF(мат_Кмд2, ком_N, мат_гВ)</f>
        <v>0</v>
      </c>
      <c r="X5">
        <f>SUMIF(мат_Кмд2, ком_N, мат_гН)</f>
        <v>1</v>
      </c>
      <c r="Y5">
        <f>SUMIF(мат_Кмд2, ком_N, мат_гП)</f>
        <v>2</v>
      </c>
      <c r="Z5">
        <f>3*ком_чВ + 1*ком_чН</f>
        <v>1</v>
      </c>
      <c r="AA5">
        <f>SUMIF(мат_Кмд2, ком_N, мат_гМЗ)</f>
        <v>5</v>
      </c>
      <c r="AB5">
        <f>SUMIF(мат_Кмд2, ком_N, мат_гМП)</f>
        <v>8</v>
      </c>
      <c r="AC5">
        <f>ком_чМЗ - ком_чМП</f>
        <v>-3</v>
      </c>
      <c r="AD5">
        <f>ком_сИ_ро + ком_чИ_ро</f>
        <v>0</v>
      </c>
      <c r="AE5">
        <f>ком_сВ_ро + ком_чВ_ро</f>
        <v>0</v>
      </c>
      <c r="AF5">
        <f>ком_сН_ро + ком_чН_ро</f>
        <v>0</v>
      </c>
      <c r="AG5">
        <f>ком_сП_ро + ком_чП_ро</f>
        <v>0</v>
      </c>
      <c r="AH5">
        <f>ком_сО_ро + ком_чО_ро</f>
        <v>0</v>
      </c>
      <c r="AI5">
        <f>ком_сМЗ_ро + ком_чМЗ_ро</f>
        <v>0</v>
      </c>
      <c r="AJ5">
        <f>ком_сМП_ро + ком_чМП_ро</f>
        <v>0</v>
      </c>
      <c r="AK5">
        <f>ком_МЗ_ро - ком_МП_ро</f>
        <v>0</v>
      </c>
      <c r="AL5">
        <f>ком_чМЗ_ро</f>
        <v>0</v>
      </c>
      <c r="AM5">
        <f>ком_сВ_ро + ком_сН_ро + ком_сП_ро</f>
        <v>0</v>
      </c>
      <c r="AN5">
        <f>SUMIF(мат_Кмд1, ком_N, мат_хВ_ро)</f>
        <v>0</v>
      </c>
      <c r="AO5">
        <f>SUMIF(мат_Кмд1, ком_N, мат_хН_ро)</f>
        <v>0</v>
      </c>
      <c r="AP5">
        <f>SUMIF(мат_Кмд1, ком_N, мат_хП_ро)</f>
        <v>0</v>
      </c>
      <c r="AQ5">
        <f>3*ком_сВ_ро + 1*ком_сН_ро</f>
        <v>0</v>
      </c>
      <c r="AR5">
        <f>SUMIF(мат_Кмд1, ком_N, мат_хМЗ_ро)</f>
        <v>0</v>
      </c>
      <c r="AS5">
        <f>SUMIF(мат_Кмд1, ком_N, мат_хМП_ро)</f>
        <v>0</v>
      </c>
      <c r="AT5">
        <f>ком_сМЗ_ро - ком_сМП_ро</f>
        <v>0</v>
      </c>
      <c r="AU5">
        <f>ком_чВ_ро + ком_чН_ро + ком_чП_ро</f>
        <v>0</v>
      </c>
      <c r="AV5">
        <f>SUMIF(мат_Кмд2, ком_N, мат_гВ_ро)</f>
        <v>0</v>
      </c>
      <c r="AW5">
        <f>SUMIF(мат_Кмд2, ком_N, мат_гН_ро)</f>
        <v>0</v>
      </c>
      <c r="AX5">
        <f>SUMIF(мат_Кмд2, ком_N, мат_гП_ро)</f>
        <v>0</v>
      </c>
      <c r="AY5">
        <f>3*ком_чВ_ро + 1*ком_чН_ро</f>
        <v>0</v>
      </c>
      <c r="AZ5">
        <f>SUMIF(мат_Кмд2, ком_N, мат_гМЗ_ро)</f>
        <v>0</v>
      </c>
      <c r="BA5">
        <f>SUMIF(мат_Кмд2, ком_N, мат_гМП_ро)</f>
        <v>0</v>
      </c>
      <c r="BB5">
        <f>ком_чМЗ_ро - ком_чМП_ро</f>
        <v>0</v>
      </c>
      <c r="BC5">
        <f>RANK( I5, ком_О, 1)</f>
        <v>2</v>
      </c>
      <c r="BD5">
        <f>RANK( F5, ком_В, 1)</f>
        <v>1</v>
      </c>
      <c r="BE5">
        <f t="shared" si="1"/>
        <v>11</v>
      </c>
      <c r="BF5">
        <f t="shared" si="2"/>
        <v>2</v>
      </c>
      <c r="BG5">
        <f>RANK( AH5, ком_О_ро, 1)</f>
        <v>1</v>
      </c>
      <c r="BH5">
        <f t="shared" si="3"/>
        <v>11</v>
      </c>
      <c r="BI5">
        <f t="shared" si="4"/>
        <v>2</v>
      </c>
      <c r="BJ5">
        <f>RANK( AE5, ком_В_ро, 1)</f>
        <v>1</v>
      </c>
      <c r="BK5">
        <f t="shared" si="5"/>
        <v>11</v>
      </c>
      <c r="BL5">
        <f t="shared" si="6"/>
        <v>2</v>
      </c>
      <c r="BM5">
        <f>RANK( AK5, ком_МР_ро, 1)</f>
        <v>1</v>
      </c>
      <c r="BN5">
        <f t="shared" si="7"/>
        <v>11</v>
      </c>
      <c r="BO5">
        <f t="shared" si="8"/>
        <v>2</v>
      </c>
      <c r="BP5">
        <f>RANK( AI5, ком_МЗ_ро, 1)</f>
        <v>1</v>
      </c>
      <c r="BQ5">
        <f t="shared" si="9"/>
        <v>11</v>
      </c>
      <c r="BR5">
        <f t="shared" si="10"/>
        <v>2</v>
      </c>
      <c r="BS5">
        <f>RANK( AL5, ком_МЗЧП_ро, 1)</f>
        <v>1</v>
      </c>
      <c r="BT5">
        <f t="shared" si="11"/>
        <v>11</v>
      </c>
      <c r="BU5">
        <f t="shared" si="12"/>
        <v>2</v>
      </c>
      <c r="BV5">
        <f>RANK( L5, ком_МР, 1)</f>
        <v>2</v>
      </c>
      <c r="BW5">
        <f t="shared" si="13"/>
        <v>12</v>
      </c>
      <c r="BX5">
        <f t="shared" si="14"/>
        <v>2</v>
      </c>
      <c r="BY5">
        <f>RANK( J5, ком_МЗ, 1)</f>
        <v>3</v>
      </c>
      <c r="BZ5">
        <f t="shared" si="15"/>
        <v>13</v>
      </c>
      <c r="CA5">
        <f t="shared" si="16"/>
        <v>2</v>
      </c>
      <c r="CB5">
        <f>RANK( M5, ком_МЗЧП, 1)</f>
        <v>1</v>
      </c>
      <c r="CC5">
        <f t="shared" si="17"/>
        <v>11</v>
      </c>
      <c r="CD5">
        <f t="shared" si="18"/>
        <v>2</v>
      </c>
      <c r="CE5">
        <f t="shared" si="19"/>
        <v>1</v>
      </c>
      <c r="CF5">
        <f t="shared" si="20"/>
        <v>11</v>
      </c>
      <c r="CG5">
        <f t="shared" si="21"/>
        <v>2</v>
      </c>
      <c r="CH5">
        <f t="shared" si="22"/>
        <v>3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207</vt:i4>
      </vt:variant>
    </vt:vector>
  </HeadingPairs>
  <TitlesOfParts>
    <vt:vector size="210" baseType="lpstr">
      <vt:lpstr>Положение</vt:lpstr>
      <vt:lpstr>Матчи</vt:lpstr>
      <vt:lpstr>Команды</vt:lpstr>
      <vt:lpstr>ком_N</vt:lpstr>
      <vt:lpstr>ком_В</vt:lpstr>
      <vt:lpstr>ком_В_ро</vt:lpstr>
      <vt:lpstr>ком_И</vt:lpstr>
      <vt:lpstr>ком_И_ро</vt:lpstr>
      <vt:lpstr>ком_Код</vt:lpstr>
      <vt:lpstr>ком_Место</vt:lpstr>
      <vt:lpstr>ком_МЗ</vt:lpstr>
      <vt:lpstr>ком_МЗ_ро</vt:lpstr>
      <vt:lpstr>ком_МЗЧП</vt:lpstr>
      <vt:lpstr>ком_МЗЧП_ро</vt:lpstr>
      <vt:lpstr>ком_МП</vt:lpstr>
      <vt:lpstr>ком_МП_ро</vt:lpstr>
      <vt:lpstr>ком_МР</vt:lpstr>
      <vt:lpstr>ком_МР_ро</vt:lpstr>
      <vt:lpstr>ком_Н</vt:lpstr>
      <vt:lpstr>ком_Н_ро</vt:lpstr>
      <vt:lpstr>ком_Название</vt:lpstr>
      <vt:lpstr>ком_О</vt:lpstr>
      <vt:lpstr>ком_О_ро</vt:lpstr>
      <vt:lpstr>ком_П</vt:lpstr>
      <vt:lpstr>ком_П_ро</vt:lpstr>
      <vt:lpstr>ком_ранг10_О</vt:lpstr>
      <vt:lpstr>ком_ранг100_МЗЧП</vt:lpstr>
      <vt:lpstr>ком_ранг110_Ж</vt:lpstr>
      <vt:lpstr>ком_ранг20_В</vt:lpstr>
      <vt:lpstr>ком_ранг30_О_ро</vt:lpstr>
      <vt:lpstr>ком_ранг40_В_ро</vt:lpstr>
      <vt:lpstr>ком_ранг50_МР_ро</vt:lpstr>
      <vt:lpstr>ком_ранг60_МЗ_ро</vt:lpstr>
      <vt:lpstr>ком_ранг70_МЗЧП_ро</vt:lpstr>
      <vt:lpstr>ком_ранг80_МР</vt:lpstr>
      <vt:lpstr>ком_ранг90_МЗ</vt:lpstr>
      <vt:lpstr>ком_РангОконч</vt:lpstr>
      <vt:lpstr>ком_робщ100</vt:lpstr>
      <vt:lpstr>ком_робщ110</vt:lpstr>
      <vt:lpstr>ком_робщ20</vt:lpstr>
      <vt:lpstr>ком_робщ30</vt:lpstr>
      <vt:lpstr>ком_робщ40</vt:lpstr>
      <vt:lpstr>ком_робщ50</vt:lpstr>
      <vt:lpstr>ком_робщ60</vt:lpstr>
      <vt:lpstr>ком_робщ70</vt:lpstr>
      <vt:lpstr>ком_робщ80</vt:lpstr>
      <vt:lpstr>ком_робщ90</vt:lpstr>
      <vt:lpstr>ком_сВ</vt:lpstr>
      <vt:lpstr>ком_сВ_ро</vt:lpstr>
      <vt:lpstr>ком_сИ</vt:lpstr>
      <vt:lpstr>ком_сИ_ро</vt:lpstr>
      <vt:lpstr>ком_сМЗ</vt:lpstr>
      <vt:lpstr>ком_сМЗ_ро</vt:lpstr>
      <vt:lpstr>ком_сМП</vt:lpstr>
      <vt:lpstr>ком_сМП_ро</vt:lpstr>
      <vt:lpstr>ком_сМР</vt:lpstr>
      <vt:lpstr>ком_сМР_ро</vt:lpstr>
      <vt:lpstr>ком_сН</vt:lpstr>
      <vt:lpstr>ком_сН_ро</vt:lpstr>
      <vt:lpstr>ком_сО</vt:lpstr>
      <vt:lpstr>ком_сО_ро</vt:lpstr>
      <vt:lpstr>ком_сП</vt:lpstr>
      <vt:lpstr>ком_сП_ро</vt:lpstr>
      <vt:lpstr>ком_сумм100</vt:lpstr>
      <vt:lpstr>ком_сумм110</vt:lpstr>
      <vt:lpstr>ком_сумм20</vt:lpstr>
      <vt:lpstr>ком_сумм30</vt:lpstr>
      <vt:lpstr>ком_сумм40</vt:lpstr>
      <vt:lpstr>ком_сумм50</vt:lpstr>
      <vt:lpstr>ком_сумм60</vt:lpstr>
      <vt:lpstr>ком_сумм70</vt:lpstr>
      <vt:lpstr>ком_сумм80</vt:lpstr>
      <vt:lpstr>ком_сумм90</vt:lpstr>
      <vt:lpstr>ком_чВ</vt:lpstr>
      <vt:lpstr>ком_чВ_ро</vt:lpstr>
      <vt:lpstr>ком_чИ</vt:lpstr>
      <vt:lpstr>ком_чИ_ро</vt:lpstr>
      <vt:lpstr>ком_чМЗ</vt:lpstr>
      <vt:lpstr>ком_чМЗ_ро</vt:lpstr>
      <vt:lpstr>ком_чМП</vt:lpstr>
      <vt:lpstr>ком_чМП_ро</vt:lpstr>
      <vt:lpstr>ком_чМР</vt:lpstr>
      <vt:lpstr>ком_чМР_ро</vt:lpstr>
      <vt:lpstr>ком_чН</vt:lpstr>
      <vt:lpstr>ком_чН_ро</vt:lpstr>
      <vt:lpstr>ком_чО</vt:lpstr>
      <vt:lpstr>ком_чО_ро</vt:lpstr>
      <vt:lpstr>ком_чП</vt:lpstr>
      <vt:lpstr>ком_чП_ро</vt:lpstr>
      <vt:lpstr>мат_N</vt:lpstr>
      <vt:lpstr>мат_N_</vt:lpstr>
      <vt:lpstr>мат_ВведеноВсе</vt:lpstr>
      <vt:lpstr>мат_ВведеноВсе_</vt:lpstr>
      <vt:lpstr>мат_ВведеныКмд</vt:lpstr>
      <vt:lpstr>мат_ВведеныКмд_</vt:lpstr>
      <vt:lpstr>мат_Г</vt:lpstr>
      <vt:lpstr>мат_Г_</vt:lpstr>
      <vt:lpstr>мат_гВ</vt:lpstr>
      <vt:lpstr>мат_гВ_</vt:lpstr>
      <vt:lpstr>мат_гВ_ро</vt:lpstr>
      <vt:lpstr>мат_гВ_ро_</vt:lpstr>
      <vt:lpstr>мат_гГ</vt:lpstr>
      <vt:lpstr>мат_гГ_</vt:lpstr>
      <vt:lpstr>мат_гМ</vt:lpstr>
      <vt:lpstr>мат_гМ_</vt:lpstr>
      <vt:lpstr>мат_гМЗ</vt:lpstr>
      <vt:lpstr>мат_гМЗ_</vt:lpstr>
      <vt:lpstr>мат_гМЗ_ро</vt:lpstr>
      <vt:lpstr>мат_гМЗ_ро_</vt:lpstr>
      <vt:lpstr>мат_гМЗЧП</vt:lpstr>
      <vt:lpstr>мат_гМЗЧП_</vt:lpstr>
      <vt:lpstr>мат_гМЗЧП_ро</vt:lpstr>
      <vt:lpstr>мат_гМЗЧП_ро_</vt:lpstr>
      <vt:lpstr>мат_гМП</vt:lpstr>
      <vt:lpstr>мат_гМП_</vt:lpstr>
      <vt:lpstr>мат_гМП_ро</vt:lpstr>
      <vt:lpstr>мат_гМП_ро_</vt:lpstr>
      <vt:lpstr>мат_гМР</vt:lpstr>
      <vt:lpstr>мат_гМР_</vt:lpstr>
      <vt:lpstr>мат_гМР_ро</vt:lpstr>
      <vt:lpstr>мат_гМР_ро_</vt:lpstr>
      <vt:lpstr>мат_гН</vt:lpstr>
      <vt:lpstr>мат_гН_</vt:lpstr>
      <vt:lpstr>мат_гН_ро</vt:lpstr>
      <vt:lpstr>мат_гН_ро_</vt:lpstr>
      <vt:lpstr>мат_гО</vt:lpstr>
      <vt:lpstr>мат_гО_</vt:lpstr>
      <vt:lpstr>мат_гО_ро</vt:lpstr>
      <vt:lpstr>мат_гО_ро_</vt:lpstr>
      <vt:lpstr>мат_Гость</vt:lpstr>
      <vt:lpstr>мат_Гость_</vt:lpstr>
      <vt:lpstr>мат_гП</vt:lpstr>
      <vt:lpstr>мат_гП_</vt:lpstr>
      <vt:lpstr>мат_гП_ро</vt:lpstr>
      <vt:lpstr>мат_гП_ро_</vt:lpstr>
      <vt:lpstr>мат_Дата</vt:lpstr>
      <vt:lpstr>мат_Дата_</vt:lpstr>
      <vt:lpstr>мат_К</vt:lpstr>
      <vt:lpstr>мат_К_</vt:lpstr>
      <vt:lpstr>мат_КлючКмдДата</vt:lpstr>
      <vt:lpstr>мат_КлючКмдДата_</vt:lpstr>
      <vt:lpstr>мат_Кмд1</vt:lpstr>
      <vt:lpstr>мат_Кмд1_</vt:lpstr>
      <vt:lpstr>мат_Кмд2</vt:lpstr>
      <vt:lpstr>мат_Кмд2_</vt:lpstr>
      <vt:lpstr>мат_РавныеОчки</vt:lpstr>
      <vt:lpstr>мат_РавныеОчки_</vt:lpstr>
      <vt:lpstr>мат_сумо1</vt:lpstr>
      <vt:lpstr>мат_сумо1_</vt:lpstr>
      <vt:lpstr>мат_сумо2</vt:lpstr>
      <vt:lpstr>мат_сумо2_</vt:lpstr>
      <vt:lpstr>мат_Счёт</vt:lpstr>
      <vt:lpstr>мат_Счёт_</vt:lpstr>
      <vt:lpstr>мат_СчётДвой</vt:lpstr>
      <vt:lpstr>мат_СчётПрив</vt:lpstr>
      <vt:lpstr>мат_СчётПрив_</vt:lpstr>
      <vt:lpstr>мат_Тр</vt:lpstr>
      <vt:lpstr>мат_Тр_</vt:lpstr>
      <vt:lpstr>мат_УниКлюч</vt:lpstr>
      <vt:lpstr>мат_УниКлюч_</vt:lpstr>
      <vt:lpstr>мат_УниКлючДвой</vt:lpstr>
      <vt:lpstr>мат_Х</vt:lpstr>
      <vt:lpstr>мат_Х_</vt:lpstr>
      <vt:lpstr>мат_хВ</vt:lpstr>
      <vt:lpstr>мат_хВ_</vt:lpstr>
      <vt:lpstr>мат_хВ_ро</vt:lpstr>
      <vt:lpstr>мат_хВ_ро_</vt:lpstr>
      <vt:lpstr>мат_хГ</vt:lpstr>
      <vt:lpstr>мат_хГ_</vt:lpstr>
      <vt:lpstr>мат_хМ</vt:lpstr>
      <vt:lpstr>мат_хМ_</vt:lpstr>
      <vt:lpstr>мат_хМЗ</vt:lpstr>
      <vt:lpstr>мат_хМЗ_</vt:lpstr>
      <vt:lpstr>мат_хМЗ_ро</vt:lpstr>
      <vt:lpstr>мат_хМЗ_ро_</vt:lpstr>
      <vt:lpstr>мат_хМП</vt:lpstr>
      <vt:lpstr>мат_хМП_</vt:lpstr>
      <vt:lpstr>мат_хМП_ро</vt:lpstr>
      <vt:lpstr>мат_хМП_ро_</vt:lpstr>
      <vt:lpstr>мат_хМР</vt:lpstr>
      <vt:lpstr>мат_хМР_</vt:lpstr>
      <vt:lpstr>мат_хМР_ро</vt:lpstr>
      <vt:lpstr>мат_хМР_ро_</vt:lpstr>
      <vt:lpstr>мат_хН</vt:lpstr>
      <vt:lpstr>мат_хН_</vt:lpstr>
      <vt:lpstr>мат_хН_ро</vt:lpstr>
      <vt:lpstr>мат_хН_ро_</vt:lpstr>
      <vt:lpstr>мат_хО</vt:lpstr>
      <vt:lpstr>мат_хО_</vt:lpstr>
      <vt:lpstr>мат_хО_ро</vt:lpstr>
      <vt:lpstr>мат_хО_ро_</vt:lpstr>
      <vt:lpstr>мат_Хозяин</vt:lpstr>
      <vt:lpstr>мат_Хозяин_</vt:lpstr>
      <vt:lpstr>мат_хП</vt:lpstr>
      <vt:lpstr>мат_хП_</vt:lpstr>
      <vt:lpstr>мат_хП_ро</vt:lpstr>
      <vt:lpstr>мат_хП_ро_</vt:lpstr>
      <vt:lpstr>пол_N</vt:lpstr>
      <vt:lpstr>пол_В</vt:lpstr>
      <vt:lpstr>пол_И</vt:lpstr>
      <vt:lpstr>пол_Команда</vt:lpstr>
      <vt:lpstr>пол_М</vt:lpstr>
      <vt:lpstr>пол_Мз</vt:lpstr>
      <vt:lpstr>пол_Мзч</vt:lpstr>
      <vt:lpstr>пол_Мп</vt:lpstr>
      <vt:lpstr>пол_Мр</vt:lpstr>
      <vt:lpstr>пол_Н</vt:lpstr>
      <vt:lpstr>пол_О</vt:lpstr>
      <vt:lpstr>пол_Опотер</vt:lpstr>
      <vt:lpstr>пол_П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2018-07-22T09:32:54Z</dcterms:created>
  <dcterms:modified xsi:type="dcterms:W3CDTF">2018-07-22T09:47:07Z</dcterms:modified>
</cp:coreProperties>
</file>