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080" yWindow="15" windowWidth="16365" windowHeight="6855" tabRatio="869"/>
  </bookViews>
  <sheets>
    <sheet name="Караулы" sheetId="39" r:id="rId1"/>
    <sheet name="переработка (с июля)" sheetId="80" state="hidden" r:id="rId2"/>
    <sheet name="табель август" sheetId="92" r:id="rId3"/>
    <sheet name="график август" sheetId="91" r:id="rId4"/>
  </sheets>
  <externalReferences>
    <externalReference r:id="rId5"/>
  </externalReferences>
  <definedNames>
    <definedName name="год" localSheetId="3">'график август'!$O$10</definedName>
    <definedName name="год">#REF!</definedName>
    <definedName name="года" localSheetId="3">'[1]Празничные,'!$C$1:$C$12</definedName>
    <definedName name="_xlnm.Print_Titles" localSheetId="3">'график август'!$12:$12</definedName>
    <definedName name="_xlnm.Print_Titles" localSheetId="1">'переработка (с июля)'!$A:$C,'переработка (с июля)'!$2:$3</definedName>
    <definedName name="_xlnm.Print_Titles" localSheetId="2">'табель август'!$11:$14</definedName>
    <definedName name="месяц" localSheetId="3">'[1]Празничные,'!$A$1:$A$12</definedName>
    <definedName name="месяц">#REF!</definedName>
    <definedName name="_xlnm.Print_Area" localSheetId="3">'график август'!$A$1:$AI$75</definedName>
    <definedName name="_xlnm.Print_Area" localSheetId="2">'табель август'!$A$1:$AZ$117</definedName>
    <definedName name="январь" localSheetId="3">#REF!</definedName>
    <definedName name="январь">#REF!</definedName>
  </definedNames>
  <calcPr calcId="145621"/>
</workbook>
</file>

<file path=xl/calcChain.xml><?xml version="1.0" encoding="utf-8"?>
<calcChain xmlns="http://schemas.openxmlformats.org/spreadsheetml/2006/main">
  <c r="R17" i="92" l="1"/>
  <c r="R18" i="92" s="1"/>
  <c r="R16" i="92"/>
  <c r="R15" i="92"/>
  <c r="T15" i="92"/>
  <c r="U15" i="92"/>
  <c r="V15" i="92"/>
  <c r="W15" i="92"/>
  <c r="X15" i="92"/>
  <c r="Y15" i="92"/>
  <c r="Z15" i="92"/>
  <c r="AA15" i="92"/>
  <c r="AB15" i="92"/>
  <c r="AC15" i="92"/>
  <c r="AD15" i="92"/>
  <c r="AE15" i="92"/>
  <c r="AF15" i="92"/>
  <c r="AG15" i="92"/>
  <c r="AH15" i="92"/>
  <c r="AI15" i="92"/>
  <c r="T17" i="92"/>
  <c r="T18" i="92" s="1"/>
  <c r="U17" i="92"/>
  <c r="V17" i="92"/>
  <c r="W17" i="92"/>
  <c r="X17" i="92"/>
  <c r="X18" i="92" s="1"/>
  <c r="Y17" i="92"/>
  <c r="Y18" i="92" s="1"/>
  <c r="Z17" i="92"/>
  <c r="AA17" i="92"/>
  <c r="AA18" i="92" s="1"/>
  <c r="AB17" i="92"/>
  <c r="AB18" i="92" s="1"/>
  <c r="AC17" i="92"/>
  <c r="AD17" i="92"/>
  <c r="AE17" i="92"/>
  <c r="AF17" i="92"/>
  <c r="AF18" i="92" s="1"/>
  <c r="AG17" i="92"/>
  <c r="AG18" i="92" s="1"/>
  <c r="AH17" i="92"/>
  <c r="AI17" i="92"/>
  <c r="AI18" i="92" s="1"/>
  <c r="U18" i="92"/>
  <c r="V18" i="92"/>
  <c r="W18" i="92"/>
  <c r="Z18" i="92"/>
  <c r="AC18" i="92"/>
  <c r="AD18" i="92"/>
  <c r="AE18" i="92"/>
  <c r="AH18" i="92"/>
  <c r="AJ17" i="92" l="1"/>
  <c r="AJ18" i="92"/>
  <c r="AN6" i="92" l="1"/>
  <c r="B18" i="91"/>
  <c r="B15" i="91"/>
  <c r="B16" i="91"/>
  <c r="B19" i="91"/>
  <c r="B22" i="91"/>
  <c r="B21" i="91"/>
  <c r="B20" i="91"/>
  <c r="B17" i="91"/>
  <c r="B13" i="91"/>
  <c r="B14" i="91"/>
  <c r="Q17" i="92" l="1"/>
  <c r="Q18" i="92" s="1"/>
  <c r="I17" i="92"/>
  <c r="I18" i="92" s="1"/>
  <c r="F17" i="92"/>
  <c r="F18" i="92" s="1"/>
  <c r="E17" i="92"/>
  <c r="E18" i="92" s="1"/>
  <c r="P17" i="92"/>
  <c r="P18" i="92" s="1"/>
  <c r="H17" i="92"/>
  <c r="H18" i="92" s="1"/>
  <c r="N17" i="92"/>
  <c r="N18" i="92" s="1"/>
  <c r="O17" i="92"/>
  <c r="O18" i="92" s="1"/>
  <c r="G17" i="92"/>
  <c r="G18" i="92" s="1"/>
  <c r="L17" i="92"/>
  <c r="L18" i="92" s="1"/>
  <c r="D17" i="92"/>
  <c r="D18" i="92" s="1"/>
  <c r="K17" i="92"/>
  <c r="K18" i="92" s="1"/>
  <c r="J17" i="92"/>
  <c r="J18" i="92" s="1"/>
  <c r="M17" i="92"/>
  <c r="M18" i="92" s="1"/>
  <c r="Q15" i="92"/>
  <c r="Q16" i="92" s="1"/>
  <c r="P15" i="92"/>
  <c r="P16" i="92" s="1"/>
  <c r="Z16" i="92"/>
  <c r="AA16" i="92"/>
  <c r="AC16" i="92"/>
  <c r="O15" i="92"/>
  <c r="O16" i="92" s="1"/>
  <c r="N15" i="92"/>
  <c r="N16" i="92" s="1"/>
  <c r="K15" i="92"/>
  <c r="K16" i="92" s="1"/>
  <c r="L15" i="92"/>
  <c r="L16" i="92" s="1"/>
  <c r="M15" i="92"/>
  <c r="M16" i="92" s="1"/>
  <c r="J15" i="92"/>
  <c r="J16" i="92" s="1"/>
  <c r="I15" i="92"/>
  <c r="I16" i="92" s="1"/>
  <c r="E15" i="92"/>
  <c r="E16" i="92" s="1"/>
  <c r="F15" i="92"/>
  <c r="F16" i="92" s="1"/>
  <c r="G15" i="92"/>
  <c r="G16" i="92" s="1"/>
  <c r="H15" i="92"/>
  <c r="AG16" i="92"/>
  <c r="V16" i="92"/>
  <c r="AD16" i="92"/>
  <c r="X16" i="92"/>
  <c r="W16" i="92"/>
  <c r="AE16" i="92"/>
  <c r="AF16" i="92"/>
  <c r="Y16" i="92"/>
  <c r="AH16" i="92"/>
  <c r="AI16" i="92"/>
  <c r="AB16" i="92"/>
  <c r="U16" i="92"/>
  <c r="D15" i="92"/>
  <c r="D16" i="92" s="1"/>
  <c r="AQ6" i="92"/>
  <c r="BM14" i="92"/>
  <c r="AU7" i="92" s="1"/>
  <c r="AX7" i="92" s="1"/>
  <c r="B15" i="92"/>
  <c r="C15" i="92" s="1"/>
  <c r="B17" i="92"/>
  <c r="B16" i="92"/>
  <c r="B18" i="92"/>
  <c r="AT4" i="91"/>
  <c r="AV4" i="91" s="1"/>
  <c r="AP3" i="91" s="1"/>
  <c r="U12" i="92"/>
  <c r="CI17" i="92" s="1"/>
  <c r="CI16" i="92" s="1"/>
  <c r="V12" i="92"/>
  <c r="CJ17" i="92" s="1"/>
  <c r="CJ16" i="92" s="1"/>
  <c r="W12" i="92"/>
  <c r="CK17" i="92" s="1"/>
  <c r="CK16" i="92" s="1"/>
  <c r="X12" i="92"/>
  <c r="CL17" i="92" s="1"/>
  <c r="CL16" i="92" s="1"/>
  <c r="Y12" i="92"/>
  <c r="CM17" i="92" s="1"/>
  <c r="CM16" i="92" s="1"/>
  <c r="Z12" i="92"/>
  <c r="CN17" i="92" s="1"/>
  <c r="CN16" i="92" s="1"/>
  <c r="AA12" i="92"/>
  <c r="CO17" i="92" s="1"/>
  <c r="CO16" i="92" s="1"/>
  <c r="AB12" i="92"/>
  <c r="CP17" i="92" s="1"/>
  <c r="CP16" i="92" s="1"/>
  <c r="AC12" i="92"/>
  <c r="CQ17" i="92" s="1"/>
  <c r="CQ16" i="92" s="1"/>
  <c r="AD12" i="92"/>
  <c r="CR17" i="92" s="1"/>
  <c r="CR16" i="92" s="1"/>
  <c r="AE12" i="92"/>
  <c r="CS17" i="92" s="1"/>
  <c r="CS16" i="92" s="1"/>
  <c r="AF12" i="92"/>
  <c r="CT17" i="92" s="1"/>
  <c r="CT16" i="92" s="1"/>
  <c r="AG12" i="92"/>
  <c r="CU17" i="92" s="1"/>
  <c r="CU16" i="92" s="1"/>
  <c r="AH12" i="92"/>
  <c r="CV17" i="92" s="1"/>
  <c r="CV16" i="92" s="1"/>
  <c r="AI12" i="92"/>
  <c r="CW17" i="92" s="1"/>
  <c r="CW16" i="92" s="1"/>
  <c r="E12" i="92"/>
  <c r="BS17" i="92" s="1"/>
  <c r="BS16" i="92" s="1"/>
  <c r="F12" i="92"/>
  <c r="BT17" i="92" s="1"/>
  <c r="BT16" i="92" s="1"/>
  <c r="G12" i="92"/>
  <c r="BU17" i="92" s="1"/>
  <c r="BU16" i="92" s="1"/>
  <c r="H12" i="92"/>
  <c r="BV17" i="92" s="1"/>
  <c r="BV16" i="92" s="1"/>
  <c r="I12" i="92"/>
  <c r="BW17" i="92" s="1"/>
  <c r="BW16" i="92" s="1"/>
  <c r="J12" i="92"/>
  <c r="BX17" i="92" s="1"/>
  <c r="BX16" i="92" s="1"/>
  <c r="K12" i="92"/>
  <c r="BY17" i="92" s="1"/>
  <c r="BY16" i="92" s="1"/>
  <c r="L12" i="92"/>
  <c r="BZ17" i="92" s="1"/>
  <c r="BZ16" i="92" s="1"/>
  <c r="M12" i="92"/>
  <c r="CA17" i="92" s="1"/>
  <c r="CA16" i="92" s="1"/>
  <c r="N12" i="92"/>
  <c r="CB17" i="92" s="1"/>
  <c r="CB16" i="92" s="1"/>
  <c r="O12" i="92"/>
  <c r="CC17" i="92" s="1"/>
  <c r="CC16" i="92" s="1"/>
  <c r="P12" i="92"/>
  <c r="CD17" i="92" s="1"/>
  <c r="CD16" i="92" s="1"/>
  <c r="Q12" i="92"/>
  <c r="CE17" i="92" s="1"/>
  <c r="CE16" i="92" s="1"/>
  <c r="R12" i="92"/>
  <c r="CF17" i="92" s="1"/>
  <c r="CF16" i="92" s="1"/>
  <c r="T12" i="92"/>
  <c r="CH17" i="92" s="1"/>
  <c r="CH16" i="92" s="1"/>
  <c r="D12" i="92"/>
  <c r="AZ14" i="92"/>
  <c r="AN14" i="92"/>
  <c r="B14" i="92"/>
  <c r="C14" i="92" s="1"/>
  <c r="AN3" i="91"/>
  <c r="C4" i="80"/>
  <c r="C47" i="80"/>
  <c r="C46" i="80"/>
  <c r="C45" i="80"/>
  <c r="C44" i="80"/>
  <c r="C43" i="80"/>
  <c r="C42" i="80"/>
  <c r="C41" i="80"/>
  <c r="C40" i="80"/>
  <c r="C39" i="80"/>
  <c r="C38" i="80"/>
  <c r="C37" i="80"/>
  <c r="C36" i="80"/>
  <c r="C35" i="80"/>
  <c r="C34" i="80"/>
  <c r="C33" i="80"/>
  <c r="C32" i="80"/>
  <c r="C31" i="80"/>
  <c r="C30" i="80"/>
  <c r="C29" i="80"/>
  <c r="C28" i="80"/>
  <c r="C27" i="80"/>
  <c r="C26" i="80"/>
  <c r="C25" i="80"/>
  <c r="C24" i="80"/>
  <c r="C23" i="80"/>
  <c r="C22" i="80"/>
  <c r="C21" i="80"/>
  <c r="C20" i="80"/>
  <c r="C19" i="80"/>
  <c r="C18" i="80"/>
  <c r="C17" i="80"/>
  <c r="C16" i="80"/>
  <c r="C15" i="80"/>
  <c r="C14" i="80"/>
  <c r="C13" i="80"/>
  <c r="C12" i="80"/>
  <c r="C11" i="80"/>
  <c r="C10" i="80"/>
  <c r="C9" i="80"/>
  <c r="C8" i="80"/>
  <c r="C7" i="80"/>
  <c r="C6" i="80"/>
  <c r="C5" i="80"/>
  <c r="C48" i="80"/>
  <c r="C49" i="80"/>
  <c r="M27" i="80"/>
  <c r="J5" i="80"/>
  <c r="N41" i="80"/>
  <c r="J16" i="80"/>
  <c r="M4" i="80"/>
  <c r="N39" i="80"/>
  <c r="J23" i="80"/>
  <c r="J19" i="80"/>
  <c r="M41" i="80"/>
  <c r="M47" i="80"/>
  <c r="L43" i="80"/>
  <c r="K8" i="80"/>
  <c r="J22" i="80"/>
  <c r="L26" i="80"/>
  <c r="N4" i="80"/>
  <c r="N35" i="80"/>
  <c r="N18" i="80"/>
  <c r="N5" i="80"/>
  <c r="J48" i="80"/>
  <c r="K5" i="80"/>
  <c r="K14" i="80"/>
  <c r="K13" i="80"/>
  <c r="M21" i="80"/>
  <c r="L14" i="80"/>
  <c r="M38" i="80"/>
  <c r="N21" i="80"/>
  <c r="N17" i="80"/>
  <c r="M18" i="80"/>
  <c r="N23" i="80"/>
  <c r="L34" i="80"/>
  <c r="M23" i="80"/>
  <c r="L22" i="80"/>
  <c r="K11" i="80"/>
  <c r="K6" i="80"/>
  <c r="K36" i="80"/>
  <c r="M43" i="80"/>
  <c r="L37" i="80"/>
  <c r="M11" i="80"/>
  <c r="J6" i="80"/>
  <c r="M12" i="80"/>
  <c r="J34" i="80"/>
  <c r="K38" i="80"/>
  <c r="K39" i="80"/>
  <c r="J37" i="80"/>
  <c r="M33" i="80"/>
  <c r="N49" i="80"/>
  <c r="J30" i="80"/>
  <c r="K12" i="80"/>
  <c r="N38" i="80"/>
  <c r="K33" i="80"/>
  <c r="J13" i="80"/>
  <c r="N13" i="80"/>
  <c r="M9" i="80"/>
  <c r="L41" i="80"/>
  <c r="J20" i="80"/>
  <c r="L48" i="80"/>
  <c r="J4" i="80"/>
  <c r="K10" i="80"/>
  <c r="L11" i="80"/>
  <c r="N19" i="80"/>
  <c r="N15" i="80"/>
  <c r="J27" i="80"/>
  <c r="K28" i="80"/>
  <c r="M45" i="80"/>
  <c r="M16" i="80"/>
  <c r="K30" i="80"/>
  <c r="M15" i="80"/>
  <c r="N22" i="80"/>
  <c r="K46" i="80"/>
  <c r="K41" i="80"/>
  <c r="J15" i="80"/>
  <c r="K34" i="80"/>
  <c r="M7" i="80"/>
  <c r="M35" i="80"/>
  <c r="J42" i="80"/>
  <c r="L36" i="80"/>
  <c r="K43" i="80"/>
  <c r="N36" i="80"/>
  <c r="M48" i="80"/>
  <c r="K9" i="80"/>
  <c r="M17" i="80"/>
  <c r="L20" i="80"/>
  <c r="N12" i="80"/>
  <c r="J41" i="80"/>
  <c r="N14" i="80"/>
  <c r="N48" i="80"/>
  <c r="L10" i="80"/>
  <c r="K7" i="80"/>
  <c r="K27" i="80"/>
  <c r="K17" i="80"/>
  <c r="L4" i="80"/>
  <c r="M37" i="80"/>
  <c r="L19" i="80"/>
  <c r="N46" i="80"/>
  <c r="K22" i="80"/>
  <c r="L42" i="80"/>
  <c r="J10" i="80"/>
  <c r="L40" i="80"/>
  <c r="M31" i="80"/>
  <c r="N28" i="80"/>
  <c r="N29" i="80"/>
  <c r="K48" i="80"/>
  <c r="M13" i="80"/>
  <c r="M14" i="80"/>
  <c r="J36" i="80"/>
  <c r="N20" i="80"/>
  <c r="J32" i="80"/>
  <c r="J29" i="80"/>
  <c r="M34" i="80"/>
  <c r="J9" i="80"/>
  <c r="L16" i="80"/>
  <c r="N42" i="80"/>
  <c r="L15" i="80"/>
  <c r="M5" i="80"/>
  <c r="K24" i="80"/>
  <c r="L39" i="80"/>
  <c r="J39" i="80"/>
  <c r="M40" i="80"/>
  <c r="M22" i="80"/>
  <c r="L24" i="80"/>
  <c r="N8" i="80"/>
  <c r="J18" i="80"/>
  <c r="M39" i="80"/>
  <c r="K31" i="80"/>
  <c r="M26" i="80"/>
  <c r="M20" i="80"/>
  <c r="L28" i="80"/>
  <c r="L9" i="80"/>
  <c r="J7" i="80"/>
  <c r="L5" i="80"/>
  <c r="J17" i="80"/>
  <c r="N43" i="80"/>
  <c r="K26" i="80"/>
  <c r="N31" i="80"/>
  <c r="L13" i="80"/>
  <c r="J14" i="80"/>
  <c r="L8" i="80"/>
  <c r="N33" i="80"/>
  <c r="M25" i="80"/>
  <c r="J11" i="80"/>
  <c r="L6" i="80"/>
  <c r="N45" i="80"/>
  <c r="N40" i="80"/>
  <c r="N26" i="80"/>
  <c r="J46" i="80"/>
  <c r="L25" i="80"/>
  <c r="L21" i="80"/>
  <c r="J47" i="80"/>
  <c r="K49" i="80"/>
  <c r="N37" i="80"/>
  <c r="L27" i="80"/>
  <c r="L38" i="80"/>
  <c r="M30" i="80"/>
  <c r="N44" i="80"/>
  <c r="M19" i="80"/>
  <c r="J40" i="80"/>
  <c r="M8" i="80"/>
  <c r="N25" i="80"/>
  <c r="J28" i="80"/>
  <c r="L12" i="80"/>
  <c r="L23" i="80"/>
  <c r="K19" i="80"/>
  <c r="J8" i="80"/>
  <c r="N7" i="80"/>
  <c r="J25" i="80"/>
  <c r="L44" i="80"/>
  <c r="J44" i="80"/>
  <c r="N27" i="80"/>
  <c r="J24" i="80"/>
  <c r="J45" i="80"/>
  <c r="J12" i="80"/>
  <c r="M46" i="80"/>
  <c r="L46" i="80"/>
  <c r="K40" i="80"/>
  <c r="K16" i="80"/>
  <c r="M36" i="80"/>
  <c r="J35" i="80"/>
  <c r="M49" i="80"/>
  <c r="J49" i="80"/>
  <c r="K21" i="80"/>
  <c r="L33" i="80"/>
  <c r="K20" i="80"/>
  <c r="L18" i="80"/>
  <c r="L30" i="80"/>
  <c r="J31" i="80"/>
  <c r="L49" i="80"/>
  <c r="J33" i="80"/>
  <c r="M28" i="80"/>
  <c r="L31" i="80"/>
  <c r="M29" i="80"/>
  <c r="M42" i="80"/>
  <c r="J38" i="80"/>
  <c r="N24" i="80"/>
  <c r="N30" i="80"/>
  <c r="M44" i="80"/>
  <c r="J43" i="80"/>
  <c r="L29" i="80"/>
  <c r="L47" i="80"/>
  <c r="K25" i="80"/>
  <c r="K47" i="80"/>
  <c r="N10" i="80"/>
  <c r="N47" i="80"/>
  <c r="J26" i="80"/>
  <c r="N6" i="80"/>
  <c r="L32" i="80"/>
  <c r="K4" i="80"/>
  <c r="N32" i="80"/>
  <c r="K37" i="80"/>
  <c r="M10" i="80"/>
  <c r="L45" i="80"/>
  <c r="N11" i="80"/>
  <c r="L7" i="80"/>
  <c r="M6" i="80"/>
  <c r="M24" i="80"/>
  <c r="L17" i="80"/>
  <c r="N16" i="80"/>
  <c r="K42" i="80"/>
  <c r="K18" i="80"/>
  <c r="K29" i="80"/>
  <c r="N9" i="80"/>
  <c r="K15" i="80"/>
  <c r="K45" i="80"/>
  <c r="M32" i="80"/>
  <c r="K32" i="80"/>
  <c r="L35" i="80"/>
  <c r="K23" i="80"/>
  <c r="K35" i="80"/>
  <c r="N34" i="80"/>
  <c r="J21" i="80"/>
  <c r="BD15" i="92" l="1"/>
  <c r="H16" i="92"/>
  <c r="S18" i="92"/>
  <c r="S17" i="92"/>
  <c r="AK17" i="92" s="1"/>
  <c r="AO17" i="92" s="1"/>
  <c r="S15" i="92"/>
  <c r="T16" i="92"/>
  <c r="AJ16" i="92" s="1"/>
  <c r="AJ15" i="92"/>
  <c r="E12" i="91"/>
  <c r="AP14" i="91" s="1"/>
  <c r="AP13" i="91" s="1"/>
  <c r="E67" i="91"/>
  <c r="I67" i="91"/>
  <c r="K67" i="91"/>
  <c r="M67" i="91"/>
  <c r="Q67" i="91"/>
  <c r="U67" i="91"/>
  <c r="Y67" i="91"/>
  <c r="AC67" i="91"/>
  <c r="AG67" i="91"/>
  <c r="D67" i="91"/>
  <c r="F67" i="91"/>
  <c r="H67" i="91"/>
  <c r="J67" i="91"/>
  <c r="L67" i="91"/>
  <c r="N67" i="91"/>
  <c r="P67" i="91"/>
  <c r="R67" i="91"/>
  <c r="T67" i="91"/>
  <c r="V67" i="91"/>
  <c r="X67" i="91"/>
  <c r="Z67" i="91"/>
  <c r="AB67" i="91"/>
  <c r="AD67" i="91"/>
  <c r="AF67" i="91"/>
  <c r="G67" i="91"/>
  <c r="O67" i="91"/>
  <c r="S67" i="91"/>
  <c r="W67" i="91"/>
  <c r="AA67" i="91"/>
  <c r="AE67" i="91"/>
  <c r="C17" i="92"/>
  <c r="BG17" i="92"/>
  <c r="BE17" i="92"/>
  <c r="BH17" i="92"/>
  <c r="BJ17" i="92"/>
  <c r="BF17" i="92"/>
  <c r="BK17" i="92"/>
  <c r="BI17" i="92"/>
  <c r="BD17" i="92"/>
  <c r="BK15" i="92"/>
  <c r="BJ15" i="92"/>
  <c r="BR17" i="92"/>
  <c r="BR16" i="92" s="1"/>
  <c r="C12" i="91"/>
  <c r="AN14" i="91" s="1"/>
  <c r="AN13" i="91" s="1"/>
  <c r="AF12" i="91"/>
  <c r="BQ14" i="91" s="1"/>
  <c r="BQ13" i="91" s="1"/>
  <c r="AD12" i="91"/>
  <c r="BO14" i="91" s="1"/>
  <c r="BO13" i="91" s="1"/>
  <c r="AB12" i="91"/>
  <c r="BM14" i="91" s="1"/>
  <c r="BM13" i="91" s="1"/>
  <c r="Z12" i="91"/>
  <c r="BK14" i="91" s="1"/>
  <c r="BK13" i="91" s="1"/>
  <c r="X12" i="91"/>
  <c r="BI14" i="91" s="1"/>
  <c r="BI13" i="91" s="1"/>
  <c r="V12" i="91"/>
  <c r="BG14" i="91" s="1"/>
  <c r="BG13" i="91" s="1"/>
  <c r="T12" i="91"/>
  <c r="BE14" i="91" s="1"/>
  <c r="BE13" i="91" s="1"/>
  <c r="R12" i="91"/>
  <c r="BC14" i="91" s="1"/>
  <c r="BC13" i="91" s="1"/>
  <c r="P12" i="91"/>
  <c r="BA14" i="91" s="1"/>
  <c r="BA13" i="91" s="1"/>
  <c r="N12" i="91"/>
  <c r="AY14" i="91" s="1"/>
  <c r="AY13" i="91" s="1"/>
  <c r="L12" i="91"/>
  <c r="AW14" i="91" s="1"/>
  <c r="AW13" i="91" s="1"/>
  <c r="J12" i="91"/>
  <c r="AU14" i="91" s="1"/>
  <c r="AU13" i="91" s="1"/>
  <c r="H12" i="91"/>
  <c r="AS14" i="91" s="1"/>
  <c r="AS13" i="91" s="1"/>
  <c r="F12" i="91"/>
  <c r="AQ14" i="91" s="1"/>
  <c r="AQ13" i="91" s="1"/>
  <c r="D12" i="91"/>
  <c r="AO14" i="91" s="1"/>
  <c r="AO13" i="91" s="1"/>
  <c r="C67" i="91"/>
  <c r="AG12" i="91"/>
  <c r="BR14" i="91" s="1"/>
  <c r="BR13" i="91" s="1"/>
  <c r="AE12" i="91"/>
  <c r="BP14" i="91" s="1"/>
  <c r="BP13" i="91" s="1"/>
  <c r="AC12" i="91"/>
  <c r="BN14" i="91" s="1"/>
  <c r="BN13" i="91" s="1"/>
  <c r="AA12" i="91"/>
  <c r="BL14" i="91" s="1"/>
  <c r="BL13" i="91" s="1"/>
  <c r="Y12" i="91"/>
  <c r="BJ14" i="91" s="1"/>
  <c r="BJ13" i="91" s="1"/>
  <c r="W12" i="91"/>
  <c r="BH14" i="91" s="1"/>
  <c r="BH13" i="91" s="1"/>
  <c r="U12" i="91"/>
  <c r="BF14" i="91" s="1"/>
  <c r="BF13" i="91" s="1"/>
  <c r="S12" i="91"/>
  <c r="BD14" i="91" s="1"/>
  <c r="BD13" i="91" s="1"/>
  <c r="Q12" i="91"/>
  <c r="BB14" i="91" s="1"/>
  <c r="BB13" i="91" s="1"/>
  <c r="O12" i="91"/>
  <c r="AZ14" i="91" s="1"/>
  <c r="AZ13" i="91" s="1"/>
  <c r="M12" i="91"/>
  <c r="AX14" i="91" s="1"/>
  <c r="AX13" i="91" s="1"/>
  <c r="K12" i="91"/>
  <c r="AV14" i="91" s="1"/>
  <c r="AV13" i="91" s="1"/>
  <c r="I12" i="91"/>
  <c r="AT14" i="91" s="1"/>
  <c r="AT13" i="91" s="1"/>
  <c r="G12" i="91"/>
  <c r="AR14" i="91" s="1"/>
  <c r="AR13" i="91" s="1"/>
  <c r="BE15" i="92"/>
  <c r="BH15" i="92"/>
  <c r="BI15" i="92"/>
  <c r="BF15" i="92"/>
  <c r="BG15" i="92"/>
  <c r="O4" i="80"/>
  <c r="O6" i="80"/>
  <c r="O8" i="80"/>
  <c r="O10" i="80"/>
  <c r="O12" i="80"/>
  <c r="O14" i="80"/>
  <c r="O16" i="80"/>
  <c r="O18" i="80"/>
  <c r="O20" i="80"/>
  <c r="O22" i="80"/>
  <c r="O24" i="80"/>
  <c r="O26" i="80"/>
  <c r="O28" i="80"/>
  <c r="O30" i="80"/>
  <c r="O32" i="80"/>
  <c r="O34" i="80"/>
  <c r="O36" i="80"/>
  <c r="O38" i="80"/>
  <c r="O40" i="80"/>
  <c r="O42" i="80"/>
  <c r="O44" i="80"/>
  <c r="O46" i="80"/>
  <c r="O48" i="80"/>
  <c r="O5" i="80"/>
  <c r="O7" i="80"/>
  <c r="O9" i="80"/>
  <c r="O11" i="80"/>
  <c r="O13" i="80"/>
  <c r="O15" i="80"/>
  <c r="O17" i="80"/>
  <c r="O19" i="80"/>
  <c r="O21" i="80"/>
  <c r="O23" i="80"/>
  <c r="O25" i="80"/>
  <c r="O27" i="80"/>
  <c r="O29" i="80"/>
  <c r="O31" i="80"/>
  <c r="O33" i="80"/>
  <c r="O35" i="80"/>
  <c r="O37" i="80"/>
  <c r="O39" i="80"/>
  <c r="O41" i="80"/>
  <c r="O43" i="80"/>
  <c r="O45" i="80"/>
  <c r="O47" i="80"/>
  <c r="O49" i="80"/>
  <c r="S16" i="92" l="1"/>
  <c r="AR17" i="92"/>
  <c r="AS17" i="92"/>
  <c r="AK15" i="92"/>
  <c r="BC17" i="92"/>
  <c r="BC15" i="92"/>
  <c r="AO15" i="92" l="1"/>
  <c r="AS15" i="92" l="1"/>
  <c r="AR15" i="92"/>
</calcChain>
</file>

<file path=xl/sharedStrings.xml><?xml version="1.0" encoding="utf-8"?>
<sst xmlns="http://schemas.openxmlformats.org/spreadsheetml/2006/main" count="823" uniqueCount="146">
  <si>
    <t>Номер документа</t>
  </si>
  <si>
    <t>Отметки о явках и неявках на работу по числам месяца</t>
  </si>
  <si>
    <t>месяц</t>
  </si>
  <si>
    <t>код</t>
  </si>
  <si>
    <t>ночные</t>
  </si>
  <si>
    <t>Дата составления</t>
  </si>
  <si>
    <t>Отчетный период</t>
  </si>
  <si>
    <t>В</t>
  </si>
  <si>
    <t>с</t>
  </si>
  <si>
    <t>по</t>
  </si>
  <si>
    <t>№ п/п</t>
  </si>
  <si>
    <t>ФИО</t>
  </si>
  <si>
    <t>норма</t>
  </si>
  <si>
    <t>факт</t>
  </si>
  <si>
    <t>праздничные</t>
  </si>
  <si>
    <t>переработка</t>
  </si>
  <si>
    <t>Б</t>
  </si>
  <si>
    <t>февраль</t>
  </si>
  <si>
    <t>ОТ</t>
  </si>
  <si>
    <t>март</t>
  </si>
  <si>
    <t>июнь</t>
  </si>
  <si>
    <t>июль</t>
  </si>
  <si>
    <t>август</t>
  </si>
  <si>
    <t>ОД</t>
  </si>
  <si>
    <t>сентябрь</t>
  </si>
  <si>
    <t>октябрь</t>
  </si>
  <si>
    <t>январь</t>
  </si>
  <si>
    <t>апрель</t>
  </si>
  <si>
    <t>май</t>
  </si>
  <si>
    <t>ноябрь</t>
  </si>
  <si>
    <t>декабрь</t>
  </si>
  <si>
    <t>года</t>
  </si>
  <si>
    <t>дата</t>
  </si>
  <si>
    <t>день недели</t>
  </si>
  <si>
    <t>У</t>
  </si>
  <si>
    <t>Табельный номер</t>
  </si>
  <si>
    <t>Н</t>
  </si>
  <si>
    <t>Г</t>
  </si>
  <si>
    <t>ПР</t>
  </si>
  <si>
    <t>НН</t>
  </si>
  <si>
    <t>/К9</t>
  </si>
  <si>
    <t>ПНК</t>
  </si>
  <si>
    <t>контролер</t>
  </si>
  <si>
    <t>НК</t>
  </si>
  <si>
    <t>нач. команды</t>
  </si>
  <si>
    <t>зам.нач.команды</t>
  </si>
  <si>
    <t xml:space="preserve"> </t>
  </si>
  <si>
    <t>ГРАФИК</t>
  </si>
  <si>
    <t>заступления караулов команды №9</t>
  </si>
  <si>
    <t>на</t>
  </si>
  <si>
    <t>Караул №1</t>
  </si>
  <si>
    <t>Караул №2</t>
  </si>
  <si>
    <t>Караул №3</t>
  </si>
  <si>
    <t>Караул №4</t>
  </si>
  <si>
    <t>роспись, дата</t>
  </si>
  <si>
    <t>учеба</t>
  </si>
  <si>
    <t>ПП</t>
  </si>
  <si>
    <t>8.00 24.00</t>
  </si>
  <si>
    <t>за год (с нарастающим итогом)</t>
  </si>
  <si>
    <t>Табель</t>
  </si>
  <si>
    <t>учета рабочего времени</t>
  </si>
  <si>
    <t>Номер по порядку</t>
  </si>
  <si>
    <t xml:space="preserve">Фамилия, инициалы, должность работника (количество ставок ) </t>
  </si>
  <si>
    <t>Отработано за месяц</t>
  </si>
  <si>
    <t>Перенос переработки</t>
  </si>
  <si>
    <t>Неявки на работу</t>
  </si>
  <si>
    <t>всего отработано за 1 половину месяца</t>
  </si>
  <si>
    <t>всего отработано за 2 половину месяца</t>
  </si>
  <si>
    <t>несение службы</t>
  </si>
  <si>
    <t>инструктажи</t>
  </si>
  <si>
    <t>занятия по проф. подготовке</t>
  </si>
  <si>
    <t>другое</t>
  </si>
  <si>
    <t>всего</t>
  </si>
  <si>
    <t>из них</t>
  </si>
  <si>
    <t>с предыдущего месяца</t>
  </si>
  <si>
    <t>на следующий месяц</t>
  </si>
  <si>
    <t>из них по причинам</t>
  </si>
  <si>
    <t xml:space="preserve">выходные и праздничные </t>
  </si>
  <si>
    <t>сверхурочные</t>
  </si>
  <si>
    <t xml:space="preserve">количество неявок </t>
  </si>
  <si>
    <t xml:space="preserve">текущий </t>
  </si>
  <si>
    <t>год</t>
  </si>
  <si>
    <t>Косолапов М.Н.</t>
  </si>
  <si>
    <t>Молдаванцев Ю.Б.</t>
  </si>
  <si>
    <t>Настин  Ю.А.</t>
  </si>
  <si>
    <t>Рябов П.В.</t>
  </si>
  <si>
    <t>Бабанин А.А.</t>
  </si>
  <si>
    <t>Воробьев И.В.</t>
  </si>
  <si>
    <t>Хахалин А.М.</t>
  </si>
  <si>
    <t>Лозовой  С.Л.</t>
  </si>
  <si>
    <t>Мелехин  А.С.</t>
  </si>
  <si>
    <t>Погодин  В.П.</t>
  </si>
  <si>
    <t>Резчиков А.М.</t>
  </si>
  <si>
    <t>Сторожев  А.П.</t>
  </si>
  <si>
    <t>Шишкунов Б.В.</t>
  </si>
  <si>
    <t>Кошкин  В.Ю.</t>
  </si>
  <si>
    <t>Иванов  В.А.</t>
  </si>
  <si>
    <t>Брунов А.Н.</t>
  </si>
  <si>
    <t>Емельянычев  С.К.</t>
  </si>
  <si>
    <t>Колобов С.В.</t>
  </si>
  <si>
    <t>Поляков  И.Г.</t>
  </si>
  <si>
    <t>Прохоров А.В.</t>
  </si>
  <si>
    <t>Сачков А.В.</t>
  </si>
  <si>
    <t>Сологубов В.Н.</t>
  </si>
  <si>
    <t>Солодов О.Л.</t>
  </si>
  <si>
    <t>Озихин А.С.</t>
  </si>
  <si>
    <t>Митрофанов В.В.</t>
  </si>
  <si>
    <t>Демин  Н.А.</t>
  </si>
  <si>
    <t>Бабанин А.Н.</t>
  </si>
  <si>
    <t>Бухвалов В.С.</t>
  </si>
  <si>
    <t>Залетин С.П.</t>
  </si>
  <si>
    <t>Козлов П.С.</t>
  </si>
  <si>
    <t>Колчин А.Н.</t>
  </si>
  <si>
    <t>Утенков М.С.</t>
  </si>
  <si>
    <t>Семенов В.Л.</t>
  </si>
  <si>
    <t>Трофимов В.Ю.</t>
  </si>
  <si>
    <t>Хитюнин В.В.</t>
  </si>
  <si>
    <t>Стародубов В.Г.</t>
  </si>
  <si>
    <t>Боярин В.М.</t>
  </si>
  <si>
    <t>Андрианов  Н.В.</t>
  </si>
  <si>
    <t>Рыбаков В.А.</t>
  </si>
  <si>
    <t>Загребалов  С.Н.</t>
  </si>
  <si>
    <t>Карев В.В.</t>
  </si>
  <si>
    <t>Мозгалёв Е.Ю.</t>
  </si>
  <si>
    <t>Сергеев А.В.</t>
  </si>
  <si>
    <t>Сидоркин Д.В.</t>
  </si>
  <si>
    <t>Макаров В.Ю.</t>
  </si>
  <si>
    <t>Хохлов В.К.</t>
  </si>
  <si>
    <t>расч.</t>
  </si>
  <si>
    <t>календ.</t>
  </si>
  <si>
    <t>00.00 8.50</t>
  </si>
  <si>
    <t>8.00 17.00</t>
  </si>
  <si>
    <t>Перераб (с  нач. года)</t>
  </si>
  <si>
    <t>НВ</t>
  </si>
  <si>
    <t>/ 9 /</t>
  </si>
  <si>
    <t>контролер (совмещение)</t>
  </si>
  <si>
    <t>00.00 8.30</t>
  </si>
  <si>
    <t>00.00 7.30</t>
  </si>
  <si>
    <t>7.00 24.00</t>
  </si>
  <si>
    <t>7.40 24.00</t>
  </si>
  <si>
    <t>7.00 16.00</t>
  </si>
  <si>
    <t>7.00 15.00</t>
  </si>
  <si>
    <t>8.00 16.00</t>
  </si>
  <si>
    <t>7.40 16.40</t>
  </si>
  <si>
    <t>7.40 15.40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</si>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</sst>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dd/mm/yy;@"/>
    <numFmt numFmtId="166" formatCode="d/m;@"/>
    <numFmt numFmtId="167" formatCode="[$-419]mmmm\ yyyy;@"/>
    <numFmt numFmtId="168" formatCode="[$-419]d\ mmm;@"/>
  </numFmts>
  <fonts count="51" x14ac:knownFonts="1">
    <font>
      <sz val="10"/>
      <name val="Arial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sz val="6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Times New Roman"/>
      <family val="1"/>
      <charset val="204"/>
    </font>
    <font>
      <b/>
      <sz val="10"/>
      <name val="Arial Cyr"/>
      <charset val="204"/>
    </font>
    <font>
      <sz val="6"/>
      <name val="Arial Cyr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</font>
    <font>
      <sz val="8"/>
      <name val="Arial Cyr"/>
      <charset val="204"/>
    </font>
    <font>
      <sz val="10"/>
      <name val="Arial"/>
      <family val="2"/>
    </font>
    <font>
      <b/>
      <sz val="9"/>
      <name val="Times New Roman"/>
      <family val="1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 Cyr"/>
      <family val="2"/>
      <charset val="204"/>
    </font>
    <font>
      <sz val="8"/>
      <color indexed="12"/>
      <name val="Verdana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7"/>
      <name val="Arial Cyr"/>
      <charset val="204"/>
    </font>
    <font>
      <sz val="9"/>
      <name val="Arial Cyr"/>
      <charset val="204"/>
    </font>
    <font>
      <sz val="10"/>
      <name val="Arial Narrow"/>
      <family val="2"/>
      <charset val="204"/>
    </font>
    <font>
      <sz val="13"/>
      <name val="Arial Narrow"/>
      <family val="2"/>
      <charset val="204"/>
    </font>
    <font>
      <b/>
      <sz val="18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b/>
      <i/>
      <sz val="18"/>
      <name val="Arial Narrow"/>
      <family val="2"/>
      <charset val="204"/>
    </font>
    <font>
      <sz val="16"/>
      <name val="Arial Cyr"/>
      <charset val="204"/>
    </font>
    <font>
      <sz val="11"/>
      <name val="Arial Narrow"/>
      <family val="2"/>
      <charset val="204"/>
    </font>
    <font>
      <sz val="8"/>
      <name val="Arial Narrow"/>
      <family val="2"/>
      <charset val="204"/>
    </font>
    <font>
      <b/>
      <i/>
      <sz val="9.5"/>
      <name val="Arial Narrow"/>
      <family val="2"/>
      <charset val="204"/>
    </font>
    <font>
      <b/>
      <i/>
      <sz val="11"/>
      <name val="Arial Narrow"/>
      <family val="2"/>
      <charset val="204"/>
    </font>
    <font>
      <i/>
      <sz val="11"/>
      <name val="Arial Cyr"/>
      <charset val="204"/>
    </font>
    <font>
      <i/>
      <sz val="12"/>
      <name val="Arial Narrow"/>
      <family val="2"/>
      <charset val="204"/>
    </font>
    <font>
      <sz val="10"/>
      <color theme="1"/>
      <name val="Times New Roman"/>
      <family val="2"/>
      <charset val="204"/>
    </font>
    <font>
      <b/>
      <i/>
      <sz val="1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/>
    <xf numFmtId="0" fontId="5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1" fillId="0" borderId="0"/>
  </cellStyleXfs>
  <cellXfs count="370">
    <xf numFmtId="0" fontId="0" fillId="0" borderId="0" xfId="0"/>
    <xf numFmtId="0" fontId="1" fillId="0" borderId="0" xfId="0" applyFont="1" applyFill="1"/>
    <xf numFmtId="0" fontId="23" fillId="0" borderId="0" xfId="0" applyFont="1"/>
    <xf numFmtId="0" fontId="23" fillId="0" borderId="0" xfId="0" applyFont="1" applyAlignment="1">
      <alignment horizontal="center"/>
    </xf>
    <xf numFmtId="2" fontId="8" fillId="0" borderId="7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1" fillId="0" borderId="0" xfId="0" applyNumberFormat="1" applyFont="1" applyBorder="1" applyAlignment="1">
      <alignment horizontal="center"/>
    </xf>
    <xf numFmtId="0" fontId="23" fillId="0" borderId="0" xfId="0" applyFont="1" applyBorder="1"/>
    <xf numFmtId="2" fontId="26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2" fontId="26" fillId="0" borderId="11" xfId="0" applyNumberFormat="1" applyFont="1" applyBorder="1" applyAlignment="1">
      <alignment horizontal="center" vertical="center" wrapText="1"/>
    </xf>
    <xf numFmtId="2" fontId="26" fillId="0" borderId="12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2" fillId="0" borderId="0" xfId="2" applyNumberFormat="1" applyFont="1" applyFill="1" applyAlignment="1">
      <alignment horizontal="left"/>
    </xf>
    <xf numFmtId="0" fontId="22" fillId="0" borderId="0" xfId="2" applyFont="1" applyFill="1"/>
    <xf numFmtId="1" fontId="22" fillId="0" borderId="0" xfId="2" applyNumberFormat="1" applyFont="1" applyFill="1"/>
    <xf numFmtId="0" fontId="22" fillId="0" borderId="0" xfId="2" applyFont="1" applyFill="1" applyBorder="1"/>
    <xf numFmtId="0" fontId="22" fillId="0" borderId="0" xfId="2" applyFont="1" applyFill="1" applyBorder="1" applyAlignment="1">
      <alignment horizontal="center" vertical="center"/>
    </xf>
    <xf numFmtId="0" fontId="22" fillId="0" borderId="0" xfId="2" applyFont="1" applyFill="1" applyAlignment="1">
      <alignment horizontal="center"/>
    </xf>
    <xf numFmtId="0" fontId="22" fillId="0" borderId="0" xfId="8" applyFont="1" applyFill="1" applyBorder="1" applyAlignment="1">
      <alignment horizontal="center" vertical="center"/>
    </xf>
    <xf numFmtId="0" fontId="22" fillId="0" borderId="6" xfId="8" applyFont="1" applyFill="1" applyBorder="1"/>
    <xf numFmtId="166" fontId="22" fillId="0" borderId="7" xfId="8" applyNumberFormat="1" applyFont="1" applyFill="1" applyBorder="1" applyAlignment="1"/>
    <xf numFmtId="166" fontId="22" fillId="0" borderId="8" xfId="8" applyNumberFormat="1" applyFont="1" applyFill="1" applyBorder="1" applyAlignment="1">
      <alignment horizontal="right"/>
    </xf>
    <xf numFmtId="1" fontId="22" fillId="0" borderId="8" xfId="8" applyNumberFormat="1" applyFont="1" applyFill="1" applyBorder="1" applyAlignment="1">
      <alignment horizontal="right"/>
    </xf>
    <xf numFmtId="166" fontId="0" fillId="0" borderId="10" xfId="8" applyNumberFormat="1" applyFont="1" applyFill="1" applyBorder="1" applyAlignment="1"/>
    <xf numFmtId="49" fontId="22" fillId="0" borderId="9" xfId="2" applyNumberFormat="1" applyFont="1" applyFill="1" applyBorder="1" applyAlignment="1"/>
    <xf numFmtId="0" fontId="6" fillId="0" borderId="0" xfId="8" applyFont="1" applyFill="1" applyBorder="1" applyAlignment="1">
      <alignment horizontal="center"/>
    </xf>
    <xf numFmtId="49" fontId="22" fillId="0" borderId="0" xfId="2" applyNumberFormat="1" applyFont="1" applyFill="1" applyBorder="1" applyAlignment="1"/>
    <xf numFmtId="14" fontId="2" fillId="0" borderId="0" xfId="8" applyNumberFormat="1" applyFont="1" applyFill="1" applyBorder="1" applyAlignment="1">
      <alignment horizontal="center" vertical="center"/>
    </xf>
    <xf numFmtId="49" fontId="30" fillId="0" borderId="0" xfId="8" applyNumberFormat="1" applyFont="1" applyFill="1" applyAlignment="1"/>
    <xf numFmtId="0" fontId="31" fillId="0" borderId="0" xfId="2" applyFont="1" applyFill="1" applyBorder="1"/>
    <xf numFmtId="0" fontId="31" fillId="0" borderId="0" xfId="2" applyFont="1" applyFill="1"/>
    <xf numFmtId="49" fontId="30" fillId="0" borderId="0" xfId="8" applyNumberFormat="1" applyFont="1" applyFill="1" applyBorder="1" applyAlignment="1">
      <alignment horizontal="center"/>
    </xf>
    <xf numFmtId="0" fontId="8" fillId="0" borderId="0" xfId="8" applyFont="1" applyFill="1" applyBorder="1" applyAlignment="1">
      <alignment horizontal="center" vertical="center"/>
    </xf>
    <xf numFmtId="0" fontId="5" fillId="0" borderId="0" xfId="8" applyNumberFormat="1" applyFont="1" applyFill="1" applyAlignment="1">
      <alignment horizontal="left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 applyAlignment="1"/>
    <xf numFmtId="1" fontId="16" fillId="0" borderId="0" xfId="2" applyNumberFormat="1" applyFont="1" applyFill="1"/>
    <xf numFmtId="165" fontId="17" fillId="0" borderId="0" xfId="8" applyNumberFormat="1" applyFont="1" applyFill="1" applyAlignment="1">
      <alignment horizontal="center"/>
    </xf>
    <xf numFmtId="0" fontId="7" fillId="0" borderId="0" xfId="8" applyFont="1" applyFill="1" applyAlignment="1">
      <alignment horizontal="center"/>
    </xf>
    <xf numFmtId="0" fontId="10" fillId="0" borderId="0" xfId="8" applyFont="1" applyFill="1"/>
    <xf numFmtId="14" fontId="7" fillId="0" borderId="0" xfId="8" applyNumberFormat="1" applyFont="1" applyFill="1" applyBorder="1" applyAlignment="1"/>
    <xf numFmtId="0" fontId="7" fillId="0" borderId="0" xfId="8" applyFont="1" applyFill="1" applyBorder="1" applyAlignment="1"/>
    <xf numFmtId="0" fontId="9" fillId="0" borderId="0" xfId="8" applyFont="1" applyFill="1" applyAlignment="1">
      <alignment horizontal="center"/>
    </xf>
    <xf numFmtId="49" fontId="28" fillId="0" borderId="0" xfId="8" applyNumberFormat="1" applyFont="1" applyFill="1" applyAlignment="1"/>
    <xf numFmtId="0" fontId="4" fillId="0" borderId="0" xfId="8" applyNumberFormat="1" applyFont="1" applyFill="1" applyAlignment="1">
      <alignment horizontal="left"/>
    </xf>
    <xf numFmtId="0" fontId="4" fillId="0" borderId="0" xfId="8" applyFont="1" applyFill="1" applyBorder="1" applyAlignment="1">
      <alignment horizontal="center"/>
    </xf>
    <xf numFmtId="0" fontId="5" fillId="0" borderId="0" xfId="8" applyFont="1" applyFill="1" applyBorder="1" applyAlignment="1">
      <alignment horizontal="right"/>
    </xf>
    <xf numFmtId="1" fontId="5" fillId="0" borderId="0" xfId="8" applyNumberFormat="1" applyFont="1" applyFill="1" applyBorder="1" applyAlignment="1"/>
    <xf numFmtId="0" fontId="14" fillId="0" borderId="0" xfId="2" applyFont="1" applyFill="1"/>
    <xf numFmtId="0" fontId="17" fillId="0" borderId="0" xfId="8" applyFont="1" applyFill="1" applyAlignment="1">
      <alignment horizontal="center"/>
    </xf>
    <xf numFmtId="49" fontId="9" fillId="0" borderId="0" xfId="8" applyNumberFormat="1" applyFont="1" applyFill="1" applyAlignment="1"/>
    <xf numFmtId="49" fontId="15" fillId="0" borderId="2" xfId="1" applyNumberFormat="1" applyFont="1" applyFill="1" applyBorder="1" applyAlignment="1">
      <alignment horizontal="center" vertical="center" wrapText="1"/>
    </xf>
    <xf numFmtId="0" fontId="12" fillId="0" borderId="0" xfId="2" applyFont="1" applyFill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 wrapText="1"/>
    </xf>
    <xf numFmtId="0" fontId="33" fillId="0" borderId="2" xfId="1" applyFont="1" applyBorder="1" applyAlignment="1">
      <alignment horizontal="center" wrapText="1"/>
    </xf>
    <xf numFmtId="14" fontId="22" fillId="0" borderId="0" xfId="2" applyNumberFormat="1" applyFill="1" applyAlignment="1">
      <alignment horizontal="center"/>
    </xf>
    <xf numFmtId="0" fontId="22" fillId="0" borderId="2" xfId="2" applyFont="1" applyFill="1" applyBorder="1"/>
    <xf numFmtId="0" fontId="12" fillId="0" borderId="0" xfId="2" applyFont="1" applyFill="1" applyAlignment="1">
      <alignment horizontal="center"/>
    </xf>
    <xf numFmtId="0" fontId="22" fillId="0" borderId="2" xfId="2" applyFont="1" applyFill="1" applyBorder="1" applyAlignment="1">
      <alignment horizontal="center"/>
    </xf>
    <xf numFmtId="0" fontId="24" fillId="0" borderId="2" xfId="8" applyFont="1" applyFill="1" applyBorder="1" applyAlignment="1">
      <alignment horizontal="center" vertical="center" wrapText="1"/>
    </xf>
    <xf numFmtId="1" fontId="22" fillId="0" borderId="0" xfId="2" applyNumberFormat="1" applyFont="1" applyFill="1" applyAlignment="1">
      <alignment horizontal="center"/>
    </xf>
    <xf numFmtId="49" fontId="22" fillId="0" borderId="0" xfId="2" applyNumberFormat="1" applyFont="1" applyFill="1" applyAlignment="1">
      <alignment horizontal="center"/>
    </xf>
    <xf numFmtId="0" fontId="25" fillId="0" borderId="2" xfId="2" applyFont="1" applyBorder="1"/>
    <xf numFmtId="14" fontId="22" fillId="0" borderId="0" xfId="2" applyNumberFormat="1" applyFont="1" applyFill="1"/>
    <xf numFmtId="0" fontId="12" fillId="0" borderId="0" xfId="2" applyFont="1" applyFill="1" applyBorder="1" applyAlignment="1">
      <alignment vertical="center"/>
    </xf>
    <xf numFmtId="0" fontId="2" fillId="0" borderId="0" xfId="8" applyNumberFormat="1" applyFont="1" applyFill="1" applyBorder="1" applyAlignment="1">
      <alignment vertical="center" wrapText="1"/>
    </xf>
    <xf numFmtId="2" fontId="2" fillId="0" borderId="0" xfId="8" applyNumberFormat="1" applyFont="1" applyFill="1" applyBorder="1" applyAlignment="1">
      <alignment horizontal="center" vertical="center"/>
    </xf>
    <xf numFmtId="2" fontId="13" fillId="0" borderId="0" xfId="8" applyNumberFormat="1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vertical="center" wrapText="1"/>
    </xf>
    <xf numFmtId="0" fontId="18" fillId="0" borderId="0" xfId="8" applyFont="1" applyFill="1" applyBorder="1" applyAlignment="1">
      <alignment vertical="center" wrapText="1"/>
    </xf>
    <xf numFmtId="164" fontId="19" fillId="0" borderId="0" xfId="8" applyNumberFormat="1" applyFont="1" applyFill="1" applyBorder="1" applyAlignment="1">
      <alignment horizontal="center" vertical="center"/>
    </xf>
    <xf numFmtId="1" fontId="19" fillId="0" borderId="0" xfId="8" applyNumberFormat="1" applyFont="1" applyFill="1" applyBorder="1" applyAlignment="1">
      <alignment vertical="center"/>
    </xf>
    <xf numFmtId="49" fontId="3" fillId="0" borderId="0" xfId="8" applyNumberFormat="1" applyFont="1" applyFill="1" applyBorder="1" applyAlignment="1">
      <alignment horizontal="center" vertical="center"/>
    </xf>
    <xf numFmtId="1" fontId="12" fillId="0" borderId="0" xfId="2" applyNumberFormat="1" applyFont="1" applyFill="1" applyBorder="1" applyAlignment="1">
      <alignment horizontal="center" vertical="center"/>
    </xf>
    <xf numFmtId="1" fontId="2" fillId="0" borderId="0" xfId="8" applyNumberFormat="1" applyFont="1" applyFill="1" applyBorder="1" applyAlignment="1">
      <alignment horizontal="center" vertical="center"/>
    </xf>
    <xf numFmtId="1" fontId="22" fillId="0" borderId="0" xfId="2" applyNumberFormat="1" applyFont="1" applyFill="1" applyBorder="1"/>
    <xf numFmtId="0" fontId="22" fillId="0" borderId="0" xfId="2" applyFill="1"/>
    <xf numFmtId="0" fontId="22" fillId="0" borderId="0" xfId="2" applyFont="1" applyFill="1" applyAlignment="1"/>
    <xf numFmtId="0" fontId="26" fillId="0" borderId="0" xfId="0" applyNumberFormat="1" applyFont="1" applyFill="1" applyAlignment="1">
      <alignment horizontal="center" vertical="center" wrapText="1"/>
    </xf>
    <xf numFmtId="0" fontId="11" fillId="0" borderId="2" xfId="1" applyFont="1" applyFill="1" applyBorder="1"/>
    <xf numFmtId="14" fontId="7" fillId="0" borderId="0" xfId="0" applyNumberFormat="1" applyFont="1" applyFill="1" applyBorder="1" applyAlignment="1">
      <alignment horizontal="center" vertical="top"/>
    </xf>
    <xf numFmtId="14" fontId="7" fillId="0" borderId="0" xfId="0" applyNumberFormat="1" applyFont="1" applyFill="1" applyBorder="1" applyAlignment="1">
      <alignment horizontal="center"/>
    </xf>
    <xf numFmtId="14" fontId="7" fillId="0" borderId="0" xfId="0" applyNumberFormat="1" applyFont="1" applyFill="1" applyAlignment="1">
      <alignment horizontal="center"/>
    </xf>
    <xf numFmtId="14" fontId="7" fillId="0" borderId="0" xfId="0" applyNumberFormat="1" applyFont="1" applyFill="1" applyBorder="1" applyAlignment="1">
      <alignment horizontal="center" vertical="top" wrapText="1"/>
    </xf>
    <xf numFmtId="0" fontId="29" fillId="0" borderId="0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0" xfId="1" applyFont="1" applyAlignment="1">
      <alignment horizontal="center" vertical="center" wrapText="1"/>
    </xf>
    <xf numFmtId="0" fontId="29" fillId="0" borderId="0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35" fillId="0" borderId="0" xfId="1" applyFont="1"/>
    <xf numFmtId="0" fontId="5" fillId="0" borderId="0" xfId="1"/>
    <xf numFmtId="0" fontId="36" fillId="0" borderId="0" xfId="1" applyFont="1"/>
    <xf numFmtId="0" fontId="5" fillId="0" borderId="0" xfId="1" applyAlignment="1"/>
    <xf numFmtId="0" fontId="35" fillId="0" borderId="0" xfId="1" applyFont="1" applyAlignment="1">
      <alignment vertical="center"/>
    </xf>
    <xf numFmtId="0" fontId="35" fillId="0" borderId="0" xfId="1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 shrinkToFit="1"/>
    </xf>
    <xf numFmtId="0" fontId="5" fillId="0" borderId="0" xfId="1" applyAlignment="1">
      <alignment vertical="center"/>
    </xf>
    <xf numFmtId="0" fontId="38" fillId="0" borderId="0" xfId="1" applyFont="1" applyAlignment="1">
      <alignment vertical="center"/>
    </xf>
    <xf numFmtId="0" fontId="38" fillId="0" borderId="16" xfId="1" applyFont="1" applyBorder="1" applyAlignment="1">
      <alignment vertical="center"/>
    </xf>
    <xf numFmtId="0" fontId="39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40" fillId="0" borderId="0" xfId="1" applyFont="1" applyAlignment="1">
      <alignment vertical="center"/>
    </xf>
    <xf numFmtId="0" fontId="40" fillId="0" borderId="16" xfId="1" applyFont="1" applyBorder="1" applyAlignment="1">
      <alignment vertical="center"/>
    </xf>
    <xf numFmtId="0" fontId="42" fillId="0" borderId="0" xfId="1" applyFont="1" applyAlignment="1">
      <alignment horizontal="right" vertical="center"/>
    </xf>
    <xf numFmtId="0" fontId="35" fillId="0" borderId="0" xfId="1" applyFont="1" applyAlignment="1">
      <alignment horizontal="left"/>
    </xf>
    <xf numFmtId="0" fontId="35" fillId="0" borderId="0" xfId="1" applyFont="1" applyAlignment="1">
      <alignment horizontal="center"/>
    </xf>
    <xf numFmtId="0" fontId="35" fillId="0" borderId="0" xfId="1" applyFont="1" applyFill="1" applyBorder="1" applyAlignment="1"/>
    <xf numFmtId="0" fontId="43" fillId="0" borderId="0" xfId="1" applyFont="1"/>
    <xf numFmtId="0" fontId="43" fillId="0" borderId="15" xfId="1" applyFont="1" applyBorder="1" applyAlignment="1">
      <alignment horizontal="center" vertical="center" textRotation="90"/>
    </xf>
    <xf numFmtId="0" fontId="43" fillId="0" borderId="15" xfId="1" applyFont="1" applyBorder="1" applyAlignment="1">
      <alignment horizontal="center" vertical="center" textRotation="90" wrapText="1"/>
    </xf>
    <xf numFmtId="0" fontId="43" fillId="0" borderId="17" xfId="1" applyFont="1" applyBorder="1" applyAlignment="1">
      <alignment horizontal="center" vertical="center" textRotation="90"/>
    </xf>
    <xf numFmtId="0" fontId="43" fillId="0" borderId="1" xfId="1" applyFont="1" applyFill="1" applyBorder="1" applyAlignment="1">
      <alignment horizontal="center" vertical="center" textRotation="90" wrapText="1"/>
    </xf>
    <xf numFmtId="0" fontId="43" fillId="0" borderId="18" xfId="1" applyFont="1" applyFill="1" applyBorder="1" applyAlignment="1">
      <alignment horizontal="center" vertical="center" textRotation="90" wrapText="1"/>
    </xf>
    <xf numFmtId="0" fontId="43" fillId="0" borderId="0" xfId="1" applyFont="1" applyAlignment="1"/>
    <xf numFmtId="0" fontId="44" fillId="0" borderId="19" xfId="1" applyFont="1" applyBorder="1" applyAlignment="1">
      <alignment horizontal="center" vertical="center" wrapText="1"/>
    </xf>
    <xf numFmtId="0" fontId="44" fillId="0" borderId="20" xfId="1" applyFont="1" applyBorder="1" applyAlignment="1">
      <alignment horizontal="center" vertical="center" wrapText="1"/>
    </xf>
    <xf numFmtId="0" fontId="44" fillId="0" borderId="21" xfId="1" applyFont="1" applyBorder="1" applyAlignment="1">
      <alignment horizontal="center" vertical="center" wrapText="1"/>
    </xf>
    <xf numFmtId="0" fontId="44" fillId="0" borderId="22" xfId="1" applyFont="1" applyBorder="1" applyAlignment="1" applyProtection="1">
      <alignment horizontal="center" vertical="center" wrapText="1"/>
      <protection locked="0"/>
    </xf>
    <xf numFmtId="0" fontId="44" fillId="0" borderId="23" xfId="1" applyFont="1" applyBorder="1" applyAlignment="1">
      <alignment horizontal="center" vertical="center" wrapText="1"/>
    </xf>
    <xf numFmtId="0" fontId="44" fillId="0" borderId="24" xfId="1" applyFont="1" applyBorder="1" applyAlignment="1">
      <alignment horizontal="center" vertical="center" wrapText="1"/>
    </xf>
    <xf numFmtId="0" fontId="44" fillId="0" borderId="25" xfId="1" applyFont="1" applyBorder="1" applyAlignment="1">
      <alignment horizontal="center" vertical="center" wrapText="1"/>
    </xf>
    <xf numFmtId="0" fontId="44" fillId="0" borderId="26" xfId="1" applyFont="1" applyBorder="1" applyAlignment="1">
      <alignment horizontal="center" vertical="center" wrapText="1"/>
    </xf>
    <xf numFmtId="0" fontId="15" fillId="0" borderId="0" xfId="1" applyFont="1" applyAlignment="1"/>
    <xf numFmtId="0" fontId="15" fillId="0" borderId="0" xfId="1" applyFont="1"/>
    <xf numFmtId="0" fontId="45" fillId="0" borderId="0" xfId="1" applyFont="1"/>
    <xf numFmtId="0" fontId="47" fillId="0" borderId="0" xfId="1" applyFont="1"/>
    <xf numFmtId="0" fontId="43" fillId="0" borderId="0" xfId="1" applyFont="1" applyBorder="1" applyAlignment="1"/>
    <xf numFmtId="0" fontId="43" fillId="0" borderId="0" xfId="1" applyFont="1" applyBorder="1" applyAlignment="1">
      <alignment horizontal="center" vertical="center"/>
    </xf>
    <xf numFmtId="0" fontId="40" fillId="0" borderId="33" xfId="1" applyFont="1" applyBorder="1" applyAlignment="1">
      <alignment vertical="center"/>
    </xf>
    <xf numFmtId="0" fontId="40" fillId="0" borderId="34" xfId="1" applyFont="1" applyBorder="1" applyAlignment="1">
      <alignment vertical="center"/>
    </xf>
    <xf numFmtId="0" fontId="40" fillId="0" borderId="35" xfId="1" applyFont="1" applyBorder="1" applyAlignment="1">
      <alignment horizontal="right" vertical="center"/>
    </xf>
    <xf numFmtId="0" fontId="40" fillId="0" borderId="36" xfId="1" applyFont="1" applyBorder="1" applyAlignment="1">
      <alignment horizontal="left" vertical="center"/>
    </xf>
    <xf numFmtId="14" fontId="27" fillId="0" borderId="0" xfId="0" applyNumberFormat="1" applyFont="1" applyFill="1" applyBorder="1" applyAlignment="1">
      <alignment horizontal="center" vertical="top"/>
    </xf>
    <xf numFmtId="14" fontId="27" fillId="0" borderId="0" xfId="0" applyNumberFormat="1" applyFont="1" applyFill="1" applyBorder="1" applyAlignment="1">
      <alignment horizontal="center"/>
    </xf>
    <xf numFmtId="0" fontId="5" fillId="0" borderId="0" xfId="1" applyAlignment="1">
      <alignment horizontal="center" vertical="center"/>
    </xf>
    <xf numFmtId="0" fontId="43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45" fillId="0" borderId="0" xfId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29" fillId="0" borderId="0" xfId="9" applyFont="1" applyFill="1" applyBorder="1" applyAlignment="1">
      <alignment vertical="center" wrapText="1"/>
    </xf>
    <xf numFmtId="0" fontId="29" fillId="0" borderId="0" xfId="1" applyFont="1" applyFill="1" applyBorder="1" applyAlignment="1">
      <alignment vertical="center" wrapText="1"/>
    </xf>
    <xf numFmtId="0" fontId="29" fillId="0" borderId="0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43" fillId="0" borderId="2" xfId="1" applyFont="1" applyBorder="1"/>
    <xf numFmtId="0" fontId="15" fillId="0" borderId="2" xfId="1" applyFont="1" applyBorder="1"/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 vertical="center"/>
    </xf>
    <xf numFmtId="2" fontId="26" fillId="0" borderId="7" xfId="0" applyNumberFormat="1" applyFont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 wrapText="1"/>
    </xf>
    <xf numFmtId="2" fontId="26" fillId="0" borderId="10" xfId="0" applyNumberFormat="1" applyFont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2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0" fontId="45" fillId="0" borderId="0" xfId="1" applyFont="1" applyBorder="1"/>
    <xf numFmtId="0" fontId="5" fillId="0" borderId="0" xfId="1" applyBorder="1"/>
    <xf numFmtId="0" fontId="5" fillId="0" borderId="0" xfId="1" applyBorder="1" applyAlignment="1">
      <alignment vertical="center"/>
    </xf>
    <xf numFmtId="0" fontId="43" fillId="0" borderId="0" xfId="1" applyFont="1" applyBorder="1"/>
    <xf numFmtId="0" fontId="15" fillId="0" borderId="0" xfId="1" applyFont="1" applyBorder="1" applyAlignment="1"/>
    <xf numFmtId="0" fontId="45" fillId="0" borderId="6" xfId="1" applyFont="1" applyBorder="1"/>
    <xf numFmtId="0" fontId="30" fillId="0" borderId="0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" fillId="0" borderId="0" xfId="2" applyFont="1" applyFill="1"/>
    <xf numFmtId="0" fontId="7" fillId="0" borderId="2" xfId="8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/>
    </xf>
    <xf numFmtId="2" fontId="7" fillId="0" borderId="39" xfId="0" applyNumberFormat="1" applyFont="1" applyBorder="1" applyAlignment="1">
      <alignment horizontal="left" vertical="center" wrapText="1"/>
    </xf>
    <xf numFmtId="0" fontId="34" fillId="0" borderId="2" xfId="1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center" vertical="center" wrapText="1"/>
    </xf>
    <xf numFmtId="0" fontId="7" fillId="0" borderId="0" xfId="8" applyNumberFormat="1" applyFont="1" applyFill="1" applyBorder="1" applyAlignment="1">
      <alignment horizontal="center" vertical="center" wrapText="1"/>
    </xf>
    <xf numFmtId="0" fontId="34" fillId="0" borderId="0" xfId="1" applyFont="1" applyFill="1" applyBorder="1" applyAlignment="1">
      <alignment horizontal="center" vertical="center" wrapText="1"/>
    </xf>
    <xf numFmtId="2" fontId="5" fillId="0" borderId="0" xfId="1" applyNumberFormat="1" applyFont="1" applyBorder="1" applyAlignment="1">
      <alignment horizontal="center" vertical="center" wrapText="1"/>
    </xf>
    <xf numFmtId="168" fontId="1" fillId="0" borderId="2" xfId="8" applyNumberFormat="1" applyFont="1" applyFill="1" applyBorder="1" applyAlignment="1">
      <alignment horizontal="center" vertical="center" textRotation="90" wrapText="1"/>
    </xf>
    <xf numFmtId="0" fontId="1" fillId="0" borderId="15" xfId="8" applyFont="1" applyFill="1" applyBorder="1" applyAlignment="1">
      <alignment horizontal="center" vertical="center" wrapText="1"/>
    </xf>
    <xf numFmtId="0" fontId="1" fillId="0" borderId="15" xfId="8" applyNumberFormat="1" applyFont="1" applyFill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0" xfId="2" applyFont="1" applyFill="1" applyAlignment="1">
      <alignment horizontal="center"/>
    </xf>
    <xf numFmtId="0" fontId="12" fillId="0" borderId="15" xfId="1" applyFont="1" applyBorder="1" applyAlignment="1">
      <alignment horizontal="center" vertical="center" textRotation="90" wrapText="1" shrinkToFit="1"/>
    </xf>
    <xf numFmtId="0" fontId="31" fillId="0" borderId="0" xfId="2" applyFont="1" applyFill="1" applyBorder="1" applyAlignment="1">
      <alignment horizontal="center" vertical="center"/>
    </xf>
    <xf numFmtId="168" fontId="7" fillId="0" borderId="2" xfId="1" applyNumberFormat="1" applyFont="1" applyFill="1" applyBorder="1" applyAlignment="1">
      <alignment horizontal="center" vertical="center" textRotation="90" wrapText="1"/>
    </xf>
    <xf numFmtId="0" fontId="40" fillId="0" borderId="0" xfId="1" applyFont="1" applyBorder="1" applyAlignment="1">
      <alignment vertical="center"/>
    </xf>
    <xf numFmtId="0" fontId="40" fillId="0" borderId="0" xfId="1" applyFont="1" applyBorder="1" applyAlignment="1">
      <alignment horizontal="center" vertical="center"/>
    </xf>
    <xf numFmtId="14" fontId="40" fillId="0" borderId="0" xfId="1" applyNumberFormat="1" applyFont="1" applyBorder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29" fillId="0" borderId="0" xfId="1" applyFont="1" applyBorder="1" applyAlignment="1">
      <alignment horizontal="center" vertical="center" wrapText="1"/>
    </xf>
    <xf numFmtId="0" fontId="29" fillId="0" borderId="0" xfId="9" applyFont="1" applyFill="1" applyBorder="1" applyAlignment="1">
      <alignment horizontal="center" vertical="center" wrapText="1"/>
    </xf>
    <xf numFmtId="0" fontId="29" fillId="0" borderId="0" xfId="9" applyFont="1" applyFill="1" applyBorder="1" applyAlignment="1">
      <alignment vertical="center" wrapText="1"/>
    </xf>
    <xf numFmtId="0" fontId="41" fillId="0" borderId="0" xfId="1" applyFont="1" applyAlignment="1">
      <alignment horizontal="center" vertical="center"/>
    </xf>
    <xf numFmtId="0" fontId="44" fillId="0" borderId="6" xfId="1" applyFont="1" applyBorder="1" applyAlignment="1" applyProtection="1">
      <alignment horizontal="center" vertical="center" wrapText="1"/>
      <protection locked="0"/>
    </xf>
    <xf numFmtId="0" fontId="43" fillId="0" borderId="2" xfId="1" applyFont="1" applyBorder="1" applyAlignment="1">
      <alignment horizontal="center" vertical="center"/>
    </xf>
    <xf numFmtId="0" fontId="2" fillId="0" borderId="2" xfId="8" applyFont="1" applyFill="1" applyBorder="1" applyAlignment="1">
      <alignment horizontal="center" vertical="center" wrapText="1"/>
    </xf>
    <xf numFmtId="167" fontId="5" fillId="0" borderId="0" xfId="8" applyNumberFormat="1" applyFont="1" applyFill="1" applyBorder="1" applyAlignment="1">
      <alignment horizontal="center"/>
    </xf>
    <xf numFmtId="0" fontId="29" fillId="0" borderId="0" xfId="1" applyFont="1" applyBorder="1" applyAlignment="1">
      <alignment horizontal="center" vertical="center" wrapText="1"/>
    </xf>
    <xf numFmtId="0" fontId="29" fillId="0" borderId="0" xfId="9" applyFont="1" applyFill="1" applyBorder="1" applyAlignment="1">
      <alignment horizontal="center" vertical="center" wrapText="1"/>
    </xf>
    <xf numFmtId="0" fontId="48" fillId="0" borderId="4" xfId="1" applyFont="1" applyFill="1" applyBorder="1" applyAlignment="1">
      <alignment horizontal="center" vertical="center" wrapText="1"/>
    </xf>
    <xf numFmtId="2" fontId="32" fillId="0" borderId="4" xfId="1" applyNumberFormat="1" applyFont="1" applyFill="1" applyBorder="1" applyAlignment="1">
      <alignment horizontal="center" vertical="center" textRotation="90" wrapText="1"/>
    </xf>
    <xf numFmtId="0" fontId="32" fillId="0" borderId="14" xfId="1" applyFont="1" applyBorder="1" applyAlignment="1">
      <alignment horizontal="center" vertical="center" textRotation="90" wrapText="1"/>
    </xf>
    <xf numFmtId="0" fontId="32" fillId="0" borderId="57" xfId="1" applyFont="1" applyBorder="1" applyAlignment="1">
      <alignment horizontal="center" vertical="center" wrapText="1"/>
    </xf>
    <xf numFmtId="0" fontId="32" fillId="0" borderId="1" xfId="1" applyFont="1" applyFill="1" applyBorder="1" applyAlignment="1">
      <alignment horizontal="center" vertical="center" textRotation="90" wrapText="1"/>
    </xf>
    <xf numFmtId="0" fontId="32" fillId="0" borderId="25" xfId="1" applyFont="1" applyBorder="1" applyAlignment="1">
      <alignment horizontal="center" vertical="center" textRotation="90" wrapText="1"/>
    </xf>
    <xf numFmtId="0" fontId="32" fillId="0" borderId="26" xfId="1" applyFont="1" applyBorder="1" applyAlignment="1">
      <alignment horizontal="center" vertical="center" wrapText="1"/>
    </xf>
    <xf numFmtId="2" fontId="32" fillId="0" borderId="56" xfId="1" applyNumberFormat="1" applyFont="1" applyBorder="1" applyAlignment="1">
      <alignment horizontal="center" vertical="center" textRotation="90" wrapText="1"/>
    </xf>
    <xf numFmtId="2" fontId="32" fillId="0" borderId="57" xfId="1" applyNumberFormat="1" applyFont="1" applyBorder="1" applyAlignment="1">
      <alignment horizontal="center" vertical="center" textRotation="90" wrapText="1"/>
    </xf>
    <xf numFmtId="2" fontId="32" fillId="0" borderId="24" xfId="1" applyNumberFormat="1" applyFont="1" applyBorder="1" applyAlignment="1">
      <alignment horizontal="center" vertical="center" textRotation="90" wrapText="1"/>
    </xf>
    <xf numFmtId="2" fontId="32" fillId="0" borderId="26" xfId="1" applyNumberFormat="1" applyFont="1" applyBorder="1" applyAlignment="1">
      <alignment horizontal="center" vertical="center" textRotation="90" wrapText="1"/>
    </xf>
    <xf numFmtId="0" fontId="30" fillId="0" borderId="2" xfId="1" applyFont="1" applyBorder="1" applyAlignment="1">
      <alignment horizontal="center" vertical="center"/>
    </xf>
    <xf numFmtId="0" fontId="46" fillId="0" borderId="0" xfId="1" applyFont="1" applyBorder="1" applyAlignment="1">
      <alignment horizontal="center" vertical="center"/>
    </xf>
    <xf numFmtId="2" fontId="32" fillId="0" borderId="4" xfId="1" applyNumberFormat="1" applyFont="1" applyFill="1" applyBorder="1" applyAlignment="1">
      <alignment horizontal="center" vertical="center" textRotation="90" shrinkToFit="1"/>
    </xf>
    <xf numFmtId="2" fontId="32" fillId="0" borderId="57" xfId="1" applyNumberFormat="1" applyFont="1" applyFill="1" applyBorder="1" applyAlignment="1">
      <alignment horizontal="center" vertical="center" textRotation="90" shrinkToFit="1"/>
    </xf>
    <xf numFmtId="0" fontId="32" fillId="0" borderId="1" xfId="1" applyFont="1" applyFill="1" applyBorder="1" applyAlignment="1">
      <alignment horizontal="center" vertical="center" textRotation="90" shrinkToFit="1"/>
    </xf>
    <xf numFmtId="0" fontId="32" fillId="0" borderId="18" xfId="1" applyFont="1" applyFill="1" applyBorder="1" applyAlignment="1">
      <alignment horizontal="center" vertical="center" textRotation="90" shrinkToFit="1"/>
    </xf>
    <xf numFmtId="167" fontId="5" fillId="0" borderId="0" xfId="8" applyNumberFormat="1" applyFont="1" applyFill="1" applyBorder="1" applyAlignment="1"/>
    <xf numFmtId="167" fontId="5" fillId="0" borderId="0" xfId="8" applyNumberFormat="1" applyFont="1" applyFill="1" applyBorder="1" applyAlignment="1">
      <alignment horizontal="left" vertical="center"/>
    </xf>
    <xf numFmtId="0" fontId="39" fillId="0" borderId="32" xfId="1" applyFont="1" applyBorder="1" applyAlignment="1">
      <alignment vertical="center"/>
    </xf>
    <xf numFmtId="2" fontId="32" fillId="0" borderId="56" xfId="1" applyNumberFormat="1" applyFont="1" applyBorder="1" applyAlignment="1">
      <alignment horizontal="center" vertical="center" textRotation="90" wrapText="1"/>
    </xf>
    <xf numFmtId="0" fontId="32" fillId="0" borderId="25" xfId="1" applyFont="1" applyBorder="1" applyAlignment="1">
      <alignment horizontal="center" vertical="center" textRotation="90" wrapText="1"/>
    </xf>
    <xf numFmtId="0" fontId="32" fillId="0" borderId="14" xfId="1" applyFont="1" applyBorder="1" applyAlignment="1">
      <alignment horizontal="center" vertical="center" textRotation="90" wrapText="1"/>
    </xf>
    <xf numFmtId="0" fontId="40" fillId="0" borderId="9" xfId="1" applyFont="1" applyBorder="1" applyAlignment="1">
      <alignment horizontal="center" vertical="center"/>
    </xf>
    <xf numFmtId="0" fontId="2" fillId="0" borderId="2" xfId="8" applyFont="1" applyFill="1" applyBorder="1" applyAlignment="1">
      <alignment horizontal="center" vertical="center" wrapText="1"/>
    </xf>
    <xf numFmtId="0" fontId="32" fillId="0" borderId="14" xfId="1" applyFont="1" applyBorder="1" applyAlignment="1">
      <alignment horizontal="center" vertical="center" textRotation="90" wrapText="1"/>
    </xf>
    <xf numFmtId="0" fontId="32" fillId="0" borderId="25" xfId="1" applyFont="1" applyBorder="1" applyAlignment="1">
      <alignment horizontal="center" vertical="center" textRotation="90" wrapText="1"/>
    </xf>
    <xf numFmtId="14" fontId="35" fillId="0" borderId="0" xfId="1" applyNumberFormat="1" applyFont="1"/>
    <xf numFmtId="14" fontId="5" fillId="0" borderId="0" xfId="1" applyNumberFormat="1"/>
    <xf numFmtId="14" fontId="34" fillId="0" borderId="0" xfId="1" applyNumberFormat="1" applyFont="1" applyAlignment="1">
      <alignment vertical="center"/>
    </xf>
    <xf numFmtId="49" fontId="30" fillId="0" borderId="0" xfId="8" applyNumberFormat="1" applyFont="1" applyFill="1" applyBorder="1" applyAlignment="1"/>
    <xf numFmtId="0" fontId="31" fillId="0" borderId="0" xfId="2" applyNumberFormat="1" applyFont="1" applyFill="1" applyBorder="1" applyAlignment="1">
      <alignment horizontal="left"/>
    </xf>
    <xf numFmtId="1" fontId="31" fillId="0" borderId="0" xfId="2" applyNumberFormat="1" applyFont="1" applyFill="1" applyBorder="1"/>
    <xf numFmtId="0" fontId="31" fillId="0" borderId="0" xfId="2" applyFont="1" applyFill="1" applyBorder="1" applyAlignment="1"/>
    <xf numFmtId="0" fontId="29" fillId="0" borderId="0" xfId="9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4" fontId="26" fillId="0" borderId="41" xfId="0" applyNumberFormat="1" applyFont="1" applyFill="1" applyBorder="1" applyAlignment="1">
      <alignment horizontal="center" vertical="center" wrapText="1"/>
    </xf>
    <xf numFmtId="14" fontId="26" fillId="0" borderId="8" xfId="0" applyNumberFormat="1" applyFont="1" applyFill="1" applyBorder="1" applyAlignment="1">
      <alignment horizontal="center" vertical="center" wrapText="1"/>
    </xf>
    <xf numFmtId="14" fontId="26" fillId="0" borderId="38" xfId="0" applyNumberFormat="1" applyFont="1" applyFill="1" applyBorder="1" applyAlignment="1">
      <alignment horizontal="center" vertical="center" wrapText="1"/>
    </xf>
    <xf numFmtId="0" fontId="41" fillId="0" borderId="0" xfId="1" applyFont="1" applyAlignment="1">
      <alignment horizontal="center" vertical="center"/>
    </xf>
    <xf numFmtId="14" fontId="40" fillId="0" borderId="40" xfId="1" applyNumberFormat="1" applyFont="1" applyBorder="1" applyAlignment="1">
      <alignment horizontal="center" vertical="center"/>
    </xf>
    <xf numFmtId="0" fontId="40" fillId="0" borderId="9" xfId="1" applyFont="1" applyBorder="1" applyAlignment="1">
      <alignment horizontal="center" vertical="center"/>
    </xf>
    <xf numFmtId="0" fontId="40" fillId="0" borderId="45" xfId="1" applyFont="1" applyBorder="1" applyAlignment="1">
      <alignment horizontal="center" vertical="center"/>
    </xf>
    <xf numFmtId="0" fontId="40" fillId="0" borderId="46" xfId="1" applyFont="1" applyBorder="1" applyAlignment="1">
      <alignment horizontal="center" vertical="center"/>
    </xf>
    <xf numFmtId="0" fontId="40" fillId="0" borderId="33" xfId="1" applyFont="1" applyBorder="1" applyAlignment="1">
      <alignment horizontal="center" vertical="center"/>
    </xf>
    <xf numFmtId="0" fontId="40" fillId="0" borderId="47" xfId="1" applyFont="1" applyBorder="1" applyAlignment="1">
      <alignment horizontal="center" vertical="center"/>
    </xf>
    <xf numFmtId="0" fontId="39" fillId="0" borderId="35" xfId="1" applyFont="1" applyBorder="1" applyAlignment="1">
      <alignment horizontal="center" vertical="center"/>
    </xf>
    <xf numFmtId="0" fontId="39" fillId="0" borderId="9" xfId="1" applyFont="1" applyBorder="1" applyAlignment="1">
      <alignment horizontal="center" vertical="center"/>
    </xf>
    <xf numFmtId="0" fontId="39" fillId="0" borderId="36" xfId="1" applyFont="1" applyBorder="1" applyAlignment="1">
      <alignment horizontal="center" vertical="center"/>
    </xf>
    <xf numFmtId="0" fontId="39" fillId="0" borderId="40" xfId="1" applyFont="1" applyBorder="1" applyAlignment="1">
      <alignment horizontal="center" vertical="center"/>
    </xf>
    <xf numFmtId="0" fontId="39" fillId="0" borderId="45" xfId="1" applyFont="1" applyBorder="1" applyAlignment="1">
      <alignment horizontal="center" vertical="center"/>
    </xf>
    <xf numFmtId="14" fontId="40" fillId="0" borderId="32" xfId="1" applyNumberFormat="1" applyFont="1" applyBorder="1" applyAlignment="1">
      <alignment horizontal="center" vertical="center"/>
    </xf>
    <xf numFmtId="0" fontId="40" fillId="0" borderId="34" xfId="1" applyFont="1" applyBorder="1" applyAlignment="1">
      <alignment horizontal="center" vertical="center"/>
    </xf>
    <xf numFmtId="14" fontId="40" fillId="0" borderId="46" xfId="1" applyNumberFormat="1" applyFont="1" applyBorder="1" applyAlignment="1">
      <alignment horizontal="center" vertical="center"/>
    </xf>
    <xf numFmtId="14" fontId="40" fillId="0" borderId="33" xfId="1" applyNumberFormat="1" applyFont="1" applyBorder="1" applyAlignment="1">
      <alignment horizontal="center" vertical="center"/>
    </xf>
    <xf numFmtId="14" fontId="40" fillId="0" borderId="47" xfId="1" applyNumberFormat="1" applyFont="1" applyBorder="1" applyAlignment="1">
      <alignment horizontal="center" vertical="center"/>
    </xf>
    <xf numFmtId="0" fontId="36" fillId="0" borderId="0" xfId="1" applyFont="1" applyAlignment="1">
      <alignment horizontal="right"/>
    </xf>
    <xf numFmtId="0" fontId="37" fillId="0" borderId="0" xfId="1" applyFont="1" applyAlignment="1">
      <alignment horizontal="center" vertical="center"/>
    </xf>
    <xf numFmtId="0" fontId="39" fillId="0" borderId="42" xfId="1" applyFont="1" applyBorder="1" applyAlignment="1">
      <alignment horizontal="center" vertical="center"/>
    </xf>
    <xf numFmtId="0" fontId="39" fillId="0" borderId="43" xfId="1" applyFont="1" applyBorder="1" applyAlignment="1">
      <alignment horizontal="center" vertical="center"/>
    </xf>
    <xf numFmtId="0" fontId="39" fillId="0" borderId="30" xfId="1" applyFont="1" applyBorder="1" applyAlignment="1">
      <alignment horizontal="center" vertical="center"/>
    </xf>
    <xf numFmtId="0" fontId="39" fillId="0" borderId="27" xfId="1" applyFont="1" applyBorder="1" applyAlignment="1">
      <alignment horizontal="center" vertical="center"/>
    </xf>
    <xf numFmtId="0" fontId="39" fillId="0" borderId="44" xfId="1" applyFont="1" applyBorder="1" applyAlignment="1">
      <alignment horizontal="center" vertical="center"/>
    </xf>
    <xf numFmtId="0" fontId="43" fillId="0" borderId="28" xfId="1" applyFont="1" applyBorder="1" applyAlignment="1">
      <alignment horizontal="center" vertical="center" textRotation="90" wrapText="1"/>
    </xf>
    <xf numFmtId="0" fontId="43" fillId="0" borderId="48" xfId="1" applyFont="1" applyBorder="1" applyAlignment="1">
      <alignment horizontal="center" vertical="center" textRotation="90" wrapText="1"/>
    </xf>
    <xf numFmtId="0" fontId="43" fillId="0" borderId="31" xfId="1" applyFont="1" applyBorder="1" applyAlignment="1">
      <alignment horizontal="center" vertical="center" textRotation="90" wrapText="1"/>
    </xf>
    <xf numFmtId="0" fontId="43" fillId="0" borderId="14" xfId="1" applyFont="1" applyBorder="1" applyAlignment="1">
      <alignment horizontal="center" vertical="center" wrapText="1"/>
    </xf>
    <xf numFmtId="0" fontId="43" fillId="0" borderId="22" xfId="1" applyFont="1" applyBorder="1" applyAlignment="1">
      <alignment horizontal="center" vertical="center" wrapText="1"/>
    </xf>
    <xf numFmtId="0" fontId="43" fillId="0" borderId="25" xfId="1" applyFont="1" applyBorder="1" applyAlignment="1">
      <alignment horizontal="center" vertical="center" wrapText="1"/>
    </xf>
    <xf numFmtId="0" fontId="43" fillId="0" borderId="29" xfId="1" applyFont="1" applyBorder="1" applyAlignment="1">
      <alignment horizontal="center" vertical="center" textRotation="90" wrapText="1"/>
    </xf>
    <xf numFmtId="0" fontId="43" fillId="0" borderId="49" xfId="1" applyFont="1" applyBorder="1" applyAlignment="1">
      <alignment horizontal="center" vertical="center" textRotation="90" wrapText="1"/>
    </xf>
    <xf numFmtId="0" fontId="43" fillId="0" borderId="18" xfId="1" applyFont="1" applyBorder="1" applyAlignment="1">
      <alignment horizontal="center" vertical="center" textRotation="90" wrapText="1"/>
    </xf>
    <xf numFmtId="0" fontId="43" fillId="0" borderId="28" xfId="1" applyFont="1" applyFill="1" applyBorder="1" applyAlignment="1">
      <alignment horizontal="center" vertical="center" wrapText="1"/>
    </xf>
    <xf numFmtId="0" fontId="43" fillId="0" borderId="4" xfId="1" applyFont="1" applyFill="1" applyBorder="1" applyAlignment="1">
      <alignment horizontal="center" vertical="center" wrapText="1"/>
    </xf>
    <xf numFmtId="0" fontId="43" fillId="0" borderId="29" xfId="1" applyFont="1" applyFill="1" applyBorder="1" applyAlignment="1">
      <alignment horizontal="center" vertical="center" wrapText="1"/>
    </xf>
    <xf numFmtId="0" fontId="43" fillId="0" borderId="42" xfId="1" applyFont="1" applyFill="1" applyBorder="1" applyAlignment="1">
      <alignment horizontal="center" vertical="top" wrapText="1"/>
    </xf>
    <xf numFmtId="0" fontId="43" fillId="0" borderId="44" xfId="1" applyFont="1" applyFill="1" applyBorder="1" applyAlignment="1">
      <alignment horizontal="center" vertical="top" wrapText="1"/>
    </xf>
    <xf numFmtId="14" fontId="43" fillId="0" borderId="15" xfId="1" applyNumberFormat="1" applyFont="1" applyFill="1" applyBorder="1" applyAlignment="1">
      <alignment horizontal="center" vertical="center" textRotation="90" wrapText="1"/>
    </xf>
    <xf numFmtId="14" fontId="43" fillId="0" borderId="25" xfId="1" applyNumberFormat="1" applyFont="1" applyFill="1" applyBorder="1" applyAlignment="1">
      <alignment horizontal="center" vertical="center" textRotation="90" wrapText="1"/>
    </xf>
    <xf numFmtId="0" fontId="43" fillId="0" borderId="50" xfId="1" applyFont="1" applyBorder="1" applyAlignment="1">
      <alignment horizontal="center" vertical="center" wrapText="1"/>
    </xf>
    <xf numFmtId="0" fontId="43" fillId="0" borderId="37" xfId="1" applyFont="1" applyBorder="1" applyAlignment="1">
      <alignment horizontal="center" vertical="center" wrapText="1"/>
    </xf>
    <xf numFmtId="0" fontId="43" fillId="0" borderId="51" xfId="1" applyFont="1" applyBorder="1" applyAlignment="1">
      <alignment horizontal="center" vertical="center" wrapText="1"/>
    </xf>
    <xf numFmtId="14" fontId="43" fillId="0" borderId="52" xfId="1" applyNumberFormat="1" applyFont="1" applyFill="1" applyBorder="1" applyAlignment="1">
      <alignment horizontal="center" vertical="center" textRotation="90" wrapText="1"/>
    </xf>
    <xf numFmtId="14" fontId="43" fillId="0" borderId="24" xfId="1" applyNumberFormat="1" applyFont="1" applyFill="1" applyBorder="1" applyAlignment="1">
      <alignment horizontal="center" vertical="center" textRotation="90" wrapText="1"/>
    </xf>
    <xf numFmtId="0" fontId="43" fillId="0" borderId="54" xfId="1" applyFont="1" applyFill="1" applyBorder="1" applyAlignment="1">
      <alignment horizontal="center" vertical="center" textRotation="90" wrapText="1"/>
    </xf>
    <xf numFmtId="0" fontId="43" fillId="0" borderId="26" xfId="1" applyFont="1" applyFill="1" applyBorder="1" applyAlignment="1">
      <alignment horizontal="center" vertical="center" textRotation="90" wrapText="1"/>
    </xf>
    <xf numFmtId="0" fontId="43" fillId="0" borderId="7" xfId="1" applyFont="1" applyFill="1" applyBorder="1" applyAlignment="1">
      <alignment horizontal="center" vertical="center" wrapText="1"/>
    </xf>
    <xf numFmtId="0" fontId="43" fillId="0" borderId="55" xfId="1" applyFont="1" applyFill="1" applyBorder="1" applyAlignment="1">
      <alignment horizontal="center" vertical="center" wrapText="1"/>
    </xf>
    <xf numFmtId="0" fontId="43" fillId="0" borderId="36" xfId="1" applyFont="1" applyFill="1" applyBorder="1" applyAlignment="1" applyProtection="1">
      <alignment horizontal="center" vertical="center" textRotation="90" wrapText="1"/>
      <protection locked="0"/>
    </xf>
    <xf numFmtId="0" fontId="43" fillId="0" borderId="34" xfId="1" applyFont="1" applyFill="1" applyBorder="1" applyAlignment="1" applyProtection="1">
      <alignment horizontal="center" vertical="center" textRotation="90" wrapText="1"/>
      <protection locked="0"/>
    </xf>
    <xf numFmtId="0" fontId="43" fillId="0" borderId="53" xfId="1" applyFont="1" applyFill="1" applyBorder="1" applyAlignment="1">
      <alignment horizontal="center" vertical="center" textRotation="90" wrapText="1"/>
    </xf>
    <xf numFmtId="0" fontId="43" fillId="0" borderId="22" xfId="1" applyFont="1" applyFill="1" applyBorder="1" applyAlignment="1">
      <alignment horizontal="center" vertical="center" textRotation="90" wrapText="1"/>
    </xf>
    <xf numFmtId="0" fontId="43" fillId="0" borderId="15" xfId="1" applyFont="1" applyFill="1" applyBorder="1" applyAlignment="1">
      <alignment horizontal="center" vertical="center" textRotation="90" wrapText="1"/>
    </xf>
    <xf numFmtId="0" fontId="44" fillId="0" borderId="0" xfId="1" applyFont="1" applyFill="1" applyBorder="1" applyAlignment="1" applyProtection="1">
      <alignment horizontal="center" vertical="center" wrapText="1"/>
      <protection locked="0"/>
    </xf>
    <xf numFmtId="0" fontId="44" fillId="0" borderId="0" xfId="1" applyFont="1" applyBorder="1" applyAlignment="1">
      <alignment horizontal="center" vertical="center" wrapText="1"/>
    </xf>
    <xf numFmtId="0" fontId="44" fillId="0" borderId="5" xfId="1" applyFont="1" applyBorder="1" applyAlignment="1">
      <alignment horizontal="center" vertical="center" wrapText="1"/>
    </xf>
    <xf numFmtId="0" fontId="44" fillId="0" borderId="6" xfId="1" applyFont="1" applyBorder="1" applyAlignment="1" applyProtection="1">
      <alignment horizontal="center" vertical="center" wrapText="1"/>
      <protection locked="0"/>
    </xf>
    <xf numFmtId="0" fontId="44" fillId="0" borderId="0" xfId="1" applyFont="1" applyBorder="1" applyAlignment="1" applyProtection="1">
      <alignment horizontal="center" vertical="center" wrapText="1"/>
      <protection locked="0"/>
    </xf>
    <xf numFmtId="0" fontId="48" fillId="0" borderId="56" xfId="1" applyFont="1" applyBorder="1" applyAlignment="1">
      <alignment horizontal="center" vertical="center" wrapText="1"/>
    </xf>
    <xf numFmtId="0" fontId="48" fillId="0" borderId="24" xfId="1" applyFont="1" applyBorder="1" applyAlignment="1">
      <alignment horizontal="center" vertical="center" wrapText="1"/>
    </xf>
    <xf numFmtId="1" fontId="48" fillId="0" borderId="58" xfId="1" applyNumberFormat="1" applyFont="1" applyFill="1" applyBorder="1" applyAlignment="1">
      <alignment horizontal="center" vertical="center" textRotation="90" wrapText="1"/>
    </xf>
    <xf numFmtId="1" fontId="48" fillId="0" borderId="46" xfId="1" applyNumberFormat="1" applyFont="1" applyFill="1" applyBorder="1" applyAlignment="1">
      <alignment horizontal="center" vertical="center" textRotation="90" wrapText="1"/>
    </xf>
    <xf numFmtId="2" fontId="32" fillId="0" borderId="56" xfId="1" applyNumberFormat="1" applyFont="1" applyBorder="1" applyAlignment="1">
      <alignment horizontal="center" vertical="center" textRotation="90" wrapText="1"/>
    </xf>
    <xf numFmtId="0" fontId="32" fillId="0" borderId="24" xfId="1" applyFont="1" applyBorder="1" applyAlignment="1">
      <alignment horizontal="center" vertical="center" textRotation="90" wrapText="1"/>
    </xf>
    <xf numFmtId="2" fontId="32" fillId="0" borderId="14" xfId="1" applyNumberFormat="1" applyFont="1" applyBorder="1" applyAlignment="1">
      <alignment horizontal="center" vertical="center" textRotation="90" wrapText="1"/>
    </xf>
    <xf numFmtId="2" fontId="32" fillId="0" borderId="25" xfId="1" applyNumberFormat="1" applyFont="1" applyBorder="1" applyAlignment="1">
      <alignment horizontal="center" vertical="center" textRotation="90" wrapText="1"/>
    </xf>
    <xf numFmtId="0" fontId="43" fillId="0" borderId="2" xfId="1" applyFont="1" applyBorder="1" applyAlignment="1">
      <alignment horizontal="center" vertical="center"/>
    </xf>
    <xf numFmtId="0" fontId="43" fillId="0" borderId="49" xfId="1" applyFont="1" applyBorder="1" applyAlignment="1">
      <alignment horizontal="center" vertical="center"/>
    </xf>
    <xf numFmtId="0" fontId="43" fillId="0" borderId="24" xfId="1" applyFont="1" applyFill="1" applyBorder="1" applyAlignment="1">
      <alignment horizontal="center" vertical="center" textRotation="90" wrapText="1"/>
    </xf>
    <xf numFmtId="0" fontId="43" fillId="0" borderId="15" xfId="1" applyFont="1" applyFill="1" applyBorder="1" applyAlignment="1" applyProtection="1">
      <alignment horizontal="center" vertical="center" textRotation="90" wrapText="1"/>
      <protection locked="0"/>
    </xf>
    <xf numFmtId="0" fontId="43" fillId="0" borderId="25" xfId="1" applyFont="1" applyFill="1" applyBorder="1" applyAlignment="1" applyProtection="1">
      <alignment horizontal="center" vertical="center" textRotation="90" wrapText="1"/>
      <protection locked="0"/>
    </xf>
    <xf numFmtId="0" fontId="46" fillId="0" borderId="15" xfId="1" applyFont="1" applyBorder="1" applyAlignment="1">
      <alignment horizontal="center" vertical="center"/>
    </xf>
    <xf numFmtId="0" fontId="46" fillId="0" borderId="3" xfId="1" applyFont="1" applyBorder="1" applyAlignment="1">
      <alignment horizontal="center" vertical="center"/>
    </xf>
    <xf numFmtId="0" fontId="32" fillId="0" borderId="25" xfId="1" applyFont="1" applyBorder="1" applyAlignment="1">
      <alignment horizontal="center" vertical="center" textRotation="90" wrapText="1"/>
    </xf>
    <xf numFmtId="0" fontId="32" fillId="0" borderId="14" xfId="1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/>
    </xf>
    <xf numFmtId="0" fontId="32" fillId="0" borderId="57" xfId="1" applyFont="1" applyBorder="1" applyAlignment="1">
      <alignment horizontal="center" vertical="center" textRotation="90" wrapText="1"/>
    </xf>
    <xf numFmtId="0" fontId="32" fillId="0" borderId="26" xfId="0" applyFont="1" applyBorder="1" applyAlignment="1">
      <alignment horizontal="center" vertical="center"/>
    </xf>
    <xf numFmtId="0" fontId="32" fillId="0" borderId="56" xfId="1" applyFont="1" applyBorder="1" applyAlignment="1">
      <alignment horizontal="center" vertical="center" textRotation="90" wrapText="1"/>
    </xf>
    <xf numFmtId="0" fontId="13" fillId="0" borderId="7" xfId="8" applyFont="1" applyFill="1" applyBorder="1" applyAlignment="1">
      <alignment horizontal="center"/>
    </xf>
    <xf numFmtId="0" fontId="13" fillId="0" borderId="8" xfId="8" applyFont="1" applyFill="1" applyBorder="1" applyAlignment="1">
      <alignment horizontal="center"/>
    </xf>
    <xf numFmtId="0" fontId="13" fillId="0" borderId="10" xfId="8" applyFont="1" applyFill="1" applyBorder="1" applyAlignment="1">
      <alignment horizontal="center"/>
    </xf>
    <xf numFmtId="0" fontId="22" fillId="0" borderId="7" xfId="8" applyFont="1" applyFill="1" applyBorder="1" applyAlignment="1">
      <alignment horizontal="center"/>
    </xf>
    <xf numFmtId="0" fontId="22" fillId="0" borderId="8" xfId="8" applyFont="1" applyFill="1" applyBorder="1" applyAlignment="1">
      <alignment horizontal="center"/>
    </xf>
    <xf numFmtId="0" fontId="22" fillId="0" borderId="10" xfId="8" applyFont="1" applyFill="1" applyBorder="1" applyAlignment="1">
      <alignment horizontal="center"/>
    </xf>
    <xf numFmtId="165" fontId="12" fillId="0" borderId="7" xfId="8" applyNumberFormat="1" applyFont="1" applyFill="1" applyBorder="1" applyAlignment="1">
      <alignment horizontal="center" vertical="center"/>
    </xf>
    <xf numFmtId="165" fontId="12" fillId="0" borderId="8" xfId="8" applyNumberFormat="1" applyFont="1" applyFill="1" applyBorder="1" applyAlignment="1">
      <alignment horizontal="center" vertical="center"/>
    </xf>
    <xf numFmtId="165" fontId="12" fillId="0" borderId="10" xfId="8" applyNumberFormat="1" applyFont="1" applyFill="1" applyBorder="1" applyAlignment="1">
      <alignment horizontal="center" vertical="center"/>
    </xf>
    <xf numFmtId="0" fontId="12" fillId="0" borderId="7" xfId="8" applyFont="1" applyFill="1" applyBorder="1" applyAlignment="1">
      <alignment horizontal="center" vertical="center"/>
    </xf>
    <xf numFmtId="0" fontId="12" fillId="0" borderId="10" xfId="8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4" fontId="2" fillId="0" borderId="7" xfId="8" applyNumberFormat="1" applyFont="1" applyFill="1" applyBorder="1" applyAlignment="1">
      <alignment horizontal="center" vertical="center"/>
    </xf>
    <xf numFmtId="14" fontId="2" fillId="0" borderId="10" xfId="8" applyNumberFormat="1" applyFont="1" applyFill="1" applyBorder="1" applyAlignment="1">
      <alignment horizontal="center" vertical="center"/>
    </xf>
    <xf numFmtId="0" fontId="32" fillId="0" borderId="0" xfId="2" applyFont="1" applyFill="1" applyAlignment="1">
      <alignment horizontal="center"/>
    </xf>
    <xf numFmtId="0" fontId="5" fillId="0" borderId="0" xfId="8" applyFont="1" applyFill="1" applyBorder="1" applyAlignment="1">
      <alignment horizontal="center"/>
    </xf>
    <xf numFmtId="0" fontId="2" fillId="0" borderId="2" xfId="8" applyFont="1" applyFill="1" applyBorder="1" applyAlignment="1">
      <alignment horizontal="center" vertical="center" wrapText="1"/>
    </xf>
    <xf numFmtId="0" fontId="45" fillId="3" borderId="0" xfId="1" applyFont="1" applyFill="1" applyAlignment="1">
      <alignment horizontal="center" vertical="center"/>
    </xf>
    <xf numFmtId="0" fontId="5" fillId="3" borderId="0" xfId="1" applyFill="1" applyAlignment="1">
      <alignment horizontal="center" vertical="center"/>
    </xf>
    <xf numFmtId="2" fontId="32" fillId="3" borderId="4" xfId="1" applyNumberFormat="1" applyFont="1" applyFill="1" applyBorder="1" applyAlignment="1">
      <alignment horizontal="center" vertical="center" textRotation="90" wrapText="1"/>
    </xf>
    <xf numFmtId="0" fontId="32" fillId="3" borderId="1" xfId="1" applyFont="1" applyFill="1" applyBorder="1" applyAlignment="1">
      <alignment horizontal="center" vertical="center" textRotation="90" wrapText="1"/>
    </xf>
  </cellXfs>
  <cellStyles count="10">
    <cellStyle name="Обычный" xfId="0" builtinId="0"/>
    <cellStyle name="Обычный 2" xfId="1"/>
    <cellStyle name="Обычный 3" xfId="2"/>
    <cellStyle name="Обычный 3 2" xfId="3"/>
    <cellStyle name="Обычный 4" xfId="4"/>
    <cellStyle name="Обычный 4 2" xfId="5"/>
    <cellStyle name="Обычный 5" xfId="6"/>
    <cellStyle name="Обычный 5 2" xfId="7"/>
    <cellStyle name="Обычный_Лист1 2" xfId="8"/>
    <cellStyle name="Обычный_Лист1 4" xfId="9"/>
  </cellStyles>
  <dxfs count="15">
    <dxf>
      <fill>
        <patternFill patternType="gray125"/>
      </fill>
    </dxf>
    <dxf>
      <fill>
        <patternFill patternType="gray125"/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ill>
        <patternFill patternType="gray125"/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ldavantsevub/Local%20Settings/Temporary%20Internet%20Files/Content.Outlook/0KXGMC5X/&#1058;&#1040;&#1041;&#1045;&#1051;&#1068;,%20&#1043;&#1088;&#1072;&#1092;&#1080;&#1082;%20(&#1080;&#1102;&#1083;&#110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май - график"/>
      <sheetName val="июль"/>
      <sheetName val="июль - график"/>
      <sheetName val="переработка"/>
      <sheetName val="Условные обозначеня"/>
      <sheetName val="Празничные,"/>
      <sheetName val="Караул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январь</v>
          </cell>
          <cell r="C1">
            <v>2010</v>
          </cell>
        </row>
        <row r="2">
          <cell r="A2" t="str">
            <v>февраль</v>
          </cell>
          <cell r="C2">
            <v>2011</v>
          </cell>
        </row>
        <row r="3">
          <cell r="A3" t="str">
            <v>март</v>
          </cell>
          <cell r="C3">
            <v>2012</v>
          </cell>
        </row>
        <row r="4">
          <cell r="A4" t="str">
            <v>апрель</v>
          </cell>
          <cell r="C4">
            <v>2013</v>
          </cell>
        </row>
        <row r="5">
          <cell r="A5" t="str">
            <v>май</v>
          </cell>
          <cell r="C5">
            <v>2014</v>
          </cell>
        </row>
        <row r="6">
          <cell r="A6" t="str">
            <v>июнь</v>
          </cell>
          <cell r="C6">
            <v>2015</v>
          </cell>
        </row>
        <row r="7">
          <cell r="A7" t="str">
            <v>июль</v>
          </cell>
          <cell r="C7">
            <v>2016</v>
          </cell>
        </row>
        <row r="8">
          <cell r="A8" t="str">
            <v>август</v>
          </cell>
          <cell r="C8">
            <v>2017</v>
          </cell>
        </row>
        <row r="9">
          <cell r="A9" t="str">
            <v>сентябрь</v>
          </cell>
          <cell r="C9">
            <v>2018</v>
          </cell>
        </row>
        <row r="10">
          <cell r="A10" t="str">
            <v>октябрь</v>
          </cell>
          <cell r="C10">
            <v>2019</v>
          </cell>
        </row>
        <row r="11">
          <cell r="A11" t="str">
            <v>ноябрь</v>
          </cell>
          <cell r="C11">
            <v>2020</v>
          </cell>
        </row>
        <row r="12">
          <cell r="A12" t="str">
            <v>декабрь</v>
          </cell>
          <cell r="C12">
            <v>2021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N190"/>
  <sheetViews>
    <sheetView tabSelected="1" topLeftCell="F1" zoomScaleNormal="100" workbookViewId="0">
      <pane ySplit="1" topLeftCell="A89" activePane="bottomLeft" state="frozen"/>
      <selection pane="bottomLeft" activeCell="I67" sqref="I67"/>
    </sheetView>
  </sheetViews>
  <sheetFormatPr defaultRowHeight="15" x14ac:dyDescent="0.2"/>
  <cols>
    <col min="1" max="1" width="14.7109375" style="89" customWidth="1"/>
    <col min="2" max="2" width="5.7109375" style="216" customWidth="1"/>
    <col min="3" max="9" width="15.7109375" style="224" customWidth="1"/>
    <col min="10" max="14" width="15.7109375" style="216" customWidth="1"/>
    <col min="15" max="15" width="28.28515625" style="91" customWidth="1"/>
    <col min="16" max="16384" width="9.140625" style="91"/>
  </cols>
  <sheetData>
    <row r="1" spans="1:14" s="90" customFormat="1" ht="12" customHeight="1" x14ac:dyDescent="0.2">
      <c r="A1" s="89"/>
      <c r="B1" s="216"/>
      <c r="C1" s="224" t="s">
        <v>26</v>
      </c>
      <c r="D1" s="224" t="s">
        <v>17</v>
      </c>
      <c r="E1" s="224" t="s">
        <v>19</v>
      </c>
      <c r="F1" s="224" t="s">
        <v>27</v>
      </c>
      <c r="G1" s="224" t="s">
        <v>28</v>
      </c>
      <c r="H1" s="224" t="s">
        <v>20</v>
      </c>
      <c r="I1" s="224" t="s">
        <v>21</v>
      </c>
      <c r="J1" s="216" t="s">
        <v>22</v>
      </c>
      <c r="K1" s="216" t="s">
        <v>24</v>
      </c>
      <c r="L1" s="216" t="s">
        <v>25</v>
      </c>
      <c r="M1" s="216" t="s">
        <v>29</v>
      </c>
      <c r="N1" s="216" t="s">
        <v>30</v>
      </c>
    </row>
    <row r="2" spans="1:14" s="90" customFormat="1" ht="12" customHeight="1" x14ac:dyDescent="0.2">
      <c r="A2" s="156" t="s">
        <v>82</v>
      </c>
      <c r="B2" s="260">
        <v>9069</v>
      </c>
      <c r="C2" s="218"/>
      <c r="D2" s="218"/>
      <c r="E2" s="218"/>
      <c r="F2" s="218"/>
      <c r="G2" s="218"/>
      <c r="H2" s="218"/>
      <c r="I2" s="218" t="s">
        <v>82</v>
      </c>
      <c r="J2" s="218" t="s">
        <v>82</v>
      </c>
      <c r="K2" s="218"/>
      <c r="L2" s="218"/>
      <c r="M2" s="218"/>
      <c r="N2" s="218"/>
    </row>
    <row r="3" spans="1:14" s="90" customFormat="1" ht="12" customHeight="1" x14ac:dyDescent="0.2">
      <c r="A3" s="156" t="s">
        <v>44</v>
      </c>
      <c r="B3" s="260"/>
      <c r="C3" s="218"/>
      <c r="D3" s="218"/>
      <c r="E3" s="218"/>
      <c r="F3" s="218"/>
      <c r="G3" s="218"/>
      <c r="H3" s="218"/>
      <c r="I3" s="218" t="s">
        <v>44</v>
      </c>
      <c r="J3" s="218" t="s">
        <v>44</v>
      </c>
      <c r="K3" s="218"/>
      <c r="L3" s="218"/>
      <c r="M3" s="218"/>
      <c r="N3" s="218"/>
    </row>
    <row r="4" spans="1:14" s="90" customFormat="1" ht="12" customHeight="1" x14ac:dyDescent="0.2">
      <c r="A4" s="156" t="s">
        <v>83</v>
      </c>
      <c r="B4" s="260">
        <v>9070</v>
      </c>
      <c r="C4" s="218"/>
      <c r="D4" s="218"/>
      <c r="E4" s="218"/>
      <c r="F4" s="218"/>
      <c r="G4" s="218"/>
      <c r="H4" s="218"/>
      <c r="I4" s="218" t="s">
        <v>83</v>
      </c>
      <c r="J4" s="218" t="s">
        <v>83</v>
      </c>
      <c r="K4" s="218"/>
      <c r="L4" s="218"/>
      <c r="M4" s="218"/>
      <c r="N4" s="218"/>
    </row>
    <row r="5" spans="1:14" s="90" customFormat="1" ht="12" customHeight="1" x14ac:dyDescent="0.2">
      <c r="A5" s="156" t="s">
        <v>45</v>
      </c>
      <c r="B5" s="260"/>
      <c r="C5" s="218"/>
      <c r="D5" s="218"/>
      <c r="E5" s="218"/>
      <c r="F5" s="218"/>
      <c r="G5" s="218"/>
      <c r="H5" s="218"/>
      <c r="I5" s="218" t="s">
        <v>45</v>
      </c>
      <c r="J5" s="218" t="s">
        <v>45</v>
      </c>
      <c r="K5" s="218"/>
      <c r="L5" s="218"/>
      <c r="M5" s="218"/>
      <c r="N5" s="218"/>
    </row>
    <row r="6" spans="1:14" s="90" customFormat="1" ht="12" customHeight="1" x14ac:dyDescent="0.2">
      <c r="A6" s="157" t="s">
        <v>84</v>
      </c>
      <c r="B6" s="260">
        <v>9008</v>
      </c>
      <c r="C6" s="157"/>
      <c r="D6" s="157"/>
      <c r="E6" s="157"/>
      <c r="F6" s="157"/>
      <c r="G6" s="157"/>
      <c r="H6" s="157"/>
      <c r="I6" s="157" t="s">
        <v>84</v>
      </c>
      <c r="J6" s="157" t="s">
        <v>84</v>
      </c>
      <c r="K6" s="157"/>
      <c r="L6" s="157"/>
      <c r="M6" s="157"/>
      <c r="N6" s="157"/>
    </row>
    <row r="7" spans="1:14" s="90" customFormat="1" ht="12" customHeight="1" x14ac:dyDescent="0.2">
      <c r="A7" s="157" t="s">
        <v>43</v>
      </c>
      <c r="B7" s="260"/>
      <c r="C7" s="157"/>
      <c r="D7" s="157"/>
      <c r="E7" s="157"/>
      <c r="F7" s="157"/>
      <c r="G7" s="157"/>
      <c r="H7" s="157"/>
      <c r="I7" s="157" t="s">
        <v>43</v>
      </c>
      <c r="J7" s="157" t="s">
        <v>43</v>
      </c>
      <c r="K7" s="157"/>
      <c r="L7" s="157"/>
      <c r="M7" s="157"/>
      <c r="N7" s="157"/>
    </row>
    <row r="8" spans="1:14" s="90" customFormat="1" ht="12" customHeight="1" x14ac:dyDescent="0.2">
      <c r="A8" s="157" t="s">
        <v>85</v>
      </c>
      <c r="B8" s="260">
        <v>9038</v>
      </c>
      <c r="C8" s="157"/>
      <c r="D8" s="157"/>
      <c r="E8" s="157"/>
      <c r="F8" s="157"/>
      <c r="G8" s="157"/>
      <c r="H8" s="157"/>
      <c r="I8" s="157" t="s">
        <v>85</v>
      </c>
      <c r="J8" s="157" t="s">
        <v>85</v>
      </c>
      <c r="K8" s="157"/>
      <c r="L8" s="157"/>
      <c r="M8" s="157"/>
      <c r="N8" s="157"/>
    </row>
    <row r="9" spans="1:14" s="90" customFormat="1" ht="12" customHeight="1" x14ac:dyDescent="0.2">
      <c r="A9" s="157" t="s">
        <v>41</v>
      </c>
      <c r="B9" s="260"/>
      <c r="C9" s="157"/>
      <c r="D9" s="157"/>
      <c r="E9" s="157"/>
      <c r="F9" s="157"/>
      <c r="G9" s="157"/>
      <c r="H9" s="157"/>
      <c r="I9" s="157" t="s">
        <v>41</v>
      </c>
      <c r="J9" s="157" t="s">
        <v>41</v>
      </c>
      <c r="K9" s="157"/>
      <c r="L9" s="157"/>
      <c r="M9" s="157"/>
      <c r="N9" s="157"/>
    </row>
    <row r="10" spans="1:14" s="90" customFormat="1" ht="12" customHeight="1" x14ac:dyDescent="0.2">
      <c r="A10" s="157" t="s">
        <v>86</v>
      </c>
      <c r="B10" s="260">
        <v>9053</v>
      </c>
      <c r="C10" s="157"/>
      <c r="D10" s="157"/>
      <c r="E10" s="157"/>
      <c r="F10" s="157"/>
      <c r="G10" s="157"/>
      <c r="H10" s="157"/>
      <c r="I10" s="157" t="s">
        <v>86</v>
      </c>
      <c r="J10" s="157" t="s">
        <v>86</v>
      </c>
      <c r="K10" s="157"/>
      <c r="L10" s="157"/>
      <c r="M10" s="157"/>
      <c r="N10" s="157"/>
    </row>
    <row r="11" spans="1:14" s="90" customFormat="1" ht="12" customHeight="1" x14ac:dyDescent="0.2">
      <c r="A11" s="157" t="s">
        <v>42</v>
      </c>
      <c r="B11" s="260"/>
      <c r="C11" s="157"/>
      <c r="D11" s="157"/>
      <c r="E11" s="157"/>
      <c r="F11" s="157"/>
      <c r="G11" s="157"/>
      <c r="H11" s="157"/>
      <c r="I11" s="157" t="s">
        <v>42</v>
      </c>
      <c r="J11" s="157" t="s">
        <v>42</v>
      </c>
      <c r="K11" s="157"/>
      <c r="L11" s="157"/>
      <c r="M11" s="157"/>
      <c r="N11" s="157"/>
    </row>
    <row r="12" spans="1:14" s="90" customFormat="1" ht="12" customHeight="1" x14ac:dyDescent="0.2">
      <c r="A12" s="157" t="s">
        <v>87</v>
      </c>
      <c r="B12" s="260">
        <v>9080</v>
      </c>
      <c r="C12" s="157"/>
      <c r="D12" s="157"/>
      <c r="E12" s="157"/>
      <c r="F12" s="157"/>
      <c r="G12" s="157"/>
      <c r="H12" s="157"/>
      <c r="I12" s="157" t="s">
        <v>87</v>
      </c>
      <c r="J12" s="157" t="s">
        <v>87</v>
      </c>
      <c r="K12" s="157"/>
      <c r="L12" s="157"/>
      <c r="M12" s="157"/>
      <c r="N12" s="157"/>
    </row>
    <row r="13" spans="1:14" s="90" customFormat="1" ht="12" customHeight="1" x14ac:dyDescent="0.2">
      <c r="A13" s="157" t="s">
        <v>42</v>
      </c>
      <c r="B13" s="260"/>
      <c r="C13" s="157"/>
      <c r="D13" s="157"/>
      <c r="E13" s="157"/>
      <c r="F13" s="157"/>
      <c r="G13" s="157"/>
      <c r="H13" s="157"/>
      <c r="I13" s="157" t="s">
        <v>42</v>
      </c>
      <c r="J13" s="157" t="s">
        <v>42</v>
      </c>
      <c r="K13" s="157"/>
      <c r="L13" s="157"/>
      <c r="M13" s="157"/>
      <c r="N13" s="157"/>
    </row>
    <row r="14" spans="1:14" s="90" customFormat="1" ht="12" customHeight="1" x14ac:dyDescent="0.2">
      <c r="A14" s="157" t="s">
        <v>88</v>
      </c>
      <c r="B14" s="260">
        <v>9091</v>
      </c>
      <c r="C14" s="157"/>
      <c r="D14" s="157"/>
      <c r="E14" s="157"/>
      <c r="F14" s="157"/>
      <c r="G14" s="157"/>
      <c r="H14" s="157"/>
      <c r="I14" s="157" t="s">
        <v>88</v>
      </c>
      <c r="J14" s="157" t="s">
        <v>88</v>
      </c>
      <c r="K14" s="157"/>
      <c r="L14" s="157"/>
      <c r="M14" s="157"/>
      <c r="N14" s="157"/>
    </row>
    <row r="15" spans="1:14" s="90" customFormat="1" ht="12" customHeight="1" x14ac:dyDescent="0.2">
      <c r="A15" s="157" t="s">
        <v>42</v>
      </c>
      <c r="B15" s="260"/>
      <c r="C15" s="157"/>
      <c r="D15" s="157"/>
      <c r="E15" s="157"/>
      <c r="F15" s="157"/>
      <c r="G15" s="157"/>
      <c r="H15" s="157"/>
      <c r="I15" s="157" t="s">
        <v>42</v>
      </c>
      <c r="J15" s="157" t="s">
        <v>42</v>
      </c>
      <c r="K15" s="157"/>
      <c r="L15" s="157"/>
      <c r="M15" s="157"/>
      <c r="N15" s="157"/>
    </row>
    <row r="16" spans="1:14" s="90" customFormat="1" ht="12" customHeight="1" x14ac:dyDescent="0.2">
      <c r="A16" s="157" t="s">
        <v>89</v>
      </c>
      <c r="B16" s="260">
        <v>9028</v>
      </c>
      <c r="C16" s="157"/>
      <c r="D16" s="157"/>
      <c r="E16" s="157"/>
      <c r="F16" s="157"/>
      <c r="G16" s="157"/>
      <c r="H16" s="157"/>
      <c r="I16" s="157" t="s">
        <v>89</v>
      </c>
      <c r="J16" s="157" t="s">
        <v>89</v>
      </c>
      <c r="K16" s="157"/>
      <c r="L16" s="157"/>
      <c r="M16" s="157"/>
      <c r="N16" s="157"/>
    </row>
    <row r="17" spans="1:14" s="90" customFormat="1" ht="12" customHeight="1" x14ac:dyDescent="0.2">
      <c r="A17" s="157" t="s">
        <v>42</v>
      </c>
      <c r="B17" s="260"/>
      <c r="C17" s="157"/>
      <c r="D17" s="157"/>
      <c r="E17" s="157"/>
      <c r="F17" s="157"/>
      <c r="G17" s="157"/>
      <c r="H17" s="157"/>
      <c r="I17" s="157" t="s">
        <v>42</v>
      </c>
      <c r="J17" s="157" t="s">
        <v>42</v>
      </c>
      <c r="K17" s="157"/>
      <c r="L17" s="157"/>
      <c r="M17" s="157"/>
      <c r="N17" s="157"/>
    </row>
    <row r="18" spans="1:14" s="90" customFormat="1" ht="12" customHeight="1" x14ac:dyDescent="0.2">
      <c r="A18" s="157" t="s">
        <v>90</v>
      </c>
      <c r="B18" s="260">
        <v>9029</v>
      </c>
      <c r="C18" s="157"/>
      <c r="D18" s="157"/>
      <c r="E18" s="157"/>
      <c r="F18" s="157"/>
      <c r="G18" s="157"/>
      <c r="H18" s="157"/>
      <c r="I18" s="157" t="s">
        <v>90</v>
      </c>
      <c r="J18" s="157" t="s">
        <v>90</v>
      </c>
      <c r="K18" s="157"/>
      <c r="L18" s="157"/>
      <c r="M18" s="157"/>
      <c r="N18" s="157"/>
    </row>
    <row r="19" spans="1:14" s="90" customFormat="1" ht="12" customHeight="1" x14ac:dyDescent="0.2">
      <c r="A19" s="157" t="s">
        <v>42</v>
      </c>
      <c r="B19" s="260"/>
      <c r="C19" s="157"/>
      <c r="D19" s="157"/>
      <c r="E19" s="157"/>
      <c r="F19" s="157"/>
      <c r="G19" s="157"/>
      <c r="H19" s="157"/>
      <c r="I19" s="157" t="s">
        <v>42</v>
      </c>
      <c r="J19" s="157" t="s">
        <v>42</v>
      </c>
      <c r="K19" s="157"/>
      <c r="L19" s="157"/>
      <c r="M19" s="157"/>
      <c r="N19" s="157"/>
    </row>
    <row r="20" spans="1:14" s="90" customFormat="1" ht="12" customHeight="1" x14ac:dyDescent="0.2">
      <c r="A20" s="157" t="s">
        <v>91</v>
      </c>
      <c r="B20" s="260">
        <v>9033</v>
      </c>
      <c r="C20" s="157"/>
      <c r="D20" s="157"/>
      <c r="E20" s="157"/>
      <c r="F20" s="157"/>
      <c r="G20" s="157"/>
      <c r="H20" s="157"/>
      <c r="I20" s="157" t="s">
        <v>91</v>
      </c>
      <c r="J20" s="157" t="s">
        <v>91</v>
      </c>
      <c r="K20" s="157"/>
      <c r="L20" s="157"/>
      <c r="M20" s="157"/>
      <c r="N20" s="157"/>
    </row>
    <row r="21" spans="1:14" s="90" customFormat="1" ht="12" customHeight="1" x14ac:dyDescent="0.2">
      <c r="A21" s="157" t="s">
        <v>42</v>
      </c>
      <c r="B21" s="260"/>
      <c r="C21" s="157"/>
      <c r="D21" s="157"/>
      <c r="E21" s="157"/>
      <c r="F21" s="157"/>
      <c r="G21" s="157"/>
      <c r="H21" s="157"/>
      <c r="I21" s="157" t="s">
        <v>42</v>
      </c>
      <c r="J21" s="157" t="s">
        <v>42</v>
      </c>
      <c r="K21" s="157"/>
      <c r="L21" s="157"/>
      <c r="M21" s="157"/>
      <c r="N21" s="157"/>
    </row>
    <row r="22" spans="1:14" s="90" customFormat="1" ht="12" customHeight="1" x14ac:dyDescent="0.2">
      <c r="A22" s="157" t="s">
        <v>92</v>
      </c>
      <c r="B22" s="260">
        <v>9084</v>
      </c>
      <c r="C22" s="157"/>
      <c r="D22" s="157"/>
      <c r="E22" s="157"/>
      <c r="F22" s="157"/>
      <c r="G22" s="157"/>
      <c r="H22" s="157"/>
      <c r="I22" s="157" t="s">
        <v>92</v>
      </c>
      <c r="J22" s="157" t="s">
        <v>92</v>
      </c>
      <c r="K22" s="157"/>
      <c r="L22" s="157"/>
      <c r="M22" s="157"/>
      <c r="N22" s="157"/>
    </row>
    <row r="23" spans="1:14" s="90" customFormat="1" ht="12" customHeight="1" x14ac:dyDescent="0.2">
      <c r="A23" s="157" t="s">
        <v>42</v>
      </c>
      <c r="B23" s="260"/>
      <c r="C23" s="157"/>
      <c r="D23" s="157"/>
      <c r="E23" s="157"/>
      <c r="F23" s="157"/>
      <c r="G23" s="157"/>
      <c r="H23" s="157"/>
      <c r="I23" s="157" t="s">
        <v>42</v>
      </c>
      <c r="J23" s="157" t="s">
        <v>42</v>
      </c>
      <c r="K23" s="157"/>
      <c r="L23" s="157"/>
      <c r="M23" s="157"/>
      <c r="N23" s="157"/>
    </row>
    <row r="24" spans="1:14" s="90" customFormat="1" ht="12" customHeight="1" x14ac:dyDescent="0.2">
      <c r="A24" s="157" t="s">
        <v>93</v>
      </c>
      <c r="B24" s="260">
        <v>9064</v>
      </c>
      <c r="C24" s="157"/>
      <c r="D24" s="157"/>
      <c r="E24" s="157"/>
      <c r="F24" s="157"/>
      <c r="G24" s="157"/>
      <c r="H24" s="157"/>
      <c r="I24" s="157" t="s">
        <v>93</v>
      </c>
      <c r="J24" s="157" t="s">
        <v>93</v>
      </c>
      <c r="K24" s="157"/>
      <c r="L24" s="157"/>
      <c r="M24" s="157"/>
      <c r="N24" s="157"/>
    </row>
    <row r="25" spans="1:14" s="90" customFormat="1" ht="12" customHeight="1" x14ac:dyDescent="0.2">
      <c r="A25" s="157" t="s">
        <v>42</v>
      </c>
      <c r="B25" s="260"/>
      <c r="C25" s="157"/>
      <c r="D25" s="157"/>
      <c r="E25" s="157"/>
      <c r="F25" s="157"/>
      <c r="G25" s="157"/>
      <c r="H25" s="157"/>
      <c r="I25" s="157" t="s">
        <v>42</v>
      </c>
      <c r="J25" s="157" t="s">
        <v>42</v>
      </c>
      <c r="K25" s="157"/>
      <c r="L25" s="157"/>
      <c r="M25" s="157"/>
      <c r="N25" s="157"/>
    </row>
    <row r="26" spans="1:14" s="90" customFormat="1" ht="12" customHeight="1" x14ac:dyDescent="0.2">
      <c r="A26" s="157" t="s">
        <v>94</v>
      </c>
      <c r="B26" s="260">
        <v>9082</v>
      </c>
      <c r="C26" s="157"/>
      <c r="D26" s="157"/>
      <c r="E26" s="157"/>
      <c r="F26" s="157"/>
      <c r="G26" s="157"/>
      <c r="H26" s="157"/>
      <c r="I26" s="157" t="s">
        <v>94</v>
      </c>
      <c r="J26" s="157" t="s">
        <v>94</v>
      </c>
      <c r="K26" s="157"/>
      <c r="L26" s="157"/>
      <c r="M26" s="157"/>
      <c r="N26" s="157"/>
    </row>
    <row r="27" spans="1:14" s="90" customFormat="1" ht="12" customHeight="1" x14ac:dyDescent="0.2">
      <c r="A27" s="157" t="s">
        <v>42</v>
      </c>
      <c r="B27" s="260"/>
      <c r="C27" s="157"/>
      <c r="D27" s="157"/>
      <c r="E27" s="157"/>
      <c r="F27" s="157"/>
      <c r="G27" s="157"/>
      <c r="H27" s="157"/>
      <c r="I27" s="157" t="s">
        <v>42</v>
      </c>
      <c r="J27" s="157" t="s">
        <v>42</v>
      </c>
      <c r="K27" s="157"/>
      <c r="L27" s="157"/>
      <c r="M27" s="157"/>
      <c r="N27" s="157"/>
    </row>
    <row r="28" spans="1:14" s="90" customFormat="1" ht="12" customHeight="1" x14ac:dyDescent="0.2">
      <c r="A28" s="157" t="s">
        <v>95</v>
      </c>
      <c r="B28" s="260">
        <v>9004</v>
      </c>
      <c r="C28" s="157"/>
      <c r="D28" s="157"/>
      <c r="E28" s="157"/>
      <c r="F28" s="157"/>
      <c r="G28" s="157"/>
      <c r="H28" s="157"/>
      <c r="I28" s="157" t="s">
        <v>95</v>
      </c>
      <c r="J28" s="157" t="s">
        <v>95</v>
      </c>
      <c r="K28" s="157"/>
      <c r="L28" s="157"/>
      <c r="M28" s="157"/>
      <c r="N28" s="157"/>
    </row>
    <row r="29" spans="1:14" s="90" customFormat="1" ht="12" customHeight="1" x14ac:dyDescent="0.2">
      <c r="A29" s="157" t="s">
        <v>43</v>
      </c>
      <c r="B29" s="260"/>
      <c r="C29" s="157"/>
      <c r="D29" s="157"/>
      <c r="E29" s="157"/>
      <c r="F29" s="157"/>
      <c r="G29" s="157"/>
      <c r="H29" s="157"/>
      <c r="I29" s="157" t="s">
        <v>43</v>
      </c>
      <c r="J29" s="157" t="s">
        <v>43</v>
      </c>
      <c r="K29" s="157"/>
      <c r="L29" s="157"/>
      <c r="M29" s="157"/>
      <c r="N29" s="157"/>
    </row>
    <row r="30" spans="1:14" s="90" customFormat="1" ht="12" customHeight="1" x14ac:dyDescent="0.2">
      <c r="A30" s="157" t="s">
        <v>96</v>
      </c>
      <c r="B30" s="260">
        <v>9068</v>
      </c>
      <c r="C30" s="157"/>
      <c r="D30" s="157"/>
      <c r="E30" s="157"/>
      <c r="F30" s="157"/>
      <c r="G30" s="157"/>
      <c r="H30" s="157"/>
      <c r="I30" s="157" t="s">
        <v>96</v>
      </c>
      <c r="J30" s="157" t="s">
        <v>96</v>
      </c>
      <c r="K30" s="157"/>
      <c r="L30" s="157"/>
      <c r="M30" s="157"/>
      <c r="N30" s="157"/>
    </row>
    <row r="31" spans="1:14" s="90" customFormat="1" ht="12" customHeight="1" x14ac:dyDescent="0.2">
      <c r="A31" s="157" t="s">
        <v>41</v>
      </c>
      <c r="B31" s="260"/>
      <c r="C31" s="157"/>
      <c r="D31" s="157"/>
      <c r="E31" s="157"/>
      <c r="F31" s="157"/>
      <c r="G31" s="157"/>
      <c r="H31" s="157"/>
      <c r="I31" s="157" t="s">
        <v>41</v>
      </c>
      <c r="J31" s="157" t="s">
        <v>41</v>
      </c>
      <c r="K31" s="157"/>
      <c r="L31" s="157"/>
      <c r="M31" s="157"/>
      <c r="N31" s="157"/>
    </row>
    <row r="32" spans="1:14" s="90" customFormat="1" ht="12" customHeight="1" x14ac:dyDescent="0.2">
      <c r="A32" s="157" t="s">
        <v>97</v>
      </c>
      <c r="B32" s="260">
        <v>9083</v>
      </c>
      <c r="C32" s="157"/>
      <c r="D32" s="157"/>
      <c r="E32" s="157"/>
      <c r="F32" s="157"/>
      <c r="G32" s="157"/>
      <c r="H32" s="157"/>
      <c r="I32" s="157" t="s">
        <v>97</v>
      </c>
      <c r="J32" s="157" t="s">
        <v>97</v>
      </c>
      <c r="K32" s="157"/>
      <c r="L32" s="157"/>
      <c r="M32" s="157"/>
      <c r="N32" s="157"/>
    </row>
    <row r="33" spans="1:14" s="90" customFormat="1" ht="12" customHeight="1" x14ac:dyDescent="0.2">
      <c r="A33" s="157" t="s">
        <v>42</v>
      </c>
      <c r="B33" s="260"/>
      <c r="C33" s="157"/>
      <c r="D33" s="157"/>
      <c r="E33" s="157"/>
      <c r="F33" s="157"/>
      <c r="G33" s="157"/>
      <c r="H33" s="157"/>
      <c r="I33" s="157" t="s">
        <v>42</v>
      </c>
      <c r="J33" s="157" t="s">
        <v>42</v>
      </c>
      <c r="K33" s="157"/>
      <c r="L33" s="157"/>
      <c r="M33" s="157"/>
      <c r="N33" s="157"/>
    </row>
    <row r="34" spans="1:14" s="90" customFormat="1" ht="12" customHeight="1" x14ac:dyDescent="0.2">
      <c r="A34" s="157" t="s">
        <v>98</v>
      </c>
      <c r="B34" s="260">
        <v>9051</v>
      </c>
      <c r="C34" s="157"/>
      <c r="D34" s="157"/>
      <c r="E34" s="157"/>
      <c r="F34" s="157"/>
      <c r="G34" s="157"/>
      <c r="H34" s="157"/>
      <c r="I34" s="157" t="s">
        <v>98</v>
      </c>
      <c r="J34" s="157" t="s">
        <v>98</v>
      </c>
      <c r="K34" s="157"/>
      <c r="L34" s="157"/>
      <c r="M34" s="157"/>
      <c r="N34" s="157"/>
    </row>
    <row r="35" spans="1:14" s="90" customFormat="1" ht="12" customHeight="1" x14ac:dyDescent="0.2">
      <c r="A35" s="157" t="s">
        <v>42</v>
      </c>
      <c r="B35" s="260"/>
      <c r="C35" s="157"/>
      <c r="D35" s="157"/>
      <c r="E35" s="157"/>
      <c r="F35" s="157"/>
      <c r="G35" s="157"/>
      <c r="H35" s="157"/>
      <c r="I35" s="157" t="s">
        <v>42</v>
      </c>
      <c r="J35" s="157" t="s">
        <v>42</v>
      </c>
      <c r="K35" s="157"/>
      <c r="L35" s="157"/>
      <c r="M35" s="157"/>
      <c r="N35" s="157"/>
    </row>
    <row r="36" spans="1:14" s="90" customFormat="1" ht="12" customHeight="1" x14ac:dyDescent="0.2">
      <c r="A36" s="157" t="s">
        <v>99</v>
      </c>
      <c r="B36" s="260">
        <v>9075</v>
      </c>
      <c r="C36" s="157"/>
      <c r="D36" s="157"/>
      <c r="E36" s="157"/>
      <c r="F36" s="157"/>
      <c r="G36" s="157"/>
      <c r="H36" s="157"/>
      <c r="I36" s="157" t="s">
        <v>99</v>
      </c>
      <c r="J36" s="157" t="s">
        <v>99</v>
      </c>
      <c r="K36" s="157"/>
      <c r="L36" s="157"/>
      <c r="M36" s="157"/>
      <c r="N36" s="157"/>
    </row>
    <row r="37" spans="1:14" s="90" customFormat="1" ht="12" customHeight="1" x14ac:dyDescent="0.2">
      <c r="A37" s="157" t="s">
        <v>42</v>
      </c>
      <c r="B37" s="260"/>
      <c r="C37" s="157"/>
      <c r="D37" s="157"/>
      <c r="E37" s="157"/>
      <c r="F37" s="157"/>
      <c r="G37" s="157"/>
      <c r="H37" s="157"/>
      <c r="I37" s="157" t="s">
        <v>42</v>
      </c>
      <c r="J37" s="157" t="s">
        <v>42</v>
      </c>
      <c r="K37" s="157"/>
      <c r="L37" s="157"/>
      <c r="M37" s="157"/>
      <c r="N37" s="157"/>
    </row>
    <row r="38" spans="1:14" s="90" customFormat="1" ht="12" customHeight="1" x14ac:dyDescent="0.2">
      <c r="A38" s="157" t="s">
        <v>100</v>
      </c>
      <c r="B38" s="260">
        <v>9034</v>
      </c>
      <c r="C38" s="157"/>
      <c r="D38" s="157"/>
      <c r="E38" s="157"/>
      <c r="F38" s="157"/>
      <c r="G38" s="157"/>
      <c r="H38" s="157"/>
      <c r="I38" s="157" t="s">
        <v>100</v>
      </c>
      <c r="J38" s="157" t="s">
        <v>100</v>
      </c>
      <c r="K38" s="157"/>
      <c r="L38" s="157"/>
      <c r="M38" s="157"/>
      <c r="N38" s="157"/>
    </row>
    <row r="39" spans="1:14" s="90" customFormat="1" ht="12" customHeight="1" x14ac:dyDescent="0.2">
      <c r="A39" s="157" t="s">
        <v>42</v>
      </c>
      <c r="B39" s="260"/>
      <c r="C39" s="157"/>
      <c r="D39" s="157"/>
      <c r="E39" s="157"/>
      <c r="F39" s="157"/>
      <c r="G39" s="157"/>
      <c r="H39" s="157"/>
      <c r="I39" s="157" t="s">
        <v>42</v>
      </c>
      <c r="J39" s="157" t="s">
        <v>42</v>
      </c>
      <c r="K39" s="157"/>
      <c r="L39" s="157"/>
      <c r="M39" s="157"/>
      <c r="N39" s="157"/>
    </row>
    <row r="40" spans="1:14" s="90" customFormat="1" ht="12" customHeight="1" x14ac:dyDescent="0.2">
      <c r="A40" s="157" t="s">
        <v>101</v>
      </c>
      <c r="B40" s="260">
        <v>9035</v>
      </c>
      <c r="C40" s="157"/>
      <c r="D40" s="157"/>
      <c r="E40" s="157"/>
      <c r="F40" s="157"/>
      <c r="G40" s="157"/>
      <c r="H40" s="157"/>
      <c r="I40" s="157" t="s">
        <v>101</v>
      </c>
      <c r="J40" s="157" t="s">
        <v>101</v>
      </c>
      <c r="K40" s="157"/>
      <c r="L40" s="157"/>
      <c r="M40" s="157"/>
      <c r="N40" s="157"/>
    </row>
    <row r="41" spans="1:14" s="90" customFormat="1" ht="12" customHeight="1" x14ac:dyDescent="0.2">
      <c r="A41" s="157" t="s">
        <v>42</v>
      </c>
      <c r="B41" s="260"/>
      <c r="C41" s="157"/>
      <c r="D41" s="157"/>
      <c r="E41" s="157"/>
      <c r="F41" s="157"/>
      <c r="G41" s="157"/>
      <c r="H41" s="157"/>
      <c r="I41" s="157" t="s">
        <v>42</v>
      </c>
      <c r="J41" s="157" t="s">
        <v>42</v>
      </c>
      <c r="K41" s="157"/>
      <c r="L41" s="157"/>
      <c r="M41" s="157"/>
      <c r="N41" s="157"/>
    </row>
    <row r="42" spans="1:14" s="90" customFormat="1" ht="12" customHeight="1" x14ac:dyDescent="0.2">
      <c r="A42" s="157" t="s">
        <v>102</v>
      </c>
      <c r="B42" s="260">
        <v>9088</v>
      </c>
      <c r="C42" s="157"/>
      <c r="D42" s="157"/>
      <c r="E42" s="157"/>
      <c r="F42" s="157"/>
      <c r="G42" s="157"/>
      <c r="H42" s="157"/>
      <c r="I42" s="157" t="s">
        <v>102</v>
      </c>
      <c r="J42" s="157" t="s">
        <v>102</v>
      </c>
      <c r="K42" s="157"/>
      <c r="L42" s="157"/>
      <c r="M42" s="157"/>
      <c r="N42" s="157"/>
    </row>
    <row r="43" spans="1:14" s="90" customFormat="1" ht="12" customHeight="1" x14ac:dyDescent="0.2">
      <c r="A43" s="157" t="s">
        <v>42</v>
      </c>
      <c r="B43" s="260"/>
      <c r="C43" s="157"/>
      <c r="D43" s="157"/>
      <c r="E43" s="157"/>
      <c r="F43" s="157"/>
      <c r="G43" s="157"/>
      <c r="H43" s="157"/>
      <c r="I43" s="157" t="s">
        <v>42</v>
      </c>
      <c r="J43" s="157" t="s">
        <v>42</v>
      </c>
      <c r="K43" s="157"/>
      <c r="L43" s="157"/>
      <c r="M43" s="157"/>
      <c r="N43" s="157"/>
    </row>
    <row r="44" spans="1:14" s="90" customFormat="1" ht="12" customHeight="1" x14ac:dyDescent="0.2">
      <c r="A44" s="157" t="s">
        <v>103</v>
      </c>
      <c r="B44" s="260">
        <v>9078</v>
      </c>
      <c r="C44" s="157"/>
      <c r="D44" s="157"/>
      <c r="E44" s="157"/>
      <c r="F44" s="157"/>
      <c r="G44" s="157"/>
      <c r="H44" s="157"/>
      <c r="I44" s="157" t="s">
        <v>103</v>
      </c>
      <c r="J44" s="157" t="s">
        <v>103</v>
      </c>
      <c r="K44" s="157"/>
      <c r="L44" s="157"/>
      <c r="M44" s="157"/>
      <c r="N44" s="157"/>
    </row>
    <row r="45" spans="1:14" s="90" customFormat="1" ht="12" customHeight="1" x14ac:dyDescent="0.2">
      <c r="A45" s="157" t="s">
        <v>42</v>
      </c>
      <c r="B45" s="260"/>
      <c r="C45" s="157"/>
      <c r="D45" s="157"/>
      <c r="E45" s="157"/>
      <c r="F45" s="157"/>
      <c r="G45" s="157"/>
      <c r="H45" s="157"/>
      <c r="I45" s="157" t="s">
        <v>42</v>
      </c>
      <c r="J45" s="157" t="s">
        <v>42</v>
      </c>
      <c r="K45" s="157"/>
      <c r="L45" s="157"/>
      <c r="M45" s="157"/>
      <c r="N45" s="157"/>
    </row>
    <row r="46" spans="1:14" s="90" customFormat="1" ht="12" customHeight="1" x14ac:dyDescent="0.2">
      <c r="A46" s="157" t="s">
        <v>104</v>
      </c>
      <c r="B46" s="260">
        <v>9073</v>
      </c>
      <c r="C46" s="157"/>
      <c r="D46" s="157"/>
      <c r="E46" s="157"/>
      <c r="F46" s="157"/>
      <c r="G46" s="157"/>
      <c r="H46" s="157"/>
      <c r="I46" s="157" t="s">
        <v>104</v>
      </c>
      <c r="J46" s="157" t="s">
        <v>104</v>
      </c>
      <c r="K46" s="157"/>
      <c r="L46" s="157"/>
      <c r="M46" s="157"/>
      <c r="N46" s="157"/>
    </row>
    <row r="47" spans="1:14" s="90" customFormat="1" ht="12" customHeight="1" x14ac:dyDescent="0.2">
      <c r="A47" s="157" t="s">
        <v>42</v>
      </c>
      <c r="B47" s="260"/>
      <c r="C47" s="157"/>
      <c r="D47" s="157"/>
      <c r="E47" s="157"/>
      <c r="F47" s="157"/>
      <c r="G47" s="157"/>
      <c r="H47" s="157"/>
      <c r="I47" s="157" t="s">
        <v>42</v>
      </c>
      <c r="J47" s="157" t="s">
        <v>42</v>
      </c>
      <c r="K47" s="157"/>
      <c r="L47" s="157"/>
      <c r="M47" s="157"/>
      <c r="N47" s="157"/>
    </row>
    <row r="48" spans="1:14" s="90" customFormat="1" ht="12" customHeight="1" x14ac:dyDescent="0.2">
      <c r="A48" s="157" t="s">
        <v>105</v>
      </c>
      <c r="B48" s="260">
        <v>9090</v>
      </c>
      <c r="C48" s="157"/>
      <c r="D48" s="157"/>
      <c r="E48" s="157"/>
      <c r="F48" s="157"/>
      <c r="G48" s="157"/>
      <c r="H48" s="157"/>
      <c r="I48" s="157" t="s">
        <v>105</v>
      </c>
      <c r="J48" s="157" t="s">
        <v>105</v>
      </c>
      <c r="K48" s="157"/>
      <c r="L48" s="157"/>
      <c r="M48" s="157"/>
      <c r="N48" s="157"/>
    </row>
    <row r="49" spans="1:14" s="90" customFormat="1" ht="12" customHeight="1" x14ac:dyDescent="0.2">
      <c r="A49" s="157" t="s">
        <v>42</v>
      </c>
      <c r="B49" s="260"/>
      <c r="C49" s="157"/>
      <c r="D49" s="157"/>
      <c r="E49" s="157"/>
      <c r="F49" s="157"/>
      <c r="G49" s="157"/>
      <c r="H49" s="157"/>
      <c r="I49" s="157" t="s">
        <v>42</v>
      </c>
      <c r="J49" s="157" t="s">
        <v>42</v>
      </c>
      <c r="K49" s="157"/>
      <c r="L49" s="157"/>
      <c r="M49" s="157"/>
      <c r="N49" s="157"/>
    </row>
    <row r="50" spans="1:14" s="90" customFormat="1" ht="12" customHeight="1" x14ac:dyDescent="0.2">
      <c r="A50" s="157" t="s">
        <v>106</v>
      </c>
      <c r="B50" s="260">
        <v>9005</v>
      </c>
      <c r="C50" s="157"/>
      <c r="D50" s="157"/>
      <c r="E50" s="157"/>
      <c r="F50" s="157"/>
      <c r="G50" s="157"/>
      <c r="H50" s="157"/>
      <c r="I50" s="157" t="s">
        <v>106</v>
      </c>
      <c r="J50" s="157" t="s">
        <v>106</v>
      </c>
      <c r="K50" s="157"/>
      <c r="L50" s="157"/>
      <c r="M50" s="157"/>
      <c r="N50" s="157"/>
    </row>
    <row r="51" spans="1:14" s="90" customFormat="1" ht="12" customHeight="1" x14ac:dyDescent="0.2">
      <c r="A51" s="157" t="s">
        <v>43</v>
      </c>
      <c r="B51" s="260"/>
      <c r="C51" s="157"/>
      <c r="D51" s="157"/>
      <c r="E51" s="157"/>
      <c r="F51" s="157"/>
      <c r="G51" s="157"/>
      <c r="H51" s="157"/>
      <c r="I51" s="157" t="s">
        <v>43</v>
      </c>
      <c r="J51" s="157" t="s">
        <v>43</v>
      </c>
      <c r="K51" s="157"/>
      <c r="L51" s="157"/>
      <c r="M51" s="157"/>
      <c r="N51" s="157"/>
    </row>
    <row r="52" spans="1:14" s="90" customFormat="1" ht="12" customHeight="1" x14ac:dyDescent="0.2">
      <c r="A52" s="157" t="s">
        <v>107</v>
      </c>
      <c r="B52" s="260">
        <v>9050</v>
      </c>
      <c r="C52" s="157"/>
      <c r="D52" s="157"/>
      <c r="E52" s="157"/>
      <c r="F52" s="157"/>
      <c r="G52" s="157"/>
      <c r="H52" s="157"/>
      <c r="I52" s="157" t="s">
        <v>107</v>
      </c>
      <c r="J52" s="157" t="s">
        <v>107</v>
      </c>
      <c r="K52" s="157"/>
      <c r="L52" s="157"/>
      <c r="M52" s="157"/>
      <c r="N52" s="157"/>
    </row>
    <row r="53" spans="1:14" s="90" customFormat="1" ht="12" customHeight="1" x14ac:dyDescent="0.2">
      <c r="A53" s="157" t="s">
        <v>41</v>
      </c>
      <c r="B53" s="260"/>
      <c r="C53" s="157"/>
      <c r="D53" s="157"/>
      <c r="E53" s="157"/>
      <c r="F53" s="157"/>
      <c r="G53" s="157"/>
      <c r="H53" s="157"/>
      <c r="I53" s="157" t="s">
        <v>41</v>
      </c>
      <c r="J53" s="157" t="s">
        <v>41</v>
      </c>
      <c r="K53" s="157"/>
      <c r="L53" s="157"/>
      <c r="M53" s="157"/>
      <c r="N53" s="157"/>
    </row>
    <row r="54" spans="1:14" s="90" customFormat="1" ht="12" customHeight="1" x14ac:dyDescent="0.2">
      <c r="A54" s="157" t="s">
        <v>108</v>
      </c>
      <c r="B54" s="260">
        <v>9018</v>
      </c>
      <c r="C54" s="157"/>
      <c r="D54" s="157"/>
      <c r="E54" s="157"/>
      <c r="F54" s="157"/>
      <c r="G54" s="157"/>
      <c r="H54" s="157"/>
      <c r="I54" s="157" t="s">
        <v>108</v>
      </c>
      <c r="J54" s="157" t="s">
        <v>108</v>
      </c>
      <c r="K54" s="157"/>
      <c r="L54" s="157"/>
      <c r="M54" s="157"/>
      <c r="N54" s="157"/>
    </row>
    <row r="55" spans="1:14" s="90" customFormat="1" ht="12" customHeight="1" x14ac:dyDescent="0.2">
      <c r="A55" s="157" t="s">
        <v>42</v>
      </c>
      <c r="B55" s="260"/>
      <c r="C55" s="157"/>
      <c r="D55" s="157"/>
      <c r="E55" s="157"/>
      <c r="F55" s="157"/>
      <c r="G55" s="157"/>
      <c r="H55" s="157"/>
      <c r="I55" s="157" t="s">
        <v>42</v>
      </c>
      <c r="J55" s="157" t="s">
        <v>42</v>
      </c>
      <c r="K55" s="157"/>
      <c r="L55" s="157"/>
      <c r="M55" s="157"/>
      <c r="N55" s="157"/>
    </row>
    <row r="56" spans="1:14" s="90" customFormat="1" ht="12" customHeight="1" x14ac:dyDescent="0.2">
      <c r="A56" s="157" t="s">
        <v>109</v>
      </c>
      <c r="B56" s="260">
        <v>9017</v>
      </c>
      <c r="C56" s="157"/>
      <c r="D56" s="157"/>
      <c r="E56" s="157"/>
      <c r="F56" s="157"/>
      <c r="G56" s="157"/>
      <c r="H56" s="157"/>
      <c r="I56" s="157" t="s">
        <v>109</v>
      </c>
      <c r="J56" s="157" t="s">
        <v>109</v>
      </c>
      <c r="K56" s="157"/>
      <c r="L56" s="157"/>
      <c r="M56" s="157"/>
      <c r="N56" s="157"/>
    </row>
    <row r="57" spans="1:14" s="90" customFormat="1" ht="12" customHeight="1" x14ac:dyDescent="0.2">
      <c r="A57" s="157" t="s">
        <v>42</v>
      </c>
      <c r="B57" s="260"/>
      <c r="C57" s="157"/>
      <c r="D57" s="157"/>
      <c r="E57" s="157"/>
      <c r="F57" s="157"/>
      <c r="G57" s="157"/>
      <c r="H57" s="157"/>
      <c r="I57" s="157" t="s">
        <v>42</v>
      </c>
      <c r="J57" s="157" t="s">
        <v>42</v>
      </c>
      <c r="K57" s="157"/>
      <c r="L57" s="157"/>
      <c r="M57" s="157"/>
      <c r="N57" s="157"/>
    </row>
    <row r="58" spans="1:14" s="90" customFormat="1" ht="12" customHeight="1" x14ac:dyDescent="0.2">
      <c r="A58" s="157" t="s">
        <v>110</v>
      </c>
      <c r="B58" s="260">
        <v>9058</v>
      </c>
      <c r="C58" s="157"/>
      <c r="D58" s="157"/>
      <c r="E58" s="157"/>
      <c r="F58" s="157"/>
      <c r="G58" s="157"/>
      <c r="H58" s="157"/>
      <c r="I58" s="157" t="s">
        <v>110</v>
      </c>
      <c r="J58" s="157" t="s">
        <v>110</v>
      </c>
      <c r="K58" s="157"/>
      <c r="L58" s="157"/>
      <c r="M58" s="157"/>
      <c r="N58" s="157"/>
    </row>
    <row r="59" spans="1:14" s="90" customFormat="1" ht="12" customHeight="1" x14ac:dyDescent="0.2">
      <c r="A59" s="157" t="s">
        <v>42</v>
      </c>
      <c r="B59" s="260"/>
      <c r="C59" s="157"/>
      <c r="D59" s="157"/>
      <c r="E59" s="157"/>
      <c r="F59" s="157"/>
      <c r="G59" s="157"/>
      <c r="H59" s="157"/>
      <c r="I59" s="157" t="s">
        <v>42</v>
      </c>
      <c r="J59" s="157" t="s">
        <v>42</v>
      </c>
      <c r="K59" s="157"/>
      <c r="L59" s="157"/>
      <c r="M59" s="157"/>
      <c r="N59" s="157"/>
    </row>
    <row r="60" spans="1:14" s="90" customFormat="1" ht="12" customHeight="1" x14ac:dyDescent="0.2">
      <c r="A60" s="157" t="s">
        <v>111</v>
      </c>
      <c r="B60" s="260">
        <v>9056</v>
      </c>
      <c r="C60" s="157"/>
      <c r="D60" s="157"/>
      <c r="E60" s="157"/>
      <c r="F60" s="157"/>
      <c r="G60" s="157"/>
      <c r="H60" s="157"/>
      <c r="I60" s="157" t="s">
        <v>111</v>
      </c>
      <c r="J60" s="157" t="s">
        <v>111</v>
      </c>
      <c r="K60" s="157"/>
      <c r="L60" s="157"/>
      <c r="M60" s="157"/>
      <c r="N60" s="157"/>
    </row>
    <row r="61" spans="1:14" s="90" customFormat="1" ht="12" customHeight="1" x14ac:dyDescent="0.2">
      <c r="A61" s="157" t="s">
        <v>42</v>
      </c>
      <c r="B61" s="260"/>
      <c r="C61" s="157"/>
      <c r="D61" s="157"/>
      <c r="E61" s="157"/>
      <c r="F61" s="157"/>
      <c r="G61" s="157"/>
      <c r="H61" s="157"/>
      <c r="I61" s="157" t="s">
        <v>42</v>
      </c>
      <c r="J61" s="157" t="s">
        <v>42</v>
      </c>
      <c r="K61" s="157"/>
      <c r="L61" s="157"/>
      <c r="M61" s="157"/>
      <c r="N61" s="157"/>
    </row>
    <row r="62" spans="1:14" s="90" customFormat="1" ht="12" customHeight="1" x14ac:dyDescent="0.2">
      <c r="A62" s="157" t="s">
        <v>112</v>
      </c>
      <c r="B62" s="260">
        <v>9086</v>
      </c>
      <c r="C62" s="157"/>
      <c r="D62" s="157"/>
      <c r="E62" s="157"/>
      <c r="F62" s="157"/>
      <c r="G62" s="157"/>
      <c r="H62" s="157"/>
      <c r="I62" s="157" t="s">
        <v>112</v>
      </c>
      <c r="J62" s="157" t="s">
        <v>112</v>
      </c>
      <c r="K62" s="157"/>
      <c r="L62" s="157"/>
      <c r="M62" s="157"/>
      <c r="N62" s="157"/>
    </row>
    <row r="63" spans="1:14" s="90" customFormat="1" ht="12" customHeight="1" x14ac:dyDescent="0.2">
      <c r="A63" s="157" t="s">
        <v>42</v>
      </c>
      <c r="B63" s="260"/>
      <c r="C63" s="157"/>
      <c r="D63" s="157"/>
      <c r="E63" s="157"/>
      <c r="F63" s="157"/>
      <c r="G63" s="157"/>
      <c r="H63" s="157"/>
      <c r="I63" s="157" t="s">
        <v>42</v>
      </c>
      <c r="J63" s="157" t="s">
        <v>42</v>
      </c>
      <c r="K63" s="157"/>
      <c r="L63" s="157"/>
      <c r="M63" s="157"/>
      <c r="N63" s="157"/>
    </row>
    <row r="64" spans="1:14" s="90" customFormat="1" ht="12" customHeight="1" x14ac:dyDescent="0.2">
      <c r="A64" s="157" t="s">
        <v>113</v>
      </c>
      <c r="B64" s="260">
        <v>9077</v>
      </c>
      <c r="C64" s="157"/>
      <c r="D64" s="157"/>
      <c r="E64" s="157"/>
      <c r="F64" s="157"/>
      <c r="G64" s="157"/>
      <c r="H64" s="157"/>
      <c r="I64" s="157" t="s">
        <v>113</v>
      </c>
      <c r="J64" s="157" t="s">
        <v>113</v>
      </c>
      <c r="K64" s="157"/>
      <c r="L64" s="157"/>
      <c r="M64" s="157"/>
      <c r="N64" s="157"/>
    </row>
    <row r="65" spans="1:14" s="90" customFormat="1" ht="12" customHeight="1" x14ac:dyDescent="0.2">
      <c r="A65" s="157" t="s">
        <v>42</v>
      </c>
      <c r="B65" s="260"/>
      <c r="C65" s="157"/>
      <c r="D65" s="157"/>
      <c r="E65" s="157"/>
      <c r="F65" s="157"/>
      <c r="G65" s="157"/>
      <c r="H65" s="157"/>
      <c r="I65" s="157" t="s">
        <v>42</v>
      </c>
      <c r="J65" s="157" t="s">
        <v>42</v>
      </c>
      <c r="K65" s="157"/>
      <c r="L65" s="157"/>
      <c r="M65" s="157"/>
      <c r="N65" s="157"/>
    </row>
    <row r="66" spans="1:14" s="90" customFormat="1" ht="12" customHeight="1" x14ac:dyDescent="0.2">
      <c r="A66" s="157" t="s">
        <v>114</v>
      </c>
      <c r="B66" s="260">
        <v>9023</v>
      </c>
      <c r="C66" s="157"/>
      <c r="D66" s="157"/>
      <c r="E66" s="157"/>
      <c r="F66" s="157"/>
      <c r="G66" s="157"/>
      <c r="H66" s="157"/>
      <c r="I66" s="157" t="s">
        <v>114</v>
      </c>
      <c r="J66" s="157" t="s">
        <v>114</v>
      </c>
      <c r="K66" s="157"/>
      <c r="L66" s="157"/>
      <c r="M66" s="157"/>
      <c r="N66" s="157"/>
    </row>
    <row r="67" spans="1:14" s="90" customFormat="1" ht="12" customHeight="1" x14ac:dyDescent="0.2">
      <c r="A67" s="157" t="s">
        <v>42</v>
      </c>
      <c r="B67" s="260"/>
      <c r="C67" s="157"/>
      <c r="D67" s="157"/>
      <c r="E67" s="157"/>
      <c r="F67" s="157"/>
      <c r="G67" s="157"/>
      <c r="H67" s="157"/>
      <c r="I67" s="157" t="s">
        <v>42</v>
      </c>
      <c r="J67" s="157" t="s">
        <v>42</v>
      </c>
      <c r="K67" s="157"/>
      <c r="L67" s="157"/>
      <c r="M67" s="157"/>
      <c r="N67" s="157"/>
    </row>
    <row r="68" spans="1:14" s="90" customFormat="1" ht="12" customHeight="1" x14ac:dyDescent="0.2">
      <c r="A68" s="157" t="s">
        <v>115</v>
      </c>
      <c r="B68" s="260">
        <v>9042</v>
      </c>
      <c r="C68" s="157"/>
      <c r="D68" s="157"/>
      <c r="E68" s="157"/>
      <c r="F68" s="157"/>
      <c r="G68" s="157"/>
      <c r="H68" s="157"/>
      <c r="I68" s="157" t="s">
        <v>115</v>
      </c>
      <c r="J68" s="157" t="s">
        <v>115</v>
      </c>
      <c r="K68" s="157"/>
      <c r="L68" s="157"/>
      <c r="M68" s="157"/>
      <c r="N68" s="157"/>
    </row>
    <row r="69" spans="1:14" s="90" customFormat="1" ht="12" customHeight="1" x14ac:dyDescent="0.2">
      <c r="A69" s="157" t="s">
        <v>42</v>
      </c>
      <c r="B69" s="260"/>
      <c r="C69" s="157"/>
      <c r="D69" s="157"/>
      <c r="E69" s="157"/>
      <c r="F69" s="157"/>
      <c r="G69" s="157"/>
      <c r="H69" s="157"/>
      <c r="I69" s="157" t="s">
        <v>42</v>
      </c>
      <c r="J69" s="157" t="s">
        <v>42</v>
      </c>
      <c r="K69" s="157"/>
      <c r="L69" s="157"/>
      <c r="M69" s="157"/>
      <c r="N69" s="157"/>
    </row>
    <row r="70" spans="1:14" s="90" customFormat="1" ht="12" customHeight="1" x14ac:dyDescent="0.2">
      <c r="A70" s="157" t="s">
        <v>116</v>
      </c>
      <c r="B70" s="260">
        <v>9045</v>
      </c>
      <c r="C70" s="157"/>
      <c r="D70" s="157"/>
      <c r="E70" s="157"/>
      <c r="F70" s="157"/>
      <c r="G70" s="157"/>
      <c r="H70" s="157"/>
      <c r="I70" s="157" t="s">
        <v>116</v>
      </c>
      <c r="J70" s="157" t="s">
        <v>116</v>
      </c>
      <c r="K70" s="157"/>
      <c r="L70" s="157"/>
      <c r="M70" s="157"/>
      <c r="N70" s="157"/>
    </row>
    <row r="71" spans="1:14" s="90" customFormat="1" ht="12" customHeight="1" x14ac:dyDescent="0.2">
      <c r="A71" s="157" t="s">
        <v>42</v>
      </c>
      <c r="B71" s="260"/>
      <c r="C71" s="157"/>
      <c r="D71" s="157"/>
      <c r="E71" s="157"/>
      <c r="F71" s="157"/>
      <c r="G71" s="157"/>
      <c r="H71" s="157"/>
      <c r="I71" s="157" t="s">
        <v>42</v>
      </c>
      <c r="J71" s="157" t="s">
        <v>42</v>
      </c>
      <c r="K71" s="157"/>
      <c r="L71" s="157"/>
      <c r="M71" s="157"/>
      <c r="N71" s="157"/>
    </row>
    <row r="72" spans="1:14" s="90" customFormat="1" ht="12" customHeight="1" x14ac:dyDescent="0.2">
      <c r="A72" s="157" t="s">
        <v>117</v>
      </c>
      <c r="B72" s="260">
        <v>9072</v>
      </c>
      <c r="C72" s="157"/>
      <c r="D72" s="157"/>
      <c r="E72" s="157"/>
      <c r="F72" s="157"/>
      <c r="G72" s="157"/>
      <c r="H72" s="157"/>
      <c r="I72" s="157" t="s">
        <v>117</v>
      </c>
      <c r="J72" s="157" t="s">
        <v>117</v>
      </c>
      <c r="K72" s="157"/>
      <c r="L72" s="157"/>
      <c r="M72" s="157"/>
      <c r="N72" s="157"/>
    </row>
    <row r="73" spans="1:14" s="90" customFormat="1" ht="12" customHeight="1" x14ac:dyDescent="0.2">
      <c r="A73" s="157" t="s">
        <v>43</v>
      </c>
      <c r="B73" s="260"/>
      <c r="C73" s="157"/>
      <c r="D73" s="157"/>
      <c r="E73" s="157"/>
      <c r="F73" s="157"/>
      <c r="G73" s="157"/>
      <c r="H73" s="157"/>
      <c r="I73" s="157" t="s">
        <v>43</v>
      </c>
      <c r="J73" s="157" t="s">
        <v>43</v>
      </c>
      <c r="K73" s="157"/>
      <c r="L73" s="157"/>
      <c r="M73" s="157"/>
      <c r="N73" s="157"/>
    </row>
    <row r="74" spans="1:14" s="90" customFormat="1" ht="12" customHeight="1" x14ac:dyDescent="0.2">
      <c r="A74" s="158" t="s">
        <v>118</v>
      </c>
      <c r="B74" s="260">
        <v>9076</v>
      </c>
      <c r="C74" s="158"/>
      <c r="D74" s="158"/>
      <c r="E74" s="158"/>
      <c r="F74" s="158"/>
      <c r="G74" s="158"/>
      <c r="H74" s="158"/>
      <c r="I74" s="158" t="s">
        <v>118</v>
      </c>
      <c r="J74" s="158" t="s">
        <v>118</v>
      </c>
      <c r="K74" s="158"/>
      <c r="L74" s="158"/>
      <c r="M74" s="158"/>
      <c r="N74" s="158"/>
    </row>
    <row r="75" spans="1:14" s="90" customFormat="1" ht="12" customHeight="1" x14ac:dyDescent="0.2">
      <c r="A75" s="157" t="s">
        <v>41</v>
      </c>
      <c r="B75" s="260"/>
      <c r="C75" s="157"/>
      <c r="D75" s="157"/>
      <c r="E75" s="157"/>
      <c r="F75" s="157"/>
      <c r="G75" s="157"/>
      <c r="H75" s="157"/>
      <c r="I75" s="157" t="s">
        <v>41</v>
      </c>
      <c r="J75" s="157" t="s">
        <v>41</v>
      </c>
      <c r="K75" s="157"/>
      <c r="L75" s="157"/>
      <c r="M75" s="157"/>
      <c r="N75" s="157"/>
    </row>
    <row r="76" spans="1:14" s="90" customFormat="1" ht="12" customHeight="1" x14ac:dyDescent="0.2">
      <c r="A76" s="157" t="s">
        <v>119</v>
      </c>
      <c r="B76" s="260">
        <v>9016</v>
      </c>
      <c r="C76" s="157"/>
      <c r="D76" s="157"/>
      <c r="E76" s="157"/>
      <c r="F76" s="157"/>
      <c r="G76" s="157"/>
      <c r="H76" s="157"/>
      <c r="I76" s="157" t="s">
        <v>119</v>
      </c>
      <c r="J76" s="157" t="s">
        <v>119</v>
      </c>
      <c r="K76" s="157"/>
      <c r="L76" s="157"/>
      <c r="M76" s="157"/>
      <c r="N76" s="157"/>
    </row>
    <row r="77" spans="1:14" s="90" customFormat="1" ht="12" customHeight="1" x14ac:dyDescent="0.2">
      <c r="A77" s="157" t="s">
        <v>42</v>
      </c>
      <c r="B77" s="260"/>
      <c r="C77" s="157"/>
      <c r="D77" s="157"/>
      <c r="E77" s="157"/>
      <c r="F77" s="157"/>
      <c r="G77" s="157"/>
      <c r="H77" s="157"/>
      <c r="I77" s="157" t="s">
        <v>42</v>
      </c>
      <c r="J77" s="157" t="s">
        <v>42</v>
      </c>
      <c r="K77" s="157"/>
      <c r="L77" s="157"/>
      <c r="M77" s="157"/>
      <c r="N77" s="157"/>
    </row>
    <row r="78" spans="1:14" s="90" customFormat="1" ht="12" customHeight="1" x14ac:dyDescent="0.2">
      <c r="A78" s="157" t="s">
        <v>120</v>
      </c>
      <c r="B78" s="260">
        <v>9089</v>
      </c>
      <c r="C78" s="157"/>
      <c r="D78" s="157"/>
      <c r="E78" s="157"/>
      <c r="F78" s="157"/>
      <c r="G78" s="157"/>
      <c r="H78" s="157"/>
      <c r="I78" s="157" t="s">
        <v>120</v>
      </c>
      <c r="J78" s="157" t="s">
        <v>120</v>
      </c>
      <c r="K78" s="157"/>
      <c r="L78" s="157"/>
      <c r="M78" s="157"/>
      <c r="N78" s="157"/>
    </row>
    <row r="79" spans="1:14" s="90" customFormat="1" ht="12" customHeight="1" x14ac:dyDescent="0.2">
      <c r="A79" s="157" t="s">
        <v>42</v>
      </c>
      <c r="B79" s="260"/>
      <c r="C79" s="157"/>
      <c r="D79" s="157"/>
      <c r="E79" s="157"/>
      <c r="F79" s="157"/>
      <c r="G79" s="157"/>
      <c r="H79" s="157"/>
      <c r="I79" s="157" t="s">
        <v>42</v>
      </c>
      <c r="J79" s="157" t="s">
        <v>42</v>
      </c>
      <c r="K79" s="157"/>
      <c r="L79" s="157"/>
      <c r="M79" s="157"/>
      <c r="N79" s="157"/>
    </row>
    <row r="80" spans="1:14" s="90" customFormat="1" ht="12" customHeight="1" x14ac:dyDescent="0.2">
      <c r="A80" s="157" t="s">
        <v>121</v>
      </c>
      <c r="B80" s="260">
        <v>9022</v>
      </c>
      <c r="C80" s="157"/>
      <c r="D80" s="157"/>
      <c r="E80" s="157"/>
      <c r="F80" s="157"/>
      <c r="G80" s="157"/>
      <c r="H80" s="157"/>
      <c r="I80" s="157" t="s">
        <v>121</v>
      </c>
      <c r="J80" s="157" t="s">
        <v>121</v>
      </c>
      <c r="K80" s="157"/>
      <c r="L80" s="157"/>
      <c r="M80" s="157"/>
      <c r="N80" s="157"/>
    </row>
    <row r="81" spans="1:14" s="90" customFormat="1" ht="12" customHeight="1" x14ac:dyDescent="0.2">
      <c r="A81" s="157" t="s">
        <v>42</v>
      </c>
      <c r="B81" s="260"/>
      <c r="C81" s="157"/>
      <c r="D81" s="157"/>
      <c r="E81" s="157"/>
      <c r="F81" s="157"/>
      <c r="G81" s="157"/>
      <c r="H81" s="157"/>
      <c r="I81" s="157" t="s">
        <v>42</v>
      </c>
      <c r="J81" s="157" t="s">
        <v>42</v>
      </c>
      <c r="K81" s="157"/>
      <c r="L81" s="157"/>
      <c r="M81" s="157"/>
      <c r="N81" s="157"/>
    </row>
    <row r="82" spans="1:14" s="90" customFormat="1" ht="12" customHeight="1" x14ac:dyDescent="0.2">
      <c r="A82" s="157" t="s">
        <v>122</v>
      </c>
      <c r="B82" s="260">
        <v>9062</v>
      </c>
      <c r="C82" s="157"/>
      <c r="D82" s="157"/>
      <c r="E82" s="157"/>
      <c r="F82" s="157"/>
      <c r="G82" s="157"/>
      <c r="H82" s="157"/>
      <c r="I82" s="157" t="s">
        <v>122</v>
      </c>
      <c r="J82" s="157" t="s">
        <v>122</v>
      </c>
      <c r="K82" s="157"/>
      <c r="L82" s="157"/>
      <c r="M82" s="157"/>
      <c r="N82" s="157"/>
    </row>
    <row r="83" spans="1:14" s="90" customFormat="1" ht="12" customHeight="1" x14ac:dyDescent="0.2">
      <c r="A83" s="157" t="s">
        <v>42</v>
      </c>
      <c r="B83" s="260"/>
      <c r="C83" s="157"/>
      <c r="D83" s="157"/>
      <c r="E83" s="157"/>
      <c r="F83" s="157"/>
      <c r="G83" s="157"/>
      <c r="H83" s="157"/>
      <c r="I83" s="157" t="s">
        <v>42</v>
      </c>
      <c r="J83" s="157" t="s">
        <v>42</v>
      </c>
      <c r="K83" s="157"/>
      <c r="L83" s="157"/>
      <c r="M83" s="157"/>
      <c r="N83" s="157"/>
    </row>
    <row r="84" spans="1:14" s="90" customFormat="1" ht="12" customHeight="1" x14ac:dyDescent="0.2">
      <c r="A84" s="157" t="s">
        <v>123</v>
      </c>
      <c r="B84" s="260">
        <v>9087</v>
      </c>
      <c r="C84" s="157"/>
      <c r="D84" s="157"/>
      <c r="E84" s="157"/>
      <c r="F84" s="157"/>
      <c r="G84" s="157"/>
      <c r="H84" s="157"/>
      <c r="I84" s="157" t="s">
        <v>123</v>
      </c>
      <c r="J84" s="157" t="s">
        <v>123</v>
      </c>
      <c r="K84" s="157"/>
      <c r="L84" s="157"/>
      <c r="M84" s="157"/>
      <c r="N84" s="157"/>
    </row>
    <row r="85" spans="1:14" s="90" customFormat="1" ht="12" customHeight="1" x14ac:dyDescent="0.2">
      <c r="A85" s="157" t="s">
        <v>42</v>
      </c>
      <c r="B85" s="260"/>
      <c r="C85" s="157"/>
      <c r="D85" s="157"/>
      <c r="E85" s="157"/>
      <c r="F85" s="157"/>
      <c r="G85" s="157"/>
      <c r="H85" s="157"/>
      <c r="I85" s="157" t="s">
        <v>42</v>
      </c>
      <c r="J85" s="157" t="s">
        <v>42</v>
      </c>
      <c r="K85" s="157"/>
      <c r="L85" s="157"/>
      <c r="M85" s="157"/>
      <c r="N85" s="157"/>
    </row>
    <row r="86" spans="1:14" s="90" customFormat="1" ht="12" customHeight="1" x14ac:dyDescent="0.2">
      <c r="A86" s="157" t="s">
        <v>124</v>
      </c>
      <c r="B86" s="260">
        <v>9040</v>
      </c>
      <c r="C86" s="157"/>
      <c r="D86" s="157"/>
      <c r="E86" s="157"/>
      <c r="F86" s="157"/>
      <c r="G86" s="157"/>
      <c r="H86" s="157"/>
      <c r="I86" s="157" t="s">
        <v>124</v>
      </c>
      <c r="J86" s="157" t="s">
        <v>124</v>
      </c>
      <c r="K86" s="157"/>
      <c r="L86" s="157"/>
      <c r="M86" s="157"/>
      <c r="N86" s="157"/>
    </row>
    <row r="87" spans="1:14" s="90" customFormat="1" ht="12" customHeight="1" x14ac:dyDescent="0.2">
      <c r="A87" s="157" t="s">
        <v>42</v>
      </c>
      <c r="B87" s="260"/>
      <c r="C87" s="157"/>
      <c r="D87" s="157"/>
      <c r="E87" s="157"/>
      <c r="F87" s="157"/>
      <c r="G87" s="157"/>
      <c r="H87" s="157"/>
      <c r="I87" s="157" t="s">
        <v>42</v>
      </c>
      <c r="J87" s="157" t="s">
        <v>42</v>
      </c>
      <c r="K87" s="157"/>
      <c r="L87" s="157"/>
      <c r="M87" s="157"/>
      <c r="N87" s="157"/>
    </row>
    <row r="88" spans="1:14" s="90" customFormat="1" ht="12" customHeight="1" x14ac:dyDescent="0.2">
      <c r="A88" s="157" t="s">
        <v>125</v>
      </c>
      <c r="B88" s="260">
        <v>9074</v>
      </c>
      <c r="C88" s="157"/>
      <c r="D88" s="157"/>
      <c r="E88" s="157"/>
      <c r="F88" s="157"/>
      <c r="G88" s="157"/>
      <c r="H88" s="157"/>
      <c r="I88" s="157" t="s">
        <v>125</v>
      </c>
      <c r="J88" s="157" t="s">
        <v>125</v>
      </c>
      <c r="K88" s="157"/>
      <c r="L88" s="157"/>
      <c r="M88" s="157"/>
      <c r="N88" s="157"/>
    </row>
    <row r="89" spans="1:14" s="90" customFormat="1" ht="12" customHeight="1" x14ac:dyDescent="0.2">
      <c r="A89" s="157" t="s">
        <v>42</v>
      </c>
      <c r="B89" s="260"/>
      <c r="C89" s="157"/>
      <c r="D89" s="157"/>
      <c r="E89" s="157"/>
      <c r="F89" s="157"/>
      <c r="G89" s="157"/>
      <c r="H89" s="157"/>
      <c r="I89" s="157" t="s">
        <v>42</v>
      </c>
      <c r="J89" s="157" t="s">
        <v>42</v>
      </c>
      <c r="K89" s="157"/>
      <c r="L89" s="157"/>
      <c r="M89" s="157"/>
      <c r="N89" s="157"/>
    </row>
    <row r="90" spans="1:14" s="90" customFormat="1" ht="12" customHeight="1" x14ac:dyDescent="0.2">
      <c r="A90" s="157" t="s">
        <v>126</v>
      </c>
      <c r="B90" s="260">
        <v>9079</v>
      </c>
      <c r="C90" s="157"/>
      <c r="D90" s="157"/>
      <c r="E90" s="157"/>
      <c r="F90" s="157"/>
      <c r="G90" s="157"/>
      <c r="H90" s="157"/>
      <c r="I90" s="157" t="s">
        <v>126</v>
      </c>
      <c r="J90" s="157" t="s">
        <v>126</v>
      </c>
      <c r="K90" s="157"/>
      <c r="L90" s="157"/>
      <c r="M90" s="157"/>
      <c r="N90" s="157"/>
    </row>
    <row r="91" spans="1:14" s="90" customFormat="1" ht="12" customHeight="1" x14ac:dyDescent="0.2">
      <c r="A91" s="157" t="s">
        <v>42</v>
      </c>
      <c r="B91" s="260"/>
      <c r="C91" s="157"/>
      <c r="D91" s="157"/>
      <c r="E91" s="157"/>
      <c r="F91" s="157"/>
      <c r="G91" s="157"/>
      <c r="H91" s="157"/>
      <c r="I91" s="157" t="s">
        <v>42</v>
      </c>
      <c r="J91" s="157" t="s">
        <v>42</v>
      </c>
      <c r="K91" s="157"/>
      <c r="L91" s="157"/>
      <c r="M91" s="157"/>
      <c r="N91" s="157"/>
    </row>
    <row r="92" spans="1:14" s="90" customFormat="1" ht="12" customHeight="1" x14ac:dyDescent="0.2">
      <c r="A92" s="157" t="s">
        <v>127</v>
      </c>
      <c r="B92" s="260">
        <v>9081</v>
      </c>
      <c r="C92" s="157"/>
      <c r="D92" s="157"/>
      <c r="E92" s="157"/>
      <c r="F92" s="157"/>
      <c r="G92" s="157"/>
      <c r="H92" s="157"/>
      <c r="I92" s="157" t="s">
        <v>127</v>
      </c>
      <c r="J92" s="157" t="s">
        <v>127</v>
      </c>
      <c r="K92" s="157"/>
      <c r="L92" s="157"/>
      <c r="M92" s="157"/>
      <c r="N92" s="157"/>
    </row>
    <row r="93" spans="1:14" s="90" customFormat="1" ht="12" customHeight="1" x14ac:dyDescent="0.2">
      <c r="A93" s="157" t="s">
        <v>42</v>
      </c>
      <c r="B93" s="260"/>
      <c r="C93" s="157"/>
      <c r="D93" s="157"/>
      <c r="E93" s="157"/>
      <c r="F93" s="157"/>
      <c r="G93" s="157"/>
      <c r="H93" s="157"/>
      <c r="I93" s="157" t="s">
        <v>42</v>
      </c>
      <c r="J93" s="157" t="s">
        <v>42</v>
      </c>
      <c r="K93" s="157"/>
      <c r="L93" s="157"/>
      <c r="M93" s="157"/>
      <c r="N93" s="157"/>
    </row>
    <row r="94" spans="1:14" s="90" customFormat="1" ht="12" customHeight="1" x14ac:dyDescent="0.2">
      <c r="C94" s="157"/>
      <c r="J94" s="157" t="s">
        <v>119</v>
      </c>
    </row>
    <row r="95" spans="1:14" s="90" customFormat="1" ht="12" customHeight="1" x14ac:dyDescent="0.2">
      <c r="C95" s="157"/>
      <c r="J95" s="157" t="s">
        <v>135</v>
      </c>
    </row>
    <row r="96" spans="1:14" s="90" customFormat="1" ht="12" customHeight="1" x14ac:dyDescent="0.2">
      <c r="C96" s="157"/>
      <c r="J96" s="157" t="s">
        <v>123</v>
      </c>
    </row>
    <row r="97" spans="3:10" s="90" customFormat="1" ht="12" customHeight="1" x14ac:dyDescent="0.2">
      <c r="C97" s="157"/>
      <c r="J97" s="157" t="s">
        <v>135</v>
      </c>
    </row>
    <row r="98" spans="3:10" s="90" customFormat="1" ht="12" customHeight="1" x14ac:dyDescent="0.2"/>
    <row r="99" spans="3:10" s="90" customFormat="1" ht="12" customHeight="1" x14ac:dyDescent="0.2"/>
    <row r="100" spans="3:10" s="90" customFormat="1" ht="12" customHeight="1" x14ac:dyDescent="0.2"/>
    <row r="101" spans="3:10" s="90" customFormat="1" ht="12" customHeight="1" x14ac:dyDescent="0.2"/>
    <row r="102" spans="3:10" s="90" customFormat="1" ht="12" customHeight="1" x14ac:dyDescent="0.2"/>
    <row r="103" spans="3:10" s="90" customFormat="1" ht="12" customHeight="1" x14ac:dyDescent="0.2"/>
    <row r="104" spans="3:10" s="90" customFormat="1" ht="12" customHeight="1" x14ac:dyDescent="0.2"/>
    <row r="105" spans="3:10" s="90" customFormat="1" ht="12" customHeight="1" x14ac:dyDescent="0.2"/>
    <row r="106" spans="3:10" s="90" customFormat="1" ht="12" customHeight="1" x14ac:dyDescent="0.2"/>
    <row r="107" spans="3:10" s="90" customFormat="1" ht="12" customHeight="1" x14ac:dyDescent="0.2"/>
    <row r="108" spans="3:10" s="90" customFormat="1" ht="12" customHeight="1" x14ac:dyDescent="0.2"/>
    <row r="109" spans="3:10" s="90" customFormat="1" ht="12" customHeight="1" x14ac:dyDescent="0.2"/>
    <row r="110" spans="3:10" s="90" customFormat="1" ht="12" customHeight="1" x14ac:dyDescent="0.2"/>
    <row r="111" spans="3:10" s="90" customFormat="1" ht="12" customHeight="1" x14ac:dyDescent="0.2"/>
    <row r="112" spans="3:10" s="90" customFormat="1" ht="12" customHeight="1" x14ac:dyDescent="0.2"/>
    <row r="113" s="90" customFormat="1" ht="12" customHeight="1" x14ac:dyDescent="0.2"/>
    <row r="114" s="90" customFormat="1" ht="12" customHeight="1" x14ac:dyDescent="0.2"/>
    <row r="115" s="90" customFormat="1" ht="12" customHeight="1" x14ac:dyDescent="0.2"/>
    <row r="116" s="90" customFormat="1" ht="12" customHeight="1" x14ac:dyDescent="0.2"/>
    <row r="117" s="90" customFormat="1" ht="12" customHeight="1" x14ac:dyDescent="0.2"/>
    <row r="118" s="90" customFormat="1" ht="12" customHeight="1" x14ac:dyDescent="0.2"/>
    <row r="119" s="90" customFormat="1" ht="12" customHeight="1" x14ac:dyDescent="0.2"/>
    <row r="120" s="90" customFormat="1" ht="12" customHeight="1" x14ac:dyDescent="0.2"/>
    <row r="121" s="90" customFormat="1" ht="12" customHeight="1" x14ac:dyDescent="0.2"/>
    <row r="122" s="90" customFormat="1" ht="12" customHeight="1" x14ac:dyDescent="0.2"/>
    <row r="123" s="90" customFormat="1" ht="12" customHeight="1" x14ac:dyDescent="0.2"/>
    <row r="124" s="90" customFormat="1" ht="12" customHeight="1" x14ac:dyDescent="0.2"/>
    <row r="125" s="90" customFormat="1" ht="12" customHeight="1" x14ac:dyDescent="0.2"/>
    <row r="126" s="90" customFormat="1" ht="12" customHeight="1" x14ac:dyDescent="0.2"/>
    <row r="127" s="90" customFormat="1" ht="12" customHeight="1" x14ac:dyDescent="0.2"/>
    <row r="128" s="90" customFormat="1" ht="12" customHeight="1" x14ac:dyDescent="0.2"/>
    <row r="129" s="90" customFormat="1" ht="12" customHeight="1" x14ac:dyDescent="0.2"/>
    <row r="130" s="90" customFormat="1" ht="12" customHeight="1" x14ac:dyDescent="0.2"/>
    <row r="131" s="90" customFormat="1" ht="12" customHeight="1" x14ac:dyDescent="0.2"/>
    <row r="132" s="90" customFormat="1" ht="12" customHeight="1" x14ac:dyDescent="0.2"/>
    <row r="133" s="90" customFormat="1" ht="12" customHeight="1" x14ac:dyDescent="0.2"/>
    <row r="134" s="90" customFormat="1" ht="12" customHeight="1" x14ac:dyDescent="0.2"/>
    <row r="135" s="90" customFormat="1" ht="12" customHeight="1" x14ac:dyDescent="0.2"/>
    <row r="136" s="90" customFormat="1" ht="12" customHeight="1" x14ac:dyDescent="0.2"/>
    <row r="137" s="90" customFormat="1" ht="12" customHeight="1" x14ac:dyDescent="0.2"/>
    <row r="138" s="90" customFormat="1" ht="12" customHeight="1" x14ac:dyDescent="0.2"/>
    <row r="139" s="90" customFormat="1" ht="12" customHeight="1" x14ac:dyDescent="0.2"/>
    <row r="140" s="90" customFormat="1" ht="12" customHeight="1" x14ac:dyDescent="0.2"/>
    <row r="141" s="90" customFormat="1" ht="12" customHeight="1" x14ac:dyDescent="0.2"/>
    <row r="142" s="90" customFormat="1" ht="12" customHeight="1" x14ac:dyDescent="0.2"/>
    <row r="143" s="90" customFormat="1" ht="12" customHeight="1" x14ac:dyDescent="0.2"/>
    <row r="144" s="90" customFormat="1" ht="12" customHeight="1" x14ac:dyDescent="0.2"/>
    <row r="145" s="90" customFormat="1" ht="12" customHeight="1" x14ac:dyDescent="0.2"/>
    <row r="146" s="90" customFormat="1" ht="12" customHeight="1" x14ac:dyDescent="0.2"/>
    <row r="147" s="90" customFormat="1" ht="12" customHeight="1" x14ac:dyDescent="0.2"/>
    <row r="148" s="90" customFormat="1" ht="12" customHeight="1" x14ac:dyDescent="0.2"/>
    <row r="149" s="90" customFormat="1" ht="12" customHeight="1" x14ac:dyDescent="0.2"/>
    <row r="150" s="90" customFormat="1" ht="12" customHeight="1" x14ac:dyDescent="0.2"/>
    <row r="151" s="90" customFormat="1" ht="12" customHeight="1" x14ac:dyDescent="0.2"/>
    <row r="152" s="90" customFormat="1" ht="12" customHeight="1" x14ac:dyDescent="0.2"/>
    <row r="153" s="90" customFormat="1" ht="12" customHeight="1" x14ac:dyDescent="0.2"/>
    <row r="154" s="90" customFormat="1" ht="11.25" customHeight="1" x14ac:dyDescent="0.2"/>
    <row r="155" s="90" customFormat="1" ht="12" customHeight="1" x14ac:dyDescent="0.2"/>
    <row r="156" s="90" customFormat="1" ht="12" customHeight="1" x14ac:dyDescent="0.2"/>
    <row r="157" s="90" customFormat="1" ht="12" customHeight="1" x14ac:dyDescent="0.2"/>
    <row r="158" s="90" customFormat="1" ht="12" customHeight="1" x14ac:dyDescent="0.2"/>
    <row r="159" s="90" customFormat="1" ht="12" customHeight="1" x14ac:dyDescent="0.2"/>
    <row r="160" s="90" customFormat="1" ht="12" customHeight="1" x14ac:dyDescent="0.2"/>
    <row r="161" s="90" customFormat="1" ht="12" customHeight="1" x14ac:dyDescent="0.2"/>
    <row r="162" s="90" customFormat="1" ht="12" customHeight="1" x14ac:dyDescent="0.2"/>
    <row r="163" s="90" customFormat="1" ht="12" customHeight="1" x14ac:dyDescent="0.2"/>
    <row r="164" s="90" customFormat="1" ht="12" customHeight="1" x14ac:dyDescent="0.2"/>
    <row r="165" s="90" customFormat="1" ht="12" customHeight="1" x14ac:dyDescent="0.2"/>
    <row r="166" s="90" customFormat="1" ht="12" customHeight="1" x14ac:dyDescent="0.2"/>
    <row r="167" s="90" customFormat="1" ht="12" customHeight="1" x14ac:dyDescent="0.2"/>
    <row r="168" s="90" customFormat="1" ht="12" customHeight="1" x14ac:dyDescent="0.2"/>
    <row r="169" s="90" customFormat="1" ht="12" customHeight="1" x14ac:dyDescent="0.2"/>
    <row r="170" s="90" customFormat="1" ht="12" customHeight="1" x14ac:dyDescent="0.2"/>
    <row r="171" s="90" customFormat="1" ht="12" customHeight="1" x14ac:dyDescent="0.2"/>
    <row r="172" s="90" customFormat="1" ht="12" customHeight="1" x14ac:dyDescent="0.2"/>
    <row r="173" s="90" customFormat="1" ht="12" customHeight="1" x14ac:dyDescent="0.2"/>
    <row r="174" s="90" customFormat="1" ht="12" customHeight="1" x14ac:dyDescent="0.2"/>
    <row r="175" s="90" customFormat="1" ht="12" customHeight="1" x14ac:dyDescent="0.2"/>
    <row r="176" s="90" customFormat="1" ht="12" customHeight="1" x14ac:dyDescent="0.2"/>
    <row r="177" spans="1:14" s="90" customFormat="1" ht="12" customHeight="1" x14ac:dyDescent="0.2"/>
    <row r="178" spans="1:14" s="90" customFormat="1" ht="12" customHeight="1" x14ac:dyDescent="0.2"/>
    <row r="179" spans="1:14" s="90" customFormat="1" ht="12" customHeight="1" x14ac:dyDescent="0.2"/>
    <row r="180" spans="1:14" s="90" customFormat="1" ht="12" customHeight="1" x14ac:dyDescent="0.2"/>
    <row r="181" spans="1:14" s="90" customFormat="1" ht="12" customHeight="1" x14ac:dyDescent="0.2"/>
    <row r="182" spans="1:14" s="90" customFormat="1" ht="12" customHeight="1" x14ac:dyDescent="0.2"/>
    <row r="183" spans="1:14" s="90" customFormat="1" ht="12" customHeight="1" x14ac:dyDescent="0.2"/>
    <row r="184" spans="1:14" s="90" customFormat="1" ht="12" customHeight="1" x14ac:dyDescent="0.2"/>
    <row r="185" spans="1:14" s="90" customFormat="1" ht="12" customHeight="1" x14ac:dyDescent="0.2">
      <c r="A185" s="157"/>
      <c r="B185" s="217"/>
      <c r="C185" s="225"/>
      <c r="D185" s="225"/>
      <c r="E185" s="225"/>
      <c r="F185" s="225"/>
      <c r="G185" s="225"/>
      <c r="H185" s="225"/>
      <c r="I185" s="225"/>
      <c r="J185" s="157"/>
      <c r="K185" s="157"/>
      <c r="L185" s="157"/>
      <c r="M185" s="157"/>
      <c r="N185" s="157"/>
    </row>
    <row r="186" spans="1:14" ht="15" customHeight="1" x14ac:dyDescent="0.2"/>
    <row r="190" spans="1:14" ht="15" customHeight="1" x14ac:dyDescent="0.2"/>
  </sheetData>
  <mergeCells count="46">
    <mergeCell ref="B2:B3"/>
    <mergeCell ref="B76:B77"/>
    <mergeCell ref="B78:B79"/>
    <mergeCell ref="B80:B81"/>
    <mergeCell ref="B82:B83"/>
    <mergeCell ref="B64:B65"/>
    <mergeCell ref="B66:B67"/>
    <mergeCell ref="B68:B69"/>
    <mergeCell ref="B70:B71"/>
    <mergeCell ref="B72:B73"/>
    <mergeCell ref="B74:B75"/>
    <mergeCell ref="B36:B37"/>
    <mergeCell ref="B38:B39"/>
    <mergeCell ref="B14:B15"/>
    <mergeCell ref="B28:B29"/>
    <mergeCell ref="B30:B31"/>
    <mergeCell ref="B88:B89"/>
    <mergeCell ref="B90:B91"/>
    <mergeCell ref="B92:B93"/>
    <mergeCell ref="B84:B85"/>
    <mergeCell ref="B86:B87"/>
    <mergeCell ref="B32:B33"/>
    <mergeCell ref="B34:B35"/>
    <mergeCell ref="B4:B5"/>
    <mergeCell ref="B6:B7"/>
    <mergeCell ref="B8:B9"/>
    <mergeCell ref="B10:B11"/>
    <mergeCell ref="B12:B13"/>
    <mergeCell ref="B26:B27"/>
    <mergeCell ref="B16:B17"/>
    <mergeCell ref="B18:B19"/>
    <mergeCell ref="B20:B21"/>
    <mergeCell ref="B22:B23"/>
    <mergeCell ref="B24:B25"/>
    <mergeCell ref="B60:B61"/>
    <mergeCell ref="B62:B63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</mergeCells>
  <pageMargins left="0.52" right="0.28999999999999998" top="0.31" bottom="0.36" header="0.22" footer="0.27"/>
  <pageSetup paperSize="9" scale="57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95"/>
  <sheetViews>
    <sheetView zoomScale="70" zoomScaleNormal="70" zoomScaleSheetLayoutView="75" workbookViewId="0">
      <selection activeCell="B18" sqref="B18"/>
    </sheetView>
  </sheetViews>
  <sheetFormatPr defaultColWidth="11.5703125" defaultRowHeight="12.75" x14ac:dyDescent="0.2"/>
  <cols>
    <col min="1" max="1" width="4.7109375" style="3" customWidth="1"/>
    <col min="2" max="2" width="22.140625" style="178" customWidth="1"/>
    <col min="3" max="3" width="11.7109375" style="5" customWidth="1"/>
    <col min="4" max="4" width="20.7109375" style="178" customWidth="1"/>
    <col min="5" max="5" width="8.7109375" style="181" customWidth="1"/>
    <col min="6" max="9" width="8.7109375" style="186" customWidth="1"/>
    <col min="10" max="10" width="20.7109375" style="12" customWidth="1"/>
    <col min="11" max="11" width="9.42578125" style="7" customWidth="1"/>
    <col min="12" max="15" width="8.7109375" style="8" customWidth="1"/>
    <col min="16" max="16384" width="11.5703125" style="2"/>
  </cols>
  <sheetData>
    <row r="1" spans="1:15" x14ac:dyDescent="0.2">
      <c r="A1" s="93"/>
      <c r="C1" s="179"/>
      <c r="F1" s="182"/>
      <c r="G1" s="182"/>
      <c r="H1" s="182"/>
      <c r="I1" s="182"/>
      <c r="L1" s="94"/>
      <c r="M1" s="94"/>
      <c r="N1" s="94"/>
      <c r="O1" s="94"/>
    </row>
    <row r="2" spans="1:15" s="83" customFormat="1" ht="15" customHeight="1" x14ac:dyDescent="0.2">
      <c r="A2" s="261" t="s">
        <v>10</v>
      </c>
      <c r="B2" s="262"/>
      <c r="C2" s="264" t="s">
        <v>58</v>
      </c>
      <c r="D2" s="266" t="s">
        <v>20</v>
      </c>
      <c r="E2" s="267"/>
      <c r="F2" s="267"/>
      <c r="G2" s="267"/>
      <c r="H2" s="267"/>
      <c r="I2" s="268"/>
      <c r="J2" s="266" t="s">
        <v>21</v>
      </c>
      <c r="K2" s="267"/>
      <c r="L2" s="267"/>
      <c r="M2" s="267"/>
      <c r="N2" s="267"/>
      <c r="O2" s="268"/>
    </row>
    <row r="3" spans="1:15" s="16" customFormat="1" ht="26.25" customHeight="1" x14ac:dyDescent="0.2">
      <c r="A3" s="261"/>
      <c r="B3" s="263"/>
      <c r="C3" s="265"/>
      <c r="D3" s="172" t="s">
        <v>11</v>
      </c>
      <c r="E3" s="170" t="s">
        <v>12</v>
      </c>
      <c r="F3" s="11" t="s">
        <v>13</v>
      </c>
      <c r="G3" s="11" t="s">
        <v>55</v>
      </c>
      <c r="H3" s="167" t="s">
        <v>14</v>
      </c>
      <c r="I3" s="15" t="s">
        <v>15</v>
      </c>
      <c r="J3" s="169" t="s">
        <v>11</v>
      </c>
      <c r="K3" s="14" t="s">
        <v>12</v>
      </c>
      <c r="L3" s="11" t="s">
        <v>13</v>
      </c>
      <c r="M3" s="11" t="s">
        <v>55</v>
      </c>
      <c r="N3" s="11" t="s">
        <v>14</v>
      </c>
      <c r="O3" s="15" t="s">
        <v>15</v>
      </c>
    </row>
    <row r="4" spans="1:15" s="5" customFormat="1" ht="27.75" customHeight="1" x14ac:dyDescent="0.2">
      <c r="A4" s="95">
        <v>1</v>
      </c>
      <c r="B4" s="176" t="s">
        <v>84</v>
      </c>
      <c r="C4" s="4">
        <f>SUMIF($D$4:$D$51,B4,$I$4:$I$51)</f>
        <v>52.21</v>
      </c>
      <c r="D4" s="173" t="s">
        <v>84</v>
      </c>
      <c r="E4" s="171"/>
      <c r="F4" s="166"/>
      <c r="G4" s="166"/>
      <c r="H4" s="168"/>
      <c r="I4" s="4">
        <v>52.21</v>
      </c>
      <c r="J4" s="198">
        <f ca="1">INDIRECT("караулы!m"&amp;2+((ROW()-2)*2))</f>
        <v>0</v>
      </c>
      <c r="K4" s="96" t="e">
        <f ca="1">INDIRECT("ТП (июль)!BE"&amp;13+((ROW()-4)*4))</f>
        <v>#REF!</v>
      </c>
      <c r="L4" s="97" t="e">
        <f t="shared" ref="L4:L49" ca="1" si="0">INDIRECT("июнь!u"&amp;29+((ROW()-4)*4))</f>
        <v>#REF!</v>
      </c>
      <c r="M4" s="97" t="e">
        <f t="shared" ref="M4:M49" ca="1" si="1">INDIRECT("июнь!w"&amp;28+((ROW()-4)*4))</f>
        <v>#REF!</v>
      </c>
      <c r="N4" s="97" t="e">
        <f t="shared" ref="N4:N49" ca="1" si="2">INDIRECT("июнь!x"&amp;29+((ROW()-4)*4))</f>
        <v>#REF!</v>
      </c>
      <c r="O4" s="98" t="e">
        <f ca="1">L4-K4-N4+M4</f>
        <v>#REF!</v>
      </c>
    </row>
    <row r="5" spans="1:15" s="5" customFormat="1" ht="27.75" customHeight="1" x14ac:dyDescent="0.2">
      <c r="A5" s="95">
        <v>2</v>
      </c>
      <c r="B5" s="176" t="s">
        <v>85</v>
      </c>
      <c r="C5" s="4">
        <f>SUMIF($D$4:$D$51,B5,$I$4:$I$51)</f>
        <v>36.380000000000003</v>
      </c>
      <c r="D5" s="173" t="s">
        <v>85</v>
      </c>
      <c r="E5" s="171"/>
      <c r="F5" s="166"/>
      <c r="G5" s="166"/>
      <c r="H5" s="168"/>
      <c r="I5" s="4">
        <v>36.380000000000003</v>
      </c>
      <c r="J5" s="198">
        <f t="shared" ref="J5:J49" ca="1" si="3">INDIRECT("караулы!m"&amp;2+((ROW()-2)*2))</f>
        <v>0</v>
      </c>
      <c r="K5" s="96" t="e">
        <f t="shared" ref="K5:K35" ca="1" si="4">INDIRECT("ТП (июль)!bf"&amp;13+((ROW()-4)*4))</f>
        <v>#REF!</v>
      </c>
      <c r="L5" s="97" t="e">
        <f t="shared" ca="1" si="0"/>
        <v>#REF!</v>
      </c>
      <c r="M5" s="97" t="e">
        <f t="shared" ca="1" si="1"/>
        <v>#REF!</v>
      </c>
      <c r="N5" s="97" t="e">
        <f t="shared" ca="1" si="2"/>
        <v>#REF!</v>
      </c>
      <c r="O5" s="98" t="e">
        <f ca="1">L5-K5-N5+M5</f>
        <v>#REF!</v>
      </c>
    </row>
    <row r="6" spans="1:15" s="5" customFormat="1" ht="27.75" customHeight="1" x14ac:dyDescent="0.2">
      <c r="A6" s="95">
        <v>3</v>
      </c>
      <c r="B6" s="176" t="s">
        <v>86</v>
      </c>
      <c r="C6" s="4">
        <f t="shared" ref="C6:C49" si="5">SUMIF($D$4:$D$51,B6,$I$4:$I$51)</f>
        <v>59.02</v>
      </c>
      <c r="D6" s="173" t="s">
        <v>86</v>
      </c>
      <c r="E6" s="171"/>
      <c r="F6" s="166"/>
      <c r="G6" s="166"/>
      <c r="H6" s="168"/>
      <c r="I6" s="4">
        <v>59.02</v>
      </c>
      <c r="J6" s="198">
        <f t="shared" ca="1" si="3"/>
        <v>0</v>
      </c>
      <c r="K6" s="96" t="e">
        <f t="shared" ca="1" si="4"/>
        <v>#REF!</v>
      </c>
      <c r="L6" s="97" t="e">
        <f t="shared" ca="1" si="0"/>
        <v>#REF!</v>
      </c>
      <c r="M6" s="97" t="e">
        <f t="shared" ca="1" si="1"/>
        <v>#REF!</v>
      </c>
      <c r="N6" s="97" t="e">
        <f t="shared" ca="1" si="2"/>
        <v>#REF!</v>
      </c>
      <c r="O6" s="98" t="e">
        <f ca="1">L6-K6-N6+M6</f>
        <v>#REF!</v>
      </c>
    </row>
    <row r="7" spans="1:15" s="5" customFormat="1" ht="27.75" customHeight="1" x14ac:dyDescent="0.2">
      <c r="A7" s="95">
        <v>4</v>
      </c>
      <c r="B7" s="176" t="s">
        <v>87</v>
      </c>
      <c r="C7" s="4">
        <f t="shared" si="5"/>
        <v>59.02</v>
      </c>
      <c r="D7" s="173" t="s">
        <v>87</v>
      </c>
      <c r="E7" s="171"/>
      <c r="F7" s="166"/>
      <c r="G7" s="166"/>
      <c r="H7" s="166"/>
      <c r="I7" s="4">
        <v>59.02</v>
      </c>
      <c r="J7" s="198">
        <f t="shared" ca="1" si="3"/>
        <v>0</v>
      </c>
      <c r="K7" s="96" t="e">
        <f t="shared" ca="1" si="4"/>
        <v>#REF!</v>
      </c>
      <c r="L7" s="97" t="e">
        <f t="shared" ca="1" si="0"/>
        <v>#REF!</v>
      </c>
      <c r="M7" s="97" t="e">
        <f t="shared" ca="1" si="1"/>
        <v>#REF!</v>
      </c>
      <c r="N7" s="97" t="e">
        <f t="shared" ca="1" si="2"/>
        <v>#REF!</v>
      </c>
      <c r="O7" s="98" t="e">
        <f t="shared" ref="O7:O49" ca="1" si="6">L7-K7-N7+M7</f>
        <v>#REF!</v>
      </c>
    </row>
    <row r="8" spans="1:15" s="5" customFormat="1" ht="27.75" customHeight="1" x14ac:dyDescent="0.2">
      <c r="A8" s="95">
        <v>5</v>
      </c>
      <c r="B8" s="176" t="s">
        <v>88</v>
      </c>
      <c r="C8" s="4">
        <f t="shared" si="5"/>
        <v>28.9</v>
      </c>
      <c r="D8" s="173" t="s">
        <v>88</v>
      </c>
      <c r="E8" s="171"/>
      <c r="F8" s="166"/>
      <c r="G8" s="166"/>
      <c r="H8" s="166"/>
      <c r="I8" s="4">
        <v>28.9</v>
      </c>
      <c r="J8" s="198">
        <f t="shared" ca="1" si="3"/>
        <v>0</v>
      </c>
      <c r="K8" s="96" t="e">
        <f t="shared" ca="1" si="4"/>
        <v>#REF!</v>
      </c>
      <c r="L8" s="97" t="e">
        <f t="shared" ca="1" si="0"/>
        <v>#REF!</v>
      </c>
      <c r="M8" s="97" t="e">
        <f t="shared" ca="1" si="1"/>
        <v>#REF!</v>
      </c>
      <c r="N8" s="97" t="e">
        <f t="shared" ca="1" si="2"/>
        <v>#REF!</v>
      </c>
      <c r="O8" s="98" t="e">
        <f t="shared" ca="1" si="6"/>
        <v>#REF!</v>
      </c>
    </row>
    <row r="9" spans="1:15" s="5" customFormat="1" ht="27.75" customHeight="1" x14ac:dyDescent="0.2">
      <c r="A9" s="95">
        <v>6</v>
      </c>
      <c r="B9" s="176" t="s">
        <v>89</v>
      </c>
      <c r="C9" s="4">
        <f t="shared" si="5"/>
        <v>5.38</v>
      </c>
      <c r="D9" s="173" t="s">
        <v>89</v>
      </c>
      <c r="E9" s="171"/>
      <c r="F9" s="166"/>
      <c r="G9" s="166"/>
      <c r="H9" s="166"/>
      <c r="I9" s="197">
        <v>5.38</v>
      </c>
      <c r="J9" s="198">
        <f t="shared" ca="1" si="3"/>
        <v>0</v>
      </c>
      <c r="K9" s="96" t="e">
        <f t="shared" ca="1" si="4"/>
        <v>#REF!</v>
      </c>
      <c r="L9" s="97" t="e">
        <f t="shared" ca="1" si="0"/>
        <v>#REF!</v>
      </c>
      <c r="M9" s="97" t="e">
        <f t="shared" ca="1" si="1"/>
        <v>#REF!</v>
      </c>
      <c r="N9" s="97" t="e">
        <f t="shared" ca="1" si="2"/>
        <v>#REF!</v>
      </c>
      <c r="O9" s="98" t="e">
        <f t="shared" ca="1" si="6"/>
        <v>#REF!</v>
      </c>
    </row>
    <row r="10" spans="1:15" s="5" customFormat="1" ht="27.75" customHeight="1" x14ac:dyDescent="0.2">
      <c r="A10" s="95">
        <v>7</v>
      </c>
      <c r="B10" s="176" t="s">
        <v>90</v>
      </c>
      <c r="C10" s="4">
        <f t="shared" si="5"/>
        <v>60.36</v>
      </c>
      <c r="D10" s="173" t="s">
        <v>90</v>
      </c>
      <c r="E10" s="171"/>
      <c r="F10" s="166"/>
      <c r="G10" s="166"/>
      <c r="H10" s="166"/>
      <c r="I10" s="197">
        <v>60.36</v>
      </c>
      <c r="J10" s="198">
        <f t="shared" ca="1" si="3"/>
        <v>0</v>
      </c>
      <c r="K10" s="96" t="e">
        <f t="shared" ca="1" si="4"/>
        <v>#REF!</v>
      </c>
      <c r="L10" s="97" t="e">
        <f t="shared" ca="1" si="0"/>
        <v>#REF!</v>
      </c>
      <c r="M10" s="97" t="e">
        <f t="shared" ca="1" si="1"/>
        <v>#REF!</v>
      </c>
      <c r="N10" s="97" t="e">
        <f t="shared" ca="1" si="2"/>
        <v>#REF!</v>
      </c>
      <c r="O10" s="98" t="e">
        <f t="shared" ca="1" si="6"/>
        <v>#REF!</v>
      </c>
    </row>
    <row r="11" spans="1:15" s="5" customFormat="1" ht="27.75" customHeight="1" x14ac:dyDescent="0.2">
      <c r="A11" s="95">
        <v>8</v>
      </c>
      <c r="B11" s="176" t="s">
        <v>91</v>
      </c>
      <c r="C11" s="4">
        <f t="shared" si="5"/>
        <v>48.21</v>
      </c>
      <c r="D11" s="173" t="s">
        <v>91</v>
      </c>
      <c r="E11" s="171"/>
      <c r="F11" s="166"/>
      <c r="G11" s="166"/>
      <c r="H11" s="166"/>
      <c r="I11" s="197">
        <v>48.21</v>
      </c>
      <c r="J11" s="198">
        <f t="shared" ca="1" si="3"/>
        <v>0</v>
      </c>
      <c r="K11" s="96" t="e">
        <f t="shared" ca="1" si="4"/>
        <v>#REF!</v>
      </c>
      <c r="L11" s="97" t="e">
        <f t="shared" ca="1" si="0"/>
        <v>#REF!</v>
      </c>
      <c r="M11" s="97" t="e">
        <f t="shared" ca="1" si="1"/>
        <v>#REF!</v>
      </c>
      <c r="N11" s="97" t="e">
        <f t="shared" ca="1" si="2"/>
        <v>#REF!</v>
      </c>
      <c r="O11" s="98" t="e">
        <f t="shared" ca="1" si="6"/>
        <v>#REF!</v>
      </c>
    </row>
    <row r="12" spans="1:15" s="5" customFormat="1" ht="27.75" customHeight="1" x14ac:dyDescent="0.2">
      <c r="A12" s="95">
        <v>9</v>
      </c>
      <c r="B12" s="176" t="s">
        <v>92</v>
      </c>
      <c r="C12" s="4">
        <f t="shared" si="5"/>
        <v>24.87</v>
      </c>
      <c r="D12" s="173" t="s">
        <v>92</v>
      </c>
      <c r="E12" s="171"/>
      <c r="F12" s="166"/>
      <c r="G12" s="166"/>
      <c r="H12" s="166"/>
      <c r="I12" s="197">
        <v>24.87</v>
      </c>
      <c r="J12" s="198">
        <f t="shared" ca="1" si="3"/>
        <v>0</v>
      </c>
      <c r="K12" s="96" t="e">
        <f t="shared" ca="1" si="4"/>
        <v>#REF!</v>
      </c>
      <c r="L12" s="97" t="e">
        <f t="shared" ca="1" si="0"/>
        <v>#REF!</v>
      </c>
      <c r="M12" s="97" t="e">
        <f t="shared" ca="1" si="1"/>
        <v>#REF!</v>
      </c>
      <c r="N12" s="97" t="e">
        <f t="shared" ca="1" si="2"/>
        <v>#REF!</v>
      </c>
      <c r="O12" s="98" t="e">
        <f t="shared" ca="1" si="6"/>
        <v>#REF!</v>
      </c>
    </row>
    <row r="13" spans="1:15" s="5" customFormat="1" ht="27.75" customHeight="1" x14ac:dyDescent="0.2">
      <c r="A13" s="95">
        <v>11</v>
      </c>
      <c r="B13" s="176" t="s">
        <v>93</v>
      </c>
      <c r="C13" s="4">
        <f t="shared" si="5"/>
        <v>59.02</v>
      </c>
      <c r="D13" s="173" t="s">
        <v>93</v>
      </c>
      <c r="E13" s="171"/>
      <c r="F13" s="166"/>
      <c r="G13" s="166"/>
      <c r="H13" s="166"/>
      <c r="I13" s="197">
        <v>59.02</v>
      </c>
      <c r="J13" s="198">
        <f t="shared" ca="1" si="3"/>
        <v>0</v>
      </c>
      <c r="K13" s="96" t="e">
        <f t="shared" ca="1" si="4"/>
        <v>#REF!</v>
      </c>
      <c r="L13" s="97" t="e">
        <f t="shared" ca="1" si="0"/>
        <v>#REF!</v>
      </c>
      <c r="M13" s="97" t="e">
        <f t="shared" ca="1" si="1"/>
        <v>#REF!</v>
      </c>
      <c r="N13" s="97" t="e">
        <f t="shared" ca="1" si="2"/>
        <v>#REF!</v>
      </c>
      <c r="O13" s="98" t="e">
        <f t="shared" ca="1" si="6"/>
        <v>#REF!</v>
      </c>
    </row>
    <row r="14" spans="1:15" s="5" customFormat="1" ht="27.75" customHeight="1" x14ac:dyDescent="0.2">
      <c r="A14" s="95">
        <v>13</v>
      </c>
      <c r="B14" s="176" t="s">
        <v>94</v>
      </c>
      <c r="C14" s="4">
        <f t="shared" si="5"/>
        <v>6.87</v>
      </c>
      <c r="D14" s="173" t="s">
        <v>94</v>
      </c>
      <c r="E14" s="171"/>
      <c r="F14" s="166"/>
      <c r="G14" s="166"/>
      <c r="H14" s="166"/>
      <c r="I14" s="197">
        <v>6.87</v>
      </c>
      <c r="J14" s="198">
        <f t="shared" ca="1" si="3"/>
        <v>0</v>
      </c>
      <c r="K14" s="96" t="e">
        <f t="shared" ca="1" si="4"/>
        <v>#REF!</v>
      </c>
      <c r="L14" s="97" t="e">
        <f t="shared" ca="1" si="0"/>
        <v>#REF!</v>
      </c>
      <c r="M14" s="97" t="e">
        <f t="shared" ca="1" si="1"/>
        <v>#REF!</v>
      </c>
      <c r="N14" s="97" t="e">
        <f t="shared" ca="1" si="2"/>
        <v>#REF!</v>
      </c>
      <c r="O14" s="98" t="e">
        <f t="shared" ca="1" si="6"/>
        <v>#REF!</v>
      </c>
    </row>
    <row r="15" spans="1:15" s="5" customFormat="1" ht="27.75" customHeight="1" x14ac:dyDescent="0.2">
      <c r="A15" s="95">
        <v>12</v>
      </c>
      <c r="B15" s="176" t="s">
        <v>95</v>
      </c>
      <c r="C15" s="4">
        <f t="shared" si="5"/>
        <v>77.53</v>
      </c>
      <c r="D15" s="173" t="s">
        <v>95</v>
      </c>
      <c r="E15" s="171"/>
      <c r="F15" s="166"/>
      <c r="G15" s="166"/>
      <c r="H15" s="166"/>
      <c r="I15" s="197">
        <v>77.53</v>
      </c>
      <c r="J15" s="198">
        <f t="shared" ca="1" si="3"/>
        <v>0</v>
      </c>
      <c r="K15" s="96" t="e">
        <f t="shared" ca="1" si="4"/>
        <v>#REF!</v>
      </c>
      <c r="L15" s="97" t="e">
        <f t="shared" ca="1" si="0"/>
        <v>#REF!</v>
      </c>
      <c r="M15" s="97" t="e">
        <f t="shared" ca="1" si="1"/>
        <v>#REF!</v>
      </c>
      <c r="N15" s="97" t="e">
        <f t="shared" ca="1" si="2"/>
        <v>#REF!</v>
      </c>
      <c r="O15" s="98" t="e">
        <f t="shared" ca="1" si="6"/>
        <v>#REF!</v>
      </c>
    </row>
    <row r="16" spans="1:15" s="6" customFormat="1" ht="27.75" customHeight="1" x14ac:dyDescent="0.2">
      <c r="A16" s="99">
        <v>10</v>
      </c>
      <c r="B16" s="176" t="s">
        <v>96</v>
      </c>
      <c r="C16" s="4">
        <f t="shared" si="5"/>
        <v>77.53</v>
      </c>
      <c r="D16" s="173" t="s">
        <v>96</v>
      </c>
      <c r="E16" s="171"/>
      <c r="F16" s="166"/>
      <c r="G16" s="166"/>
      <c r="H16" s="166"/>
      <c r="I16" s="197">
        <v>77.53</v>
      </c>
      <c r="J16" s="198">
        <f t="shared" ca="1" si="3"/>
        <v>0</v>
      </c>
      <c r="K16" s="96" t="e">
        <f t="shared" ca="1" si="4"/>
        <v>#REF!</v>
      </c>
      <c r="L16" s="97" t="e">
        <f t="shared" ca="1" si="0"/>
        <v>#REF!</v>
      </c>
      <c r="M16" s="97" t="e">
        <f t="shared" ca="1" si="1"/>
        <v>#REF!</v>
      </c>
      <c r="N16" s="97" t="e">
        <f t="shared" ca="1" si="2"/>
        <v>#REF!</v>
      </c>
      <c r="O16" s="98" t="e">
        <f t="shared" ca="1" si="6"/>
        <v>#REF!</v>
      </c>
    </row>
    <row r="17" spans="1:15" s="5" customFormat="1" ht="27.75" customHeight="1" x14ac:dyDescent="0.2">
      <c r="A17" s="95">
        <v>14</v>
      </c>
      <c r="B17" s="176" t="s">
        <v>97</v>
      </c>
      <c r="C17" s="4">
        <f t="shared" si="5"/>
        <v>56.72</v>
      </c>
      <c r="D17" s="173" t="s">
        <v>97</v>
      </c>
      <c r="E17" s="171"/>
      <c r="F17" s="166"/>
      <c r="G17" s="166"/>
      <c r="H17" s="166"/>
      <c r="I17" s="98">
        <v>56.72</v>
      </c>
      <c r="J17" s="198">
        <f t="shared" ca="1" si="3"/>
        <v>0</v>
      </c>
      <c r="K17" s="96" t="e">
        <f t="shared" ca="1" si="4"/>
        <v>#REF!</v>
      </c>
      <c r="L17" s="97" t="e">
        <f t="shared" ca="1" si="0"/>
        <v>#REF!</v>
      </c>
      <c r="M17" s="97" t="e">
        <f t="shared" ca="1" si="1"/>
        <v>#REF!</v>
      </c>
      <c r="N17" s="97" t="e">
        <f t="shared" ca="1" si="2"/>
        <v>#REF!</v>
      </c>
      <c r="O17" s="98" t="e">
        <f t="shared" ca="1" si="6"/>
        <v>#REF!</v>
      </c>
    </row>
    <row r="18" spans="1:15" s="5" customFormat="1" ht="27.75" customHeight="1" x14ac:dyDescent="0.2">
      <c r="A18" s="95">
        <v>15</v>
      </c>
      <c r="B18" s="176" t="s">
        <v>98</v>
      </c>
      <c r="C18" s="4">
        <f t="shared" si="5"/>
        <v>36.4</v>
      </c>
      <c r="D18" s="173" t="s">
        <v>98</v>
      </c>
      <c r="E18" s="171"/>
      <c r="F18" s="166"/>
      <c r="G18" s="166"/>
      <c r="H18" s="166"/>
      <c r="I18" s="98">
        <v>36.4</v>
      </c>
      <c r="J18" s="198">
        <f t="shared" ca="1" si="3"/>
        <v>0</v>
      </c>
      <c r="K18" s="96" t="e">
        <f t="shared" ca="1" si="4"/>
        <v>#REF!</v>
      </c>
      <c r="L18" s="97" t="e">
        <f t="shared" ca="1" si="0"/>
        <v>#REF!</v>
      </c>
      <c r="M18" s="97" t="e">
        <f t="shared" ca="1" si="1"/>
        <v>#REF!</v>
      </c>
      <c r="N18" s="97" t="e">
        <f t="shared" ca="1" si="2"/>
        <v>#REF!</v>
      </c>
      <c r="O18" s="98" t="e">
        <f t="shared" ca="1" si="6"/>
        <v>#REF!</v>
      </c>
    </row>
    <row r="19" spans="1:15" s="5" customFormat="1" ht="27.75" customHeight="1" x14ac:dyDescent="0.2">
      <c r="A19" s="95">
        <v>16</v>
      </c>
      <c r="B19" s="176" t="s">
        <v>99</v>
      </c>
      <c r="C19" s="4">
        <f t="shared" si="5"/>
        <v>85.87</v>
      </c>
      <c r="D19" s="173" t="s">
        <v>99</v>
      </c>
      <c r="E19" s="171"/>
      <c r="F19" s="166"/>
      <c r="G19" s="166"/>
      <c r="H19" s="166"/>
      <c r="I19" s="98">
        <v>85.87</v>
      </c>
      <c r="J19" s="198">
        <f t="shared" ca="1" si="3"/>
        <v>0</v>
      </c>
      <c r="K19" s="96" t="e">
        <f t="shared" ca="1" si="4"/>
        <v>#REF!</v>
      </c>
      <c r="L19" s="97" t="e">
        <f t="shared" ca="1" si="0"/>
        <v>#REF!</v>
      </c>
      <c r="M19" s="97" t="e">
        <f t="shared" ca="1" si="1"/>
        <v>#REF!</v>
      </c>
      <c r="N19" s="97" t="e">
        <f t="shared" ca="1" si="2"/>
        <v>#REF!</v>
      </c>
      <c r="O19" s="98" t="e">
        <f t="shared" ca="1" si="6"/>
        <v>#REF!</v>
      </c>
    </row>
    <row r="20" spans="1:15" s="5" customFormat="1" ht="27.75" customHeight="1" x14ac:dyDescent="0.2">
      <c r="A20" s="95">
        <v>17</v>
      </c>
      <c r="B20" s="176" t="s">
        <v>100</v>
      </c>
      <c r="C20" s="4">
        <f t="shared" si="5"/>
        <v>77.53</v>
      </c>
      <c r="D20" s="173" t="s">
        <v>100</v>
      </c>
      <c r="E20" s="171"/>
      <c r="F20" s="166"/>
      <c r="G20" s="166"/>
      <c r="H20" s="166"/>
      <c r="I20" s="98">
        <v>77.53</v>
      </c>
      <c r="J20" s="198">
        <f t="shared" ca="1" si="3"/>
        <v>0</v>
      </c>
      <c r="K20" s="96" t="e">
        <f t="shared" ca="1" si="4"/>
        <v>#REF!</v>
      </c>
      <c r="L20" s="97" t="e">
        <f t="shared" ca="1" si="0"/>
        <v>#REF!</v>
      </c>
      <c r="M20" s="97" t="e">
        <f t="shared" ca="1" si="1"/>
        <v>#REF!</v>
      </c>
      <c r="N20" s="97" t="e">
        <f t="shared" ca="1" si="2"/>
        <v>#REF!</v>
      </c>
      <c r="O20" s="98" t="e">
        <f t="shared" ca="1" si="6"/>
        <v>#REF!</v>
      </c>
    </row>
    <row r="21" spans="1:15" s="5" customFormat="1" ht="27.75" customHeight="1" x14ac:dyDescent="0.2">
      <c r="A21" s="95">
        <v>18</v>
      </c>
      <c r="B21" s="176" t="s">
        <v>101</v>
      </c>
      <c r="C21" s="4">
        <f t="shared" si="5"/>
        <v>19.399999999999999</v>
      </c>
      <c r="D21" s="173" t="s">
        <v>101</v>
      </c>
      <c r="E21" s="171"/>
      <c r="F21" s="166"/>
      <c r="G21" s="166"/>
      <c r="H21" s="166"/>
      <c r="I21" s="98">
        <v>19.399999999999999</v>
      </c>
      <c r="J21" s="198">
        <f t="shared" ca="1" si="3"/>
        <v>0</v>
      </c>
      <c r="K21" s="96" t="e">
        <f t="shared" ca="1" si="4"/>
        <v>#REF!</v>
      </c>
      <c r="L21" s="97" t="e">
        <f t="shared" ca="1" si="0"/>
        <v>#REF!</v>
      </c>
      <c r="M21" s="97" t="e">
        <f t="shared" ca="1" si="1"/>
        <v>#REF!</v>
      </c>
      <c r="N21" s="97" t="e">
        <f t="shared" ca="1" si="2"/>
        <v>#REF!</v>
      </c>
      <c r="O21" s="98" t="e">
        <f t="shared" ca="1" si="6"/>
        <v>#REF!</v>
      </c>
    </row>
    <row r="22" spans="1:15" s="5" customFormat="1" ht="27.75" customHeight="1" x14ac:dyDescent="0.2">
      <c r="A22" s="95">
        <v>19</v>
      </c>
      <c r="B22" s="176" t="s">
        <v>102</v>
      </c>
      <c r="C22" s="4">
        <f t="shared" si="5"/>
        <v>77.53</v>
      </c>
      <c r="D22" s="173" t="s">
        <v>102</v>
      </c>
      <c r="E22" s="171"/>
      <c r="F22" s="166"/>
      <c r="G22" s="166"/>
      <c r="H22" s="166"/>
      <c r="I22" s="98">
        <v>77.53</v>
      </c>
      <c r="J22" s="198">
        <f t="shared" ca="1" si="3"/>
        <v>0</v>
      </c>
      <c r="K22" s="96" t="e">
        <f t="shared" ca="1" si="4"/>
        <v>#REF!</v>
      </c>
      <c r="L22" s="97" t="e">
        <f t="shared" ca="1" si="0"/>
        <v>#REF!</v>
      </c>
      <c r="M22" s="97" t="e">
        <f t="shared" ca="1" si="1"/>
        <v>#REF!</v>
      </c>
      <c r="N22" s="97" t="e">
        <f t="shared" ca="1" si="2"/>
        <v>#REF!</v>
      </c>
      <c r="O22" s="98" t="e">
        <f t="shared" ca="1" si="6"/>
        <v>#REF!</v>
      </c>
    </row>
    <row r="23" spans="1:15" s="5" customFormat="1" ht="27.75" customHeight="1" x14ac:dyDescent="0.2">
      <c r="A23" s="95">
        <v>20</v>
      </c>
      <c r="B23" s="176" t="s">
        <v>103</v>
      </c>
      <c r="C23" s="4">
        <f t="shared" si="5"/>
        <v>24.56</v>
      </c>
      <c r="D23" s="173" t="s">
        <v>103</v>
      </c>
      <c r="E23" s="171"/>
      <c r="F23" s="166"/>
      <c r="G23" s="166"/>
      <c r="H23" s="166"/>
      <c r="I23" s="98">
        <v>24.56</v>
      </c>
      <c r="J23" s="198">
        <f t="shared" ca="1" si="3"/>
        <v>0</v>
      </c>
      <c r="K23" s="96" t="e">
        <f t="shared" ca="1" si="4"/>
        <v>#REF!</v>
      </c>
      <c r="L23" s="97" t="e">
        <f t="shared" ca="1" si="0"/>
        <v>#REF!</v>
      </c>
      <c r="M23" s="97" t="e">
        <f t="shared" ca="1" si="1"/>
        <v>#REF!</v>
      </c>
      <c r="N23" s="97" t="e">
        <f t="shared" ca="1" si="2"/>
        <v>#REF!</v>
      </c>
      <c r="O23" s="98" t="e">
        <f t="shared" ca="1" si="6"/>
        <v>#REF!</v>
      </c>
    </row>
    <row r="24" spans="1:15" s="5" customFormat="1" ht="27.75" customHeight="1" x14ac:dyDescent="0.2">
      <c r="A24" s="95">
        <v>21</v>
      </c>
      <c r="B24" s="176" t="s">
        <v>104</v>
      </c>
      <c r="C24" s="4">
        <f t="shared" si="5"/>
        <v>42.4</v>
      </c>
      <c r="D24" s="173" t="s">
        <v>104</v>
      </c>
      <c r="E24" s="171"/>
      <c r="F24" s="166"/>
      <c r="G24" s="166"/>
      <c r="H24" s="166"/>
      <c r="I24" s="98">
        <v>42.4</v>
      </c>
      <c r="J24" s="198">
        <f t="shared" ca="1" si="3"/>
        <v>0</v>
      </c>
      <c r="K24" s="96" t="e">
        <f t="shared" ca="1" si="4"/>
        <v>#REF!</v>
      </c>
      <c r="L24" s="97" t="e">
        <f t="shared" ca="1" si="0"/>
        <v>#REF!</v>
      </c>
      <c r="M24" s="97" t="e">
        <f t="shared" ca="1" si="1"/>
        <v>#REF!</v>
      </c>
      <c r="N24" s="97" t="e">
        <f t="shared" ca="1" si="2"/>
        <v>#REF!</v>
      </c>
      <c r="O24" s="98" t="e">
        <f t="shared" ca="1" si="6"/>
        <v>#REF!</v>
      </c>
    </row>
    <row r="25" spans="1:15" s="5" customFormat="1" ht="27.75" customHeight="1" x14ac:dyDescent="0.2">
      <c r="A25" s="95">
        <v>22</v>
      </c>
      <c r="B25" s="176" t="s">
        <v>105</v>
      </c>
      <c r="C25" s="4">
        <f t="shared" si="5"/>
        <v>66.900000000000006</v>
      </c>
      <c r="D25" s="173" t="s">
        <v>105</v>
      </c>
      <c r="E25" s="171"/>
      <c r="F25" s="166"/>
      <c r="G25" s="166"/>
      <c r="H25" s="166"/>
      <c r="I25" s="98">
        <v>66.900000000000006</v>
      </c>
      <c r="J25" s="198">
        <f t="shared" ca="1" si="3"/>
        <v>0</v>
      </c>
      <c r="K25" s="96" t="e">
        <f t="shared" ca="1" si="4"/>
        <v>#REF!</v>
      </c>
      <c r="L25" s="97" t="e">
        <f t="shared" ca="1" si="0"/>
        <v>#REF!</v>
      </c>
      <c r="M25" s="97" t="e">
        <f t="shared" ca="1" si="1"/>
        <v>#REF!</v>
      </c>
      <c r="N25" s="97" t="e">
        <f t="shared" ca="1" si="2"/>
        <v>#REF!</v>
      </c>
      <c r="O25" s="98" t="e">
        <f t="shared" ca="1" si="6"/>
        <v>#REF!</v>
      </c>
    </row>
    <row r="26" spans="1:15" s="5" customFormat="1" ht="27.75" customHeight="1" x14ac:dyDescent="0.2">
      <c r="A26" s="95">
        <v>23</v>
      </c>
      <c r="B26" s="176" t="s">
        <v>106</v>
      </c>
      <c r="C26" s="4">
        <f t="shared" si="5"/>
        <v>49.88</v>
      </c>
      <c r="D26" s="173" t="s">
        <v>106</v>
      </c>
      <c r="E26" s="171"/>
      <c r="F26" s="166"/>
      <c r="G26" s="166"/>
      <c r="H26" s="166"/>
      <c r="I26" s="98">
        <v>49.88</v>
      </c>
      <c r="J26" s="198">
        <f t="shared" ca="1" si="3"/>
        <v>0</v>
      </c>
      <c r="K26" s="96" t="e">
        <f t="shared" ca="1" si="4"/>
        <v>#REF!</v>
      </c>
      <c r="L26" s="97" t="e">
        <f t="shared" ca="1" si="0"/>
        <v>#REF!</v>
      </c>
      <c r="M26" s="97" t="e">
        <f t="shared" ca="1" si="1"/>
        <v>#REF!</v>
      </c>
      <c r="N26" s="97" t="e">
        <f t="shared" ca="1" si="2"/>
        <v>#REF!</v>
      </c>
      <c r="O26" s="98" t="e">
        <f t="shared" ca="1" si="6"/>
        <v>#REF!</v>
      </c>
    </row>
    <row r="27" spans="1:15" s="5" customFormat="1" ht="27.75" customHeight="1" x14ac:dyDescent="0.2">
      <c r="A27" s="95">
        <v>24</v>
      </c>
      <c r="B27" s="176" t="s">
        <v>107</v>
      </c>
      <c r="C27" s="4">
        <f t="shared" si="5"/>
        <v>61.05</v>
      </c>
      <c r="D27" s="173" t="s">
        <v>107</v>
      </c>
      <c r="E27" s="171"/>
      <c r="F27" s="166"/>
      <c r="G27" s="166"/>
      <c r="H27" s="166"/>
      <c r="I27" s="98">
        <v>61.05</v>
      </c>
      <c r="J27" s="198">
        <f t="shared" ca="1" si="3"/>
        <v>0</v>
      </c>
      <c r="K27" s="96" t="e">
        <f t="shared" ca="1" si="4"/>
        <v>#REF!</v>
      </c>
      <c r="L27" s="97" t="e">
        <f t="shared" ca="1" si="0"/>
        <v>#REF!</v>
      </c>
      <c r="M27" s="97" t="e">
        <f t="shared" ca="1" si="1"/>
        <v>#REF!</v>
      </c>
      <c r="N27" s="97" t="e">
        <f t="shared" ca="1" si="2"/>
        <v>#REF!</v>
      </c>
      <c r="O27" s="98" t="e">
        <f t="shared" ca="1" si="6"/>
        <v>#REF!</v>
      </c>
    </row>
    <row r="28" spans="1:15" s="5" customFormat="1" ht="27.75" customHeight="1" x14ac:dyDescent="0.2">
      <c r="A28" s="95">
        <v>25</v>
      </c>
      <c r="B28" s="176" t="s">
        <v>108</v>
      </c>
      <c r="C28" s="4">
        <f t="shared" si="5"/>
        <v>32.880000000000003</v>
      </c>
      <c r="D28" s="173" t="s">
        <v>108</v>
      </c>
      <c r="E28" s="171"/>
      <c r="F28" s="166"/>
      <c r="G28" s="166"/>
      <c r="H28" s="166"/>
      <c r="I28" s="98">
        <v>32.880000000000003</v>
      </c>
      <c r="J28" s="198">
        <f t="shared" ca="1" si="3"/>
        <v>0</v>
      </c>
      <c r="K28" s="96" t="e">
        <f t="shared" ca="1" si="4"/>
        <v>#REF!</v>
      </c>
      <c r="L28" s="97" t="e">
        <f t="shared" ca="1" si="0"/>
        <v>#REF!</v>
      </c>
      <c r="M28" s="97" t="e">
        <f t="shared" ca="1" si="1"/>
        <v>#REF!</v>
      </c>
      <c r="N28" s="97" t="e">
        <f t="shared" ca="1" si="2"/>
        <v>#REF!</v>
      </c>
      <c r="O28" s="98" t="e">
        <f t="shared" ca="1" si="6"/>
        <v>#REF!</v>
      </c>
    </row>
    <row r="29" spans="1:15" s="5" customFormat="1" ht="27.75" customHeight="1" x14ac:dyDescent="0.2">
      <c r="A29" s="95">
        <v>26</v>
      </c>
      <c r="B29" s="176" t="s">
        <v>109</v>
      </c>
      <c r="C29" s="4">
        <f t="shared" si="5"/>
        <v>50.71</v>
      </c>
      <c r="D29" s="173" t="s">
        <v>109</v>
      </c>
      <c r="E29" s="171"/>
      <c r="F29" s="166"/>
      <c r="G29" s="166"/>
      <c r="H29" s="166"/>
      <c r="I29" s="98">
        <v>50.71</v>
      </c>
      <c r="J29" s="198">
        <f t="shared" ca="1" si="3"/>
        <v>0</v>
      </c>
      <c r="K29" s="96" t="e">
        <f t="shared" ca="1" si="4"/>
        <v>#REF!</v>
      </c>
      <c r="L29" s="97" t="e">
        <f t="shared" ca="1" si="0"/>
        <v>#REF!</v>
      </c>
      <c r="M29" s="97" t="e">
        <f t="shared" ca="1" si="1"/>
        <v>#REF!</v>
      </c>
      <c r="N29" s="97" t="e">
        <f t="shared" ca="1" si="2"/>
        <v>#REF!</v>
      </c>
      <c r="O29" s="98" t="e">
        <f t="shared" ca="1" si="6"/>
        <v>#REF!</v>
      </c>
    </row>
    <row r="30" spans="1:15" s="5" customFormat="1" ht="27.75" customHeight="1" x14ac:dyDescent="0.2">
      <c r="A30" s="95">
        <v>27</v>
      </c>
      <c r="B30" s="176" t="s">
        <v>110</v>
      </c>
      <c r="C30" s="4">
        <f t="shared" si="5"/>
        <v>49.86</v>
      </c>
      <c r="D30" s="173" t="s">
        <v>110</v>
      </c>
      <c r="E30" s="171"/>
      <c r="F30" s="166"/>
      <c r="G30" s="166"/>
      <c r="H30" s="166"/>
      <c r="I30" s="98">
        <v>49.86</v>
      </c>
      <c r="J30" s="198">
        <f t="shared" ca="1" si="3"/>
        <v>0</v>
      </c>
      <c r="K30" s="96" t="e">
        <f t="shared" ca="1" si="4"/>
        <v>#REF!</v>
      </c>
      <c r="L30" s="97" t="e">
        <f t="shared" ca="1" si="0"/>
        <v>#REF!</v>
      </c>
      <c r="M30" s="97" t="e">
        <f t="shared" ca="1" si="1"/>
        <v>#REF!</v>
      </c>
      <c r="N30" s="97" t="e">
        <f t="shared" ca="1" si="2"/>
        <v>#REF!</v>
      </c>
      <c r="O30" s="98" t="e">
        <f t="shared" ca="1" si="6"/>
        <v>#REF!</v>
      </c>
    </row>
    <row r="31" spans="1:15" s="5" customFormat="1" ht="27.75" customHeight="1" x14ac:dyDescent="0.2">
      <c r="A31" s="95">
        <v>28</v>
      </c>
      <c r="B31" s="176" t="s">
        <v>111</v>
      </c>
      <c r="C31" s="4">
        <f t="shared" si="5"/>
        <v>64.88</v>
      </c>
      <c r="D31" s="173" t="s">
        <v>111</v>
      </c>
      <c r="E31" s="171"/>
      <c r="F31" s="166"/>
      <c r="G31" s="166"/>
      <c r="H31" s="166"/>
      <c r="I31" s="98">
        <v>64.88</v>
      </c>
      <c r="J31" s="198">
        <f t="shared" ca="1" si="3"/>
        <v>0</v>
      </c>
      <c r="K31" s="96" t="e">
        <f t="shared" ca="1" si="4"/>
        <v>#REF!</v>
      </c>
      <c r="L31" s="97" t="e">
        <f t="shared" ca="1" si="0"/>
        <v>#REF!</v>
      </c>
      <c r="M31" s="97" t="e">
        <f t="shared" ca="1" si="1"/>
        <v>#REF!</v>
      </c>
      <c r="N31" s="97" t="e">
        <f t="shared" ca="1" si="2"/>
        <v>#REF!</v>
      </c>
      <c r="O31" s="98" t="e">
        <f t="shared" ca="1" si="6"/>
        <v>#REF!</v>
      </c>
    </row>
    <row r="32" spans="1:15" s="5" customFormat="1" ht="27.75" customHeight="1" x14ac:dyDescent="0.2">
      <c r="A32" s="95">
        <v>29</v>
      </c>
      <c r="B32" s="176" t="s">
        <v>112</v>
      </c>
      <c r="C32" s="4">
        <f t="shared" si="5"/>
        <v>49.88</v>
      </c>
      <c r="D32" s="173" t="s">
        <v>112</v>
      </c>
      <c r="E32" s="171"/>
      <c r="F32" s="166"/>
      <c r="G32" s="166"/>
      <c r="H32" s="166"/>
      <c r="I32" s="98">
        <v>49.88</v>
      </c>
      <c r="J32" s="198">
        <f t="shared" ca="1" si="3"/>
        <v>0</v>
      </c>
      <c r="K32" s="96" t="e">
        <f t="shared" ca="1" si="4"/>
        <v>#REF!</v>
      </c>
      <c r="L32" s="97" t="e">
        <f t="shared" ca="1" si="0"/>
        <v>#REF!</v>
      </c>
      <c r="M32" s="97" t="e">
        <f t="shared" ca="1" si="1"/>
        <v>#REF!</v>
      </c>
      <c r="N32" s="97" t="e">
        <f t="shared" ca="1" si="2"/>
        <v>#REF!</v>
      </c>
      <c r="O32" s="98" t="e">
        <f t="shared" ca="1" si="6"/>
        <v>#REF!</v>
      </c>
    </row>
    <row r="33" spans="1:15" s="5" customFormat="1" ht="27.75" customHeight="1" x14ac:dyDescent="0.2">
      <c r="A33" s="95">
        <v>30</v>
      </c>
      <c r="B33" s="176" t="s">
        <v>113</v>
      </c>
      <c r="C33" s="4">
        <f t="shared" si="5"/>
        <v>21.39</v>
      </c>
      <c r="D33" s="173" t="s">
        <v>113</v>
      </c>
      <c r="E33" s="171"/>
      <c r="F33" s="166"/>
      <c r="G33" s="166"/>
      <c r="H33" s="166"/>
      <c r="I33" s="98">
        <v>21.39</v>
      </c>
      <c r="J33" s="198">
        <f t="shared" ca="1" si="3"/>
        <v>0</v>
      </c>
      <c r="K33" s="96" t="e">
        <f t="shared" ca="1" si="4"/>
        <v>#REF!</v>
      </c>
      <c r="L33" s="97" t="e">
        <f t="shared" ca="1" si="0"/>
        <v>#REF!</v>
      </c>
      <c r="M33" s="97" t="e">
        <f t="shared" ca="1" si="1"/>
        <v>#REF!</v>
      </c>
      <c r="N33" s="97" t="e">
        <f t="shared" ca="1" si="2"/>
        <v>#REF!</v>
      </c>
      <c r="O33" s="98" t="e">
        <f t="shared" ca="1" si="6"/>
        <v>#REF!</v>
      </c>
    </row>
    <row r="34" spans="1:15" s="5" customFormat="1" ht="27.75" customHeight="1" x14ac:dyDescent="0.2">
      <c r="A34" s="95">
        <v>31</v>
      </c>
      <c r="B34" s="176" t="s">
        <v>114</v>
      </c>
      <c r="C34" s="4">
        <f t="shared" si="5"/>
        <v>53.37</v>
      </c>
      <c r="D34" s="173" t="s">
        <v>114</v>
      </c>
      <c r="E34" s="171"/>
      <c r="F34" s="166"/>
      <c r="G34" s="166"/>
      <c r="H34" s="166"/>
      <c r="I34" s="98">
        <v>53.37</v>
      </c>
      <c r="J34" s="198">
        <f t="shared" ca="1" si="3"/>
        <v>0</v>
      </c>
      <c r="K34" s="96" t="e">
        <f t="shared" ca="1" si="4"/>
        <v>#REF!</v>
      </c>
      <c r="L34" s="97" t="e">
        <f t="shared" ca="1" si="0"/>
        <v>#REF!</v>
      </c>
      <c r="M34" s="97" t="e">
        <f t="shared" ca="1" si="1"/>
        <v>#REF!</v>
      </c>
      <c r="N34" s="97" t="e">
        <f t="shared" ca="1" si="2"/>
        <v>#REF!</v>
      </c>
      <c r="O34" s="98" t="e">
        <f t="shared" ca="1" si="6"/>
        <v>#REF!</v>
      </c>
    </row>
    <row r="35" spans="1:15" s="5" customFormat="1" ht="27.75" customHeight="1" x14ac:dyDescent="0.2">
      <c r="A35" s="95">
        <v>32</v>
      </c>
      <c r="B35" s="176" t="s">
        <v>115</v>
      </c>
      <c r="C35" s="4">
        <f t="shared" si="5"/>
        <v>72.69</v>
      </c>
      <c r="D35" s="173" t="s">
        <v>115</v>
      </c>
      <c r="E35" s="171"/>
      <c r="F35" s="166"/>
      <c r="G35" s="166"/>
      <c r="H35" s="166"/>
      <c r="I35" s="98">
        <v>72.69</v>
      </c>
      <c r="J35" s="198">
        <f t="shared" ca="1" si="3"/>
        <v>0</v>
      </c>
      <c r="K35" s="96" t="e">
        <f t="shared" ca="1" si="4"/>
        <v>#REF!</v>
      </c>
      <c r="L35" s="97" t="e">
        <f t="shared" ca="1" si="0"/>
        <v>#REF!</v>
      </c>
      <c r="M35" s="97" t="e">
        <f t="shared" ca="1" si="1"/>
        <v>#REF!</v>
      </c>
      <c r="N35" s="97" t="e">
        <f t="shared" ca="1" si="2"/>
        <v>#REF!</v>
      </c>
      <c r="O35" s="98" t="e">
        <f t="shared" ca="1" si="6"/>
        <v>#REF!</v>
      </c>
    </row>
    <row r="36" spans="1:15" s="5" customFormat="1" ht="27.75" customHeight="1" x14ac:dyDescent="0.2">
      <c r="A36" s="95">
        <v>33</v>
      </c>
      <c r="B36" s="176" t="s">
        <v>116</v>
      </c>
      <c r="C36" s="4">
        <f t="shared" si="5"/>
        <v>61.37</v>
      </c>
      <c r="D36" s="173" t="s">
        <v>116</v>
      </c>
      <c r="E36" s="171"/>
      <c r="F36" s="166"/>
      <c r="G36" s="166"/>
      <c r="H36" s="166"/>
      <c r="I36" s="98">
        <v>61.37</v>
      </c>
      <c r="J36" s="198">
        <f t="shared" ca="1" si="3"/>
        <v>0</v>
      </c>
      <c r="K36" s="96" t="e">
        <f t="shared" ref="K36:K49" ca="1" si="7">INDIRECT("июнь!AG"&amp;27+((ROW()-4)*4))</f>
        <v>#REF!</v>
      </c>
      <c r="L36" s="97" t="e">
        <f t="shared" ca="1" si="0"/>
        <v>#REF!</v>
      </c>
      <c r="M36" s="97" t="e">
        <f t="shared" ca="1" si="1"/>
        <v>#REF!</v>
      </c>
      <c r="N36" s="97" t="e">
        <f t="shared" ca="1" si="2"/>
        <v>#REF!</v>
      </c>
      <c r="O36" s="98" t="e">
        <f t="shared" ca="1" si="6"/>
        <v>#REF!</v>
      </c>
    </row>
    <row r="37" spans="1:15" s="5" customFormat="1" ht="27.75" customHeight="1" x14ac:dyDescent="0.2">
      <c r="A37" s="95">
        <v>34</v>
      </c>
      <c r="B37" s="176" t="s">
        <v>117</v>
      </c>
      <c r="C37" s="4">
        <f t="shared" si="5"/>
        <v>57.71</v>
      </c>
      <c r="D37" s="173" t="s">
        <v>117</v>
      </c>
      <c r="E37" s="171"/>
      <c r="F37" s="166"/>
      <c r="G37" s="166"/>
      <c r="H37" s="166"/>
      <c r="I37" s="98">
        <v>57.71</v>
      </c>
      <c r="J37" s="198">
        <f t="shared" ca="1" si="3"/>
        <v>0</v>
      </c>
      <c r="K37" s="96" t="e">
        <f t="shared" ca="1" si="7"/>
        <v>#REF!</v>
      </c>
      <c r="L37" s="97" t="e">
        <f t="shared" ca="1" si="0"/>
        <v>#REF!</v>
      </c>
      <c r="M37" s="97" t="e">
        <f t="shared" ca="1" si="1"/>
        <v>#REF!</v>
      </c>
      <c r="N37" s="97" t="e">
        <f t="shared" ca="1" si="2"/>
        <v>#REF!</v>
      </c>
      <c r="O37" s="98" t="e">
        <f t="shared" ca="1" si="6"/>
        <v>#REF!</v>
      </c>
    </row>
    <row r="38" spans="1:15" s="5" customFormat="1" ht="27.75" customHeight="1" x14ac:dyDescent="0.2">
      <c r="A38" s="95">
        <v>35</v>
      </c>
      <c r="B38" s="177" t="s">
        <v>118</v>
      </c>
      <c r="C38" s="4">
        <f t="shared" si="5"/>
        <v>15.06</v>
      </c>
      <c r="D38" s="174" t="s">
        <v>118</v>
      </c>
      <c r="E38" s="171"/>
      <c r="F38" s="166"/>
      <c r="G38" s="166"/>
      <c r="H38" s="166"/>
      <c r="I38" s="98">
        <v>15.06</v>
      </c>
      <c r="J38" s="198">
        <f t="shared" ca="1" si="3"/>
        <v>0</v>
      </c>
      <c r="K38" s="96" t="e">
        <f t="shared" ca="1" si="7"/>
        <v>#REF!</v>
      </c>
      <c r="L38" s="97" t="e">
        <f t="shared" ca="1" si="0"/>
        <v>#REF!</v>
      </c>
      <c r="M38" s="97" t="e">
        <f t="shared" ca="1" si="1"/>
        <v>#REF!</v>
      </c>
      <c r="N38" s="97" t="e">
        <f t="shared" ca="1" si="2"/>
        <v>#REF!</v>
      </c>
      <c r="O38" s="98" t="e">
        <f t="shared" ca="1" si="6"/>
        <v>#REF!</v>
      </c>
    </row>
    <row r="39" spans="1:15" s="5" customFormat="1" ht="27.75" customHeight="1" x14ac:dyDescent="0.2">
      <c r="A39" s="95">
        <v>36</v>
      </c>
      <c r="B39" s="176" t="s">
        <v>119</v>
      </c>
      <c r="C39" s="4">
        <f t="shared" si="5"/>
        <v>47.54</v>
      </c>
      <c r="D39" s="173" t="s">
        <v>119</v>
      </c>
      <c r="E39" s="171"/>
      <c r="F39" s="166"/>
      <c r="G39" s="166"/>
      <c r="H39" s="166"/>
      <c r="I39" s="98">
        <v>47.54</v>
      </c>
      <c r="J39" s="198">
        <f t="shared" ca="1" si="3"/>
        <v>0</v>
      </c>
      <c r="K39" s="96" t="e">
        <f t="shared" ca="1" si="7"/>
        <v>#REF!</v>
      </c>
      <c r="L39" s="97" t="e">
        <f t="shared" ca="1" si="0"/>
        <v>#REF!</v>
      </c>
      <c r="M39" s="97" t="e">
        <f t="shared" ca="1" si="1"/>
        <v>#REF!</v>
      </c>
      <c r="N39" s="97" t="e">
        <f t="shared" ca="1" si="2"/>
        <v>#REF!</v>
      </c>
      <c r="O39" s="98" t="e">
        <f t="shared" ca="1" si="6"/>
        <v>#REF!</v>
      </c>
    </row>
    <row r="40" spans="1:15" s="5" customFormat="1" ht="27.75" customHeight="1" x14ac:dyDescent="0.2">
      <c r="A40" s="95">
        <v>37</v>
      </c>
      <c r="B40" s="176" t="s">
        <v>120</v>
      </c>
      <c r="C40" s="4">
        <f t="shared" si="5"/>
        <v>49.54</v>
      </c>
      <c r="D40" s="173" t="s">
        <v>120</v>
      </c>
      <c r="E40" s="171"/>
      <c r="F40" s="166"/>
      <c r="G40" s="166"/>
      <c r="H40" s="166"/>
      <c r="I40" s="98">
        <v>49.54</v>
      </c>
      <c r="J40" s="198">
        <f t="shared" ca="1" si="3"/>
        <v>0</v>
      </c>
      <c r="K40" s="96" t="e">
        <f t="shared" ca="1" si="7"/>
        <v>#REF!</v>
      </c>
      <c r="L40" s="97" t="e">
        <f t="shared" ca="1" si="0"/>
        <v>#REF!</v>
      </c>
      <c r="M40" s="97" t="e">
        <f t="shared" ca="1" si="1"/>
        <v>#REF!</v>
      </c>
      <c r="N40" s="97" t="e">
        <f t="shared" ca="1" si="2"/>
        <v>#REF!</v>
      </c>
      <c r="O40" s="98" t="e">
        <f t="shared" ca="1" si="6"/>
        <v>#REF!</v>
      </c>
    </row>
    <row r="41" spans="1:15" s="5" customFormat="1" ht="27.75" customHeight="1" x14ac:dyDescent="0.2">
      <c r="A41" s="95">
        <v>38</v>
      </c>
      <c r="B41" s="176" t="s">
        <v>121</v>
      </c>
      <c r="C41" s="4">
        <f t="shared" si="5"/>
        <v>58.54</v>
      </c>
      <c r="D41" s="173" t="s">
        <v>121</v>
      </c>
      <c r="E41" s="171"/>
      <c r="F41" s="166"/>
      <c r="G41" s="166"/>
      <c r="H41" s="166"/>
      <c r="I41" s="98">
        <v>58.54</v>
      </c>
      <c r="J41" s="198">
        <f t="shared" ca="1" si="3"/>
        <v>0</v>
      </c>
      <c r="K41" s="96" t="e">
        <f t="shared" ca="1" si="7"/>
        <v>#REF!</v>
      </c>
      <c r="L41" s="97" t="e">
        <f t="shared" ca="1" si="0"/>
        <v>#REF!</v>
      </c>
      <c r="M41" s="97" t="e">
        <f t="shared" ca="1" si="1"/>
        <v>#REF!</v>
      </c>
      <c r="N41" s="97" t="e">
        <f t="shared" ca="1" si="2"/>
        <v>#REF!</v>
      </c>
      <c r="O41" s="98" t="e">
        <f t="shared" ca="1" si="6"/>
        <v>#REF!</v>
      </c>
    </row>
    <row r="42" spans="1:15" s="5" customFormat="1" ht="27.75" customHeight="1" x14ac:dyDescent="0.2">
      <c r="A42" s="95">
        <v>39</v>
      </c>
      <c r="B42" s="176" t="s">
        <v>122</v>
      </c>
      <c r="C42" s="4">
        <f t="shared" si="5"/>
        <v>47.39</v>
      </c>
      <c r="D42" s="173" t="s">
        <v>122</v>
      </c>
      <c r="E42" s="171"/>
      <c r="F42" s="166"/>
      <c r="G42" s="166"/>
      <c r="H42" s="166"/>
      <c r="I42" s="98">
        <v>47.39</v>
      </c>
      <c r="J42" s="198">
        <f t="shared" ca="1" si="3"/>
        <v>0</v>
      </c>
      <c r="K42" s="96" t="e">
        <f t="shared" ca="1" si="7"/>
        <v>#REF!</v>
      </c>
      <c r="L42" s="97" t="e">
        <f t="shared" ca="1" si="0"/>
        <v>#REF!</v>
      </c>
      <c r="M42" s="97" t="e">
        <f t="shared" ca="1" si="1"/>
        <v>#REF!</v>
      </c>
      <c r="N42" s="97" t="e">
        <f t="shared" ca="1" si="2"/>
        <v>#REF!</v>
      </c>
      <c r="O42" s="98" t="e">
        <f t="shared" ca="1" si="6"/>
        <v>#REF!</v>
      </c>
    </row>
    <row r="43" spans="1:15" s="5" customFormat="1" ht="27.75" customHeight="1" x14ac:dyDescent="0.2">
      <c r="A43" s="95">
        <v>40</v>
      </c>
      <c r="B43" s="176" t="s">
        <v>123</v>
      </c>
      <c r="C43" s="4">
        <f t="shared" si="5"/>
        <v>46.2</v>
      </c>
      <c r="D43" s="173" t="s">
        <v>123</v>
      </c>
      <c r="E43" s="171"/>
      <c r="F43" s="166"/>
      <c r="G43" s="166"/>
      <c r="H43" s="166"/>
      <c r="I43" s="98">
        <v>46.2</v>
      </c>
      <c r="J43" s="198">
        <f t="shared" ca="1" si="3"/>
        <v>0</v>
      </c>
      <c r="K43" s="96" t="e">
        <f t="shared" ca="1" si="7"/>
        <v>#REF!</v>
      </c>
      <c r="L43" s="97" t="e">
        <f t="shared" ca="1" si="0"/>
        <v>#REF!</v>
      </c>
      <c r="M43" s="97" t="e">
        <f t="shared" ca="1" si="1"/>
        <v>#REF!</v>
      </c>
      <c r="N43" s="97" t="e">
        <f t="shared" ca="1" si="2"/>
        <v>#REF!</v>
      </c>
      <c r="O43" s="98" t="e">
        <f t="shared" ca="1" si="6"/>
        <v>#REF!</v>
      </c>
    </row>
    <row r="44" spans="1:15" s="5" customFormat="1" ht="27.75" customHeight="1" x14ac:dyDescent="0.2">
      <c r="A44" s="95">
        <v>41</v>
      </c>
      <c r="B44" s="176" t="s">
        <v>124</v>
      </c>
      <c r="C44" s="4">
        <f t="shared" si="5"/>
        <v>50.54</v>
      </c>
      <c r="D44" s="173" t="s">
        <v>124</v>
      </c>
      <c r="E44" s="171"/>
      <c r="F44" s="166"/>
      <c r="G44" s="166"/>
      <c r="H44" s="166"/>
      <c r="I44" s="98">
        <v>50.54</v>
      </c>
      <c r="J44" s="198">
        <f t="shared" ca="1" si="3"/>
        <v>0</v>
      </c>
      <c r="K44" s="103">
        <v>8</v>
      </c>
      <c r="L44" s="97" t="e">
        <f t="shared" ca="1" si="0"/>
        <v>#REF!</v>
      </c>
      <c r="M44" s="97" t="e">
        <f t="shared" ca="1" si="1"/>
        <v>#REF!</v>
      </c>
      <c r="N44" s="97" t="e">
        <f t="shared" ca="1" si="2"/>
        <v>#REF!</v>
      </c>
      <c r="O44" s="98" t="e">
        <f t="shared" ca="1" si="6"/>
        <v>#REF!</v>
      </c>
    </row>
    <row r="45" spans="1:15" s="5" customFormat="1" ht="27.75" customHeight="1" x14ac:dyDescent="0.2">
      <c r="A45" s="95">
        <v>42</v>
      </c>
      <c r="B45" s="176" t="s">
        <v>125</v>
      </c>
      <c r="C45" s="4">
        <f t="shared" si="5"/>
        <v>33.9</v>
      </c>
      <c r="D45" s="173" t="s">
        <v>125</v>
      </c>
      <c r="E45" s="171"/>
      <c r="F45" s="166"/>
      <c r="G45" s="166"/>
      <c r="H45" s="166"/>
      <c r="I45" s="98">
        <v>33.9</v>
      </c>
      <c r="J45" s="198">
        <f t="shared" ca="1" si="3"/>
        <v>0</v>
      </c>
      <c r="K45" s="96" t="e">
        <f t="shared" ca="1" si="7"/>
        <v>#REF!</v>
      </c>
      <c r="L45" s="97" t="e">
        <f t="shared" ca="1" si="0"/>
        <v>#REF!</v>
      </c>
      <c r="M45" s="97" t="e">
        <f t="shared" ca="1" si="1"/>
        <v>#REF!</v>
      </c>
      <c r="N45" s="97" t="e">
        <f t="shared" ca="1" si="2"/>
        <v>#REF!</v>
      </c>
      <c r="O45" s="98" t="e">
        <f t="shared" ca="1" si="6"/>
        <v>#REF!</v>
      </c>
    </row>
    <row r="46" spans="1:15" s="5" customFormat="1" ht="27.75" customHeight="1" x14ac:dyDescent="0.2">
      <c r="A46" s="95">
        <v>43</v>
      </c>
      <c r="B46" s="176" t="s">
        <v>126</v>
      </c>
      <c r="C46" s="4">
        <f t="shared" si="5"/>
        <v>39.39</v>
      </c>
      <c r="D46" s="173" t="s">
        <v>126</v>
      </c>
      <c r="E46" s="171"/>
      <c r="F46" s="166"/>
      <c r="G46" s="166"/>
      <c r="H46" s="166"/>
      <c r="I46" s="98">
        <v>39.39</v>
      </c>
      <c r="J46" s="198">
        <f t="shared" ca="1" si="3"/>
        <v>0</v>
      </c>
      <c r="K46" s="96" t="e">
        <f t="shared" ca="1" si="7"/>
        <v>#REF!</v>
      </c>
      <c r="L46" s="97" t="e">
        <f t="shared" ca="1" si="0"/>
        <v>#REF!</v>
      </c>
      <c r="M46" s="97" t="e">
        <f t="shared" ca="1" si="1"/>
        <v>#REF!</v>
      </c>
      <c r="N46" s="97" t="e">
        <f t="shared" ca="1" si="2"/>
        <v>#REF!</v>
      </c>
      <c r="O46" s="98" t="e">
        <f t="shared" ca="1" si="6"/>
        <v>#REF!</v>
      </c>
    </row>
    <row r="47" spans="1:15" s="5" customFormat="1" ht="27.75" customHeight="1" x14ac:dyDescent="0.2">
      <c r="A47" s="95">
        <v>44</v>
      </c>
      <c r="B47" s="176" t="s">
        <v>127</v>
      </c>
      <c r="C47" s="4">
        <f t="shared" si="5"/>
        <v>46.2</v>
      </c>
      <c r="D47" s="173" t="s">
        <v>127</v>
      </c>
      <c r="E47" s="171"/>
      <c r="F47" s="166"/>
      <c r="G47" s="166"/>
      <c r="H47" s="166"/>
      <c r="I47" s="98">
        <v>46.2</v>
      </c>
      <c r="J47" s="198">
        <f t="shared" ca="1" si="3"/>
        <v>0</v>
      </c>
      <c r="K47" s="96" t="e">
        <f t="shared" ca="1" si="7"/>
        <v>#REF!</v>
      </c>
      <c r="L47" s="97" t="e">
        <f t="shared" ca="1" si="0"/>
        <v>#REF!</v>
      </c>
      <c r="M47" s="97" t="e">
        <f t="shared" ca="1" si="1"/>
        <v>#REF!</v>
      </c>
      <c r="N47" s="97" t="e">
        <f t="shared" ca="1" si="2"/>
        <v>#REF!</v>
      </c>
      <c r="O47" s="98" t="e">
        <f t="shared" ca="1" si="6"/>
        <v>#REF!</v>
      </c>
    </row>
    <row r="48" spans="1:15" s="5" customFormat="1" ht="27.75" customHeight="1" x14ac:dyDescent="0.2">
      <c r="A48" s="95">
        <v>45</v>
      </c>
      <c r="B48" s="161"/>
      <c r="C48" s="4">
        <f t="shared" si="5"/>
        <v>0</v>
      </c>
      <c r="D48" s="175"/>
      <c r="E48" s="171"/>
      <c r="F48" s="166"/>
      <c r="G48" s="166"/>
      <c r="H48" s="166"/>
      <c r="I48" s="98"/>
      <c r="J48" s="198">
        <f t="shared" ca="1" si="3"/>
        <v>0</v>
      </c>
      <c r="K48" s="96" t="e">
        <f t="shared" ca="1" si="7"/>
        <v>#REF!</v>
      </c>
      <c r="L48" s="97" t="e">
        <f t="shared" ca="1" si="0"/>
        <v>#REF!</v>
      </c>
      <c r="M48" s="97" t="e">
        <f t="shared" ca="1" si="1"/>
        <v>#REF!</v>
      </c>
      <c r="N48" s="97" t="e">
        <f t="shared" ca="1" si="2"/>
        <v>#REF!</v>
      </c>
      <c r="O48" s="98" t="e">
        <f t="shared" ca="1" si="6"/>
        <v>#REF!</v>
      </c>
    </row>
    <row r="49" spans="1:15" s="5" customFormat="1" ht="27.75" customHeight="1" x14ac:dyDescent="0.2">
      <c r="A49" s="95">
        <v>46</v>
      </c>
      <c r="B49" s="161"/>
      <c r="C49" s="4">
        <f t="shared" si="5"/>
        <v>0</v>
      </c>
      <c r="D49" s="175"/>
      <c r="E49" s="171"/>
      <c r="F49" s="166"/>
      <c r="G49" s="166"/>
      <c r="H49" s="166"/>
      <c r="I49" s="98"/>
      <c r="J49" s="198">
        <f t="shared" ca="1" si="3"/>
        <v>0</v>
      </c>
      <c r="K49" s="96" t="e">
        <f t="shared" ca="1" si="7"/>
        <v>#REF!</v>
      </c>
      <c r="L49" s="97" t="e">
        <f t="shared" ca="1" si="0"/>
        <v>#REF!</v>
      </c>
      <c r="M49" s="97" t="e">
        <f t="shared" ca="1" si="1"/>
        <v>#REF!</v>
      </c>
      <c r="N49" s="97" t="e">
        <f t="shared" ca="1" si="2"/>
        <v>#REF!</v>
      </c>
      <c r="O49" s="98" t="e">
        <f t="shared" ca="1" si="6"/>
        <v>#REF!</v>
      </c>
    </row>
    <row r="50" spans="1:15" s="10" customFormat="1" ht="15.75" x14ac:dyDescent="0.2">
      <c r="A50" s="95">
        <v>47</v>
      </c>
      <c r="B50" s="161"/>
      <c r="C50" s="160"/>
      <c r="D50" s="183"/>
      <c r="E50" s="184"/>
      <c r="F50" s="185"/>
      <c r="G50" s="185"/>
      <c r="H50" s="185"/>
      <c r="I50" s="185"/>
      <c r="J50" s="13"/>
      <c r="K50" s="9"/>
      <c r="L50" s="100"/>
      <c r="M50" s="100"/>
      <c r="N50" s="100"/>
      <c r="O50" s="100"/>
    </row>
    <row r="51" spans="1:15" ht="15.75" x14ac:dyDescent="0.2">
      <c r="A51" s="95">
        <v>48</v>
      </c>
      <c r="B51" s="180"/>
      <c r="C51" s="160"/>
      <c r="F51" s="182"/>
      <c r="G51" s="182"/>
      <c r="H51" s="182"/>
      <c r="I51" s="182"/>
      <c r="L51" s="94"/>
      <c r="M51" s="94"/>
      <c r="N51" s="94"/>
      <c r="O51" s="94"/>
    </row>
    <row r="95" spans="2:2" x14ac:dyDescent="0.2">
      <c r="B95" s="92"/>
    </row>
  </sheetData>
  <mergeCells count="5">
    <mergeCell ref="A2:A3"/>
    <mergeCell ref="B2:B3"/>
    <mergeCell ref="C2:C3"/>
    <mergeCell ref="D2:I2"/>
    <mergeCell ref="J2:O2"/>
  </mergeCells>
  <pageMargins left="0.51181102362204722" right="0.43307086614173229" top="0.23622047244094491" bottom="0.31496062992125984" header="0.19685039370078741" footer="0.27559055118110237"/>
  <pageSetup paperSize="9" scale="75" fitToWidth="2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N117"/>
  <sheetViews>
    <sheetView topLeftCell="A13" zoomScale="70" zoomScaleNormal="70" workbookViewId="0">
      <selection activeCell="A19" sqref="A19:DH23"/>
    </sheetView>
  </sheetViews>
  <sheetFormatPr defaultRowHeight="12.75" x14ac:dyDescent="0.2"/>
  <cols>
    <col min="1" max="1" width="4.140625" customWidth="1"/>
    <col min="2" max="2" width="18.5703125" customWidth="1"/>
    <col min="3" max="3" width="8" customWidth="1"/>
    <col min="4" max="18" width="4.140625" customWidth="1"/>
    <col min="19" max="19" width="5.5703125" customWidth="1"/>
    <col min="20" max="35" width="4.140625" customWidth="1"/>
    <col min="36" max="49" width="5.5703125" customWidth="1"/>
    <col min="50" max="51" width="4.140625" customWidth="1"/>
    <col min="52" max="52" width="5.5703125" customWidth="1"/>
    <col min="53" max="53" width="5.42578125" customWidth="1"/>
    <col min="54" max="54" width="2.7109375" hidden="1" customWidth="1"/>
    <col min="55" max="63" width="5.42578125" hidden="1" customWidth="1"/>
    <col min="64" max="64" width="2.5703125" hidden="1" customWidth="1"/>
    <col min="65" max="65" width="8.28515625" hidden="1" customWidth="1"/>
    <col min="66" max="69" width="9.140625" hidden="1" customWidth="1"/>
    <col min="70" max="101" width="5.28515625" hidden="1" customWidth="1"/>
    <col min="102" max="102" width="10.5703125" hidden="1" customWidth="1"/>
    <col min="103" max="103" width="10" hidden="1" customWidth="1"/>
    <col min="104" max="107" width="5.28515625" hidden="1" customWidth="1"/>
    <col min="108" max="108" width="13" hidden="1" customWidth="1"/>
    <col min="109" max="109" width="10.7109375" hidden="1" customWidth="1"/>
    <col min="110" max="111" width="9.140625" hidden="1" customWidth="1"/>
    <col min="112" max="112" width="9.140625" customWidth="1"/>
    <col min="113" max="113" width="9.140625" style="106" customWidth="1"/>
    <col min="114" max="16384" width="9.140625" style="106"/>
  </cols>
  <sheetData>
    <row r="1" spans="1:118" ht="17.25" x14ac:dyDescent="0.3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7"/>
      <c r="AK1" s="107"/>
      <c r="AL1" s="107"/>
      <c r="AM1" s="107"/>
      <c r="AN1" s="107"/>
      <c r="AO1" s="107"/>
      <c r="AP1" s="107"/>
      <c r="AQ1" s="107"/>
      <c r="AR1" s="107"/>
      <c r="AS1" s="286"/>
      <c r="AT1" s="286"/>
      <c r="AU1" s="286"/>
      <c r="AV1" s="286"/>
      <c r="AW1" s="286"/>
      <c r="AX1" s="286"/>
      <c r="AY1" s="286"/>
      <c r="AZ1" s="286"/>
      <c r="BA1" s="108"/>
      <c r="BB1" s="193"/>
      <c r="BC1" s="155"/>
      <c r="BD1" s="155"/>
      <c r="BE1" s="155"/>
      <c r="BF1" s="155"/>
      <c r="BG1" s="155"/>
      <c r="BH1" s="155"/>
      <c r="BI1" s="155"/>
      <c r="BJ1" s="155"/>
      <c r="BK1" s="155"/>
      <c r="BL1" s="188"/>
      <c r="BM1" s="106"/>
      <c r="BN1" s="106"/>
      <c r="BO1" s="106"/>
      <c r="BP1" s="106"/>
      <c r="BQ1" s="106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  <c r="CQ1" s="151"/>
      <c r="CR1" s="151"/>
      <c r="CS1" s="151"/>
      <c r="CT1" s="151"/>
      <c r="CU1" s="151"/>
      <c r="CV1" s="151"/>
      <c r="CW1" s="151"/>
      <c r="CX1" s="151"/>
      <c r="CY1" s="151"/>
      <c r="CZ1" s="151"/>
      <c r="DA1" s="151"/>
      <c r="DB1" s="151"/>
      <c r="DC1" s="151"/>
      <c r="DD1" s="106"/>
      <c r="DE1" s="106"/>
      <c r="DF1" s="106"/>
      <c r="DG1" s="106"/>
      <c r="DH1" s="106"/>
    </row>
    <row r="2" spans="1:118" ht="17.25" x14ac:dyDescent="0.3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286"/>
      <c r="AK2" s="286"/>
      <c r="AL2" s="286"/>
      <c r="AM2" s="286"/>
      <c r="AN2" s="286"/>
      <c r="AO2" s="286"/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AZ2" s="286"/>
      <c r="BA2" s="108"/>
      <c r="BB2" s="193"/>
      <c r="BC2" s="155"/>
      <c r="BD2" s="155"/>
      <c r="BE2" s="155"/>
      <c r="BF2" s="155"/>
      <c r="BG2" s="155"/>
      <c r="BH2" s="155"/>
      <c r="BI2" s="155"/>
      <c r="BJ2" s="155"/>
      <c r="BK2" s="155"/>
      <c r="BL2" s="188"/>
      <c r="BM2" s="106"/>
      <c r="BN2" s="106"/>
      <c r="BO2" s="106"/>
      <c r="BP2" s="106"/>
      <c r="BQ2" s="106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06"/>
      <c r="DE2" s="106"/>
      <c r="DF2" s="106"/>
      <c r="DG2" s="106"/>
      <c r="DH2" s="106"/>
    </row>
    <row r="3" spans="1:118" ht="17.25" x14ac:dyDescent="0.3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  <c r="AY3" s="286"/>
      <c r="AZ3" s="286"/>
      <c r="BA3" s="108"/>
      <c r="BB3" s="193"/>
      <c r="BC3" s="155"/>
      <c r="BD3" s="155"/>
      <c r="BE3" s="155"/>
      <c r="BF3" s="155"/>
      <c r="BG3" s="155"/>
      <c r="BH3" s="155"/>
      <c r="BI3" s="155"/>
      <c r="BJ3" s="155"/>
      <c r="BK3" s="155"/>
      <c r="BL3" s="188"/>
      <c r="BM3" s="106"/>
      <c r="BN3" s="106"/>
      <c r="BO3" s="106"/>
      <c r="BP3" s="106"/>
      <c r="BQ3" s="106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06"/>
      <c r="DE3" s="106"/>
      <c r="DF3" s="106"/>
      <c r="DG3" s="106"/>
      <c r="DH3" s="106"/>
    </row>
    <row r="4" spans="1:118" s="113" customFormat="1" ht="18" customHeight="1" thickBot="1" x14ac:dyDescent="0.25">
      <c r="A4" s="109" t="s">
        <v>46</v>
      </c>
      <c r="B4" s="287" t="s">
        <v>59</v>
      </c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110"/>
      <c r="AN4" s="110"/>
      <c r="AO4" s="111"/>
      <c r="AP4" s="110"/>
      <c r="AQ4" s="110"/>
      <c r="AR4" s="110"/>
      <c r="AS4" s="110"/>
      <c r="AT4" s="110"/>
      <c r="AU4" s="110"/>
      <c r="AV4" s="110"/>
      <c r="AW4" s="110"/>
      <c r="AX4" s="111"/>
      <c r="AY4" s="110"/>
      <c r="AZ4" s="110"/>
      <c r="BA4" s="112"/>
      <c r="BB4" s="193"/>
      <c r="BC4" s="155"/>
      <c r="BD4" s="155"/>
      <c r="BE4" s="155"/>
      <c r="BF4" s="155"/>
      <c r="BG4" s="155"/>
      <c r="BH4" s="155"/>
      <c r="BI4" s="155"/>
      <c r="BJ4" s="155"/>
      <c r="BK4" s="155"/>
      <c r="BL4" s="189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</row>
    <row r="5" spans="1:118" s="113" customFormat="1" ht="18" customHeight="1" x14ac:dyDescent="0.2">
      <c r="A5" s="114"/>
      <c r="B5" s="287" t="s">
        <v>60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115"/>
      <c r="AN5" s="288" t="s">
        <v>0</v>
      </c>
      <c r="AO5" s="289"/>
      <c r="AP5" s="290"/>
      <c r="AQ5" s="291" t="s">
        <v>5</v>
      </c>
      <c r="AR5" s="289"/>
      <c r="AS5" s="292"/>
      <c r="AT5" s="116"/>
      <c r="AU5" s="288" t="s">
        <v>6</v>
      </c>
      <c r="AV5" s="289"/>
      <c r="AW5" s="289"/>
      <c r="AX5" s="289"/>
      <c r="AY5" s="289"/>
      <c r="AZ5" s="292"/>
      <c r="BA5" s="117"/>
      <c r="BB5" s="193"/>
      <c r="BC5" s="155"/>
      <c r="BD5" s="155"/>
      <c r="BE5" s="155"/>
      <c r="BF5" s="155"/>
      <c r="BG5" s="155"/>
      <c r="BH5" s="155"/>
      <c r="BI5" s="155"/>
      <c r="BJ5" s="155"/>
      <c r="BK5" s="155"/>
      <c r="BL5" s="189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</row>
    <row r="6" spans="1:118" s="113" customFormat="1" ht="18" customHeight="1" x14ac:dyDescent="0.2">
      <c r="A6" s="118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119"/>
      <c r="AN6" s="147">
        <f>IF('график август'!$M$10="январь",1,(IF('график август'!$M$10="февраль",2,(IF('график август'!$M$10="март",3,(IF('график август'!$M$10="апрель",4,(IF('график август'!$M$10="май",5,(IF('график август'!$M$10="июнь",6,(IF('график август'!$M$10="июль",7,(IF('график август'!$M$10="август",8,(IF('график август'!$M$10="сентябрь",9,(IF('график август'!$M$10="октябрь",10,(IF('график август'!$M$10="ноябрь",11,(IF('график август'!$M$10="декабрь",12,"")))))))))))))))))))))))</f>
        <v>8</v>
      </c>
      <c r="AO6" s="249" t="s">
        <v>134</v>
      </c>
      <c r="AP6" s="148" t="s">
        <v>36</v>
      </c>
      <c r="AQ6" s="270" t="e">
        <f>DATE(BO42,VLOOKUP($BM$42,BM28:BN39,2,0),1)</f>
        <v>#N/A</v>
      </c>
      <c r="AR6" s="271"/>
      <c r="AS6" s="272"/>
      <c r="AT6" s="116"/>
      <c r="AU6" s="276" t="s">
        <v>8</v>
      </c>
      <c r="AV6" s="277"/>
      <c r="AW6" s="278"/>
      <c r="AX6" s="279" t="s">
        <v>9</v>
      </c>
      <c r="AY6" s="277"/>
      <c r="AZ6" s="280"/>
      <c r="BA6" s="120"/>
      <c r="BB6" s="193"/>
      <c r="BC6" s="155"/>
      <c r="BD6" s="155"/>
      <c r="BE6" s="155"/>
      <c r="BF6" s="155"/>
      <c r="BG6" s="155"/>
      <c r="BH6" s="155"/>
      <c r="BI6" s="155"/>
      <c r="BJ6" s="155"/>
      <c r="BK6" s="155"/>
      <c r="BL6" s="189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</row>
    <row r="7" spans="1:118" s="113" customFormat="1" ht="18" customHeight="1" thickBot="1" x14ac:dyDescent="0.25">
      <c r="A7" s="118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119"/>
      <c r="AN7" s="245"/>
      <c r="AO7" s="145"/>
      <c r="AP7" s="146"/>
      <c r="AQ7" s="273"/>
      <c r="AR7" s="274"/>
      <c r="AS7" s="275"/>
      <c r="AT7" s="116"/>
      <c r="AU7" s="281" t="e">
        <f>DATE(BO14,VLOOKUP($BM$14,BM28:BN39,2,0),1)</f>
        <v>#N/A</v>
      </c>
      <c r="AV7" s="274"/>
      <c r="AW7" s="282"/>
      <c r="AX7" s="283" t="e">
        <f>EOMONTH(AU7,0)</f>
        <v>#N/A</v>
      </c>
      <c r="AY7" s="284"/>
      <c r="AZ7" s="285"/>
      <c r="BA7" s="120"/>
      <c r="BB7" s="193"/>
      <c r="BC7" s="155"/>
      <c r="BD7" s="155"/>
      <c r="BE7" s="155"/>
      <c r="BF7" s="155"/>
      <c r="BG7" s="155"/>
      <c r="BH7" s="155"/>
      <c r="BI7" s="155"/>
      <c r="BJ7" s="155"/>
      <c r="BK7" s="155"/>
      <c r="BL7" s="189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</row>
    <row r="8" spans="1:118" s="113" customFormat="1" ht="18" customHeight="1" x14ac:dyDescent="0.2">
      <c r="A8" s="118"/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2"/>
      <c r="AN8" s="212"/>
      <c r="AO8" s="212"/>
      <c r="AP8" s="212"/>
      <c r="AQ8" s="213"/>
      <c r="AR8" s="213"/>
      <c r="AS8" s="213"/>
      <c r="AT8" s="116"/>
      <c r="AU8" s="214"/>
      <c r="AV8" s="213"/>
      <c r="AW8" s="213"/>
      <c r="AX8" s="214"/>
      <c r="AY8" s="214"/>
      <c r="AZ8" s="214"/>
      <c r="BA8" s="120"/>
      <c r="BB8" s="193"/>
      <c r="BC8" s="155"/>
      <c r="BD8" s="155"/>
      <c r="BE8" s="155"/>
      <c r="BF8" s="155"/>
      <c r="BG8" s="155"/>
      <c r="BH8" s="155"/>
      <c r="BI8" s="155"/>
      <c r="BJ8" s="155"/>
      <c r="BK8" s="155"/>
      <c r="BL8" s="189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</row>
    <row r="9" spans="1:118" s="113" customFormat="1" ht="18" customHeight="1" x14ac:dyDescent="0.2">
      <c r="A9" s="118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2"/>
      <c r="AN9" s="212"/>
      <c r="AO9" s="212"/>
      <c r="AP9" s="212"/>
      <c r="AQ9" s="213"/>
      <c r="AR9" s="213"/>
      <c r="AS9" s="213"/>
      <c r="AT9" s="116"/>
      <c r="AU9" s="214"/>
      <c r="AV9" s="213"/>
      <c r="AW9" s="213"/>
      <c r="AX9" s="214"/>
      <c r="AY9" s="214"/>
      <c r="AZ9" s="214"/>
      <c r="BA9" s="120"/>
      <c r="BB9" s="193"/>
      <c r="BC9" s="155"/>
      <c r="BD9" s="155"/>
      <c r="BE9" s="155"/>
      <c r="BF9" s="155"/>
      <c r="BG9" s="155"/>
      <c r="BH9" s="155"/>
      <c r="BI9" s="155"/>
      <c r="BJ9" s="155"/>
      <c r="BK9" s="155"/>
      <c r="BL9" s="189"/>
      <c r="BN9" s="255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</row>
    <row r="10" spans="1:118" ht="8.1" customHeight="1" thickBot="1" x14ac:dyDescent="0.25">
      <c r="A10" s="121"/>
      <c r="B10" s="121"/>
      <c r="C10" s="121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22"/>
      <c r="AB10" s="122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23"/>
      <c r="AO10" s="123"/>
      <c r="AP10" s="123"/>
      <c r="AQ10" s="123"/>
      <c r="AR10" s="123"/>
      <c r="AS10" s="123"/>
      <c r="AT10" s="123"/>
      <c r="AU10" s="123"/>
      <c r="AV10" s="123"/>
      <c r="AW10" s="105"/>
      <c r="AX10" s="105"/>
      <c r="AY10" s="105"/>
      <c r="AZ10" s="105"/>
      <c r="BA10" s="106"/>
      <c r="BB10" s="193"/>
      <c r="BC10" s="155"/>
      <c r="BD10" s="155"/>
      <c r="BE10" s="155"/>
      <c r="BF10" s="155"/>
      <c r="BG10" s="155"/>
      <c r="BH10" s="155"/>
      <c r="BI10" s="155"/>
      <c r="BJ10" s="155"/>
      <c r="BK10" s="155"/>
      <c r="BL10" s="188"/>
      <c r="BM10" s="106"/>
      <c r="BN10" s="254"/>
      <c r="BO10" s="106"/>
      <c r="BP10" s="106"/>
      <c r="BQ10" s="106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1"/>
      <c r="CY10" s="151"/>
      <c r="CZ10" s="151"/>
      <c r="DA10" s="151"/>
      <c r="DB10" s="151"/>
      <c r="DC10" s="151"/>
      <c r="DD10" s="106"/>
      <c r="DE10" s="106"/>
      <c r="DF10" s="106"/>
      <c r="DG10" s="106"/>
      <c r="DH10" s="106"/>
    </row>
    <row r="11" spans="1:118" s="124" customFormat="1" ht="30" customHeight="1" x14ac:dyDescent="0.3">
      <c r="A11" s="293" t="s">
        <v>61</v>
      </c>
      <c r="B11" s="296" t="s">
        <v>62</v>
      </c>
      <c r="C11" s="299" t="s">
        <v>35</v>
      </c>
      <c r="D11" s="302" t="s">
        <v>1</v>
      </c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3"/>
      <c r="AJ11" s="304"/>
      <c r="AK11" s="302" t="s">
        <v>63</v>
      </c>
      <c r="AL11" s="303"/>
      <c r="AM11" s="303"/>
      <c r="AN11" s="303"/>
      <c r="AO11" s="303"/>
      <c r="AP11" s="303"/>
      <c r="AQ11" s="303"/>
      <c r="AR11" s="303"/>
      <c r="AS11" s="303"/>
      <c r="AT11" s="303"/>
      <c r="AU11" s="304"/>
      <c r="AV11" s="305" t="s">
        <v>64</v>
      </c>
      <c r="AW11" s="306"/>
      <c r="AX11" s="309" t="s">
        <v>65</v>
      </c>
      <c r="AY11" s="310"/>
      <c r="AZ11" s="311"/>
      <c r="BB11" s="144"/>
      <c r="BC11" s="152"/>
      <c r="BD11" s="152"/>
      <c r="BE11" s="152"/>
      <c r="BF11" s="152"/>
      <c r="BG11" s="152"/>
      <c r="BH11" s="152"/>
      <c r="BI11" s="152"/>
      <c r="BJ11" s="152"/>
      <c r="BK11" s="152"/>
      <c r="BL11" s="190"/>
      <c r="BN11" s="253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</row>
    <row r="12" spans="1:118" s="124" customFormat="1" ht="27.95" customHeight="1" x14ac:dyDescent="0.3">
      <c r="A12" s="294"/>
      <c r="B12" s="297"/>
      <c r="C12" s="300"/>
      <c r="D12" s="312">
        <f t="shared" ref="D12:R12" si="0">DATE($BO19,$AN6,BR15)</f>
        <v>214</v>
      </c>
      <c r="E12" s="307">
        <f t="shared" si="0"/>
        <v>215</v>
      </c>
      <c r="F12" s="307">
        <f t="shared" si="0"/>
        <v>216</v>
      </c>
      <c r="G12" s="307">
        <f t="shared" si="0"/>
        <v>217</v>
      </c>
      <c r="H12" s="307">
        <f t="shared" si="0"/>
        <v>218</v>
      </c>
      <c r="I12" s="307">
        <f t="shared" si="0"/>
        <v>219</v>
      </c>
      <c r="J12" s="307">
        <f t="shared" si="0"/>
        <v>220</v>
      </c>
      <c r="K12" s="307">
        <f t="shared" si="0"/>
        <v>221</v>
      </c>
      <c r="L12" s="307">
        <f t="shared" si="0"/>
        <v>222</v>
      </c>
      <c r="M12" s="307">
        <f t="shared" si="0"/>
        <v>223</v>
      </c>
      <c r="N12" s="307">
        <f t="shared" si="0"/>
        <v>224</v>
      </c>
      <c r="O12" s="307">
        <f t="shared" si="0"/>
        <v>225</v>
      </c>
      <c r="P12" s="307">
        <f t="shared" si="0"/>
        <v>226</v>
      </c>
      <c r="Q12" s="307">
        <f t="shared" si="0"/>
        <v>227</v>
      </c>
      <c r="R12" s="307">
        <f t="shared" si="0"/>
        <v>228</v>
      </c>
      <c r="S12" s="339" t="s">
        <v>66</v>
      </c>
      <c r="T12" s="307">
        <f t="shared" ref="T12:AI12" si="1">DATE($BO19,$AN6,CH15)</f>
        <v>229</v>
      </c>
      <c r="U12" s="307">
        <f t="shared" si="1"/>
        <v>230</v>
      </c>
      <c r="V12" s="307">
        <f t="shared" si="1"/>
        <v>231</v>
      </c>
      <c r="W12" s="307">
        <f t="shared" si="1"/>
        <v>232</v>
      </c>
      <c r="X12" s="307">
        <f t="shared" si="1"/>
        <v>233</v>
      </c>
      <c r="Y12" s="307">
        <f t="shared" si="1"/>
        <v>234</v>
      </c>
      <c r="Z12" s="307">
        <f t="shared" si="1"/>
        <v>235</v>
      </c>
      <c r="AA12" s="307">
        <f t="shared" si="1"/>
        <v>236</v>
      </c>
      <c r="AB12" s="307">
        <f t="shared" si="1"/>
        <v>237</v>
      </c>
      <c r="AC12" s="307">
        <f t="shared" si="1"/>
        <v>238</v>
      </c>
      <c r="AD12" s="307">
        <f t="shared" si="1"/>
        <v>239</v>
      </c>
      <c r="AE12" s="307">
        <f t="shared" si="1"/>
        <v>240</v>
      </c>
      <c r="AF12" s="307">
        <f t="shared" si="1"/>
        <v>241</v>
      </c>
      <c r="AG12" s="307">
        <f t="shared" si="1"/>
        <v>242</v>
      </c>
      <c r="AH12" s="307">
        <f t="shared" si="1"/>
        <v>243</v>
      </c>
      <c r="AI12" s="307">
        <f t="shared" si="1"/>
        <v>244</v>
      </c>
      <c r="AJ12" s="318" t="s">
        <v>67</v>
      </c>
      <c r="AK12" s="320" t="s">
        <v>68</v>
      </c>
      <c r="AL12" s="321" t="s">
        <v>69</v>
      </c>
      <c r="AM12" s="322" t="s">
        <v>70</v>
      </c>
      <c r="AN12" s="321" t="s">
        <v>71</v>
      </c>
      <c r="AO12" s="321" t="s">
        <v>72</v>
      </c>
      <c r="AP12" s="336" t="s">
        <v>73</v>
      </c>
      <c r="AQ12" s="336"/>
      <c r="AR12" s="336"/>
      <c r="AS12" s="336"/>
      <c r="AT12" s="336"/>
      <c r="AU12" s="337"/>
      <c r="AV12" s="320" t="s">
        <v>74</v>
      </c>
      <c r="AW12" s="314" t="s">
        <v>75</v>
      </c>
      <c r="AX12" s="294" t="s">
        <v>72</v>
      </c>
      <c r="AY12" s="316" t="s">
        <v>76</v>
      </c>
      <c r="AZ12" s="317"/>
      <c r="BB12" s="144"/>
      <c r="BC12" s="152"/>
      <c r="BD12" s="152"/>
      <c r="BE12" s="152"/>
      <c r="BF12" s="152"/>
      <c r="BG12" s="152"/>
      <c r="BH12" s="152"/>
      <c r="BI12" s="152"/>
      <c r="BJ12" s="152"/>
      <c r="BK12" s="152"/>
      <c r="BL12" s="190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</row>
    <row r="13" spans="1:118" s="124" customFormat="1" ht="75.599999999999994" customHeight="1" thickBot="1" x14ac:dyDescent="0.35">
      <c r="A13" s="295"/>
      <c r="B13" s="298"/>
      <c r="C13" s="301"/>
      <c r="D13" s="313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40"/>
      <c r="T13" s="308"/>
      <c r="U13" s="308"/>
      <c r="V13" s="308"/>
      <c r="W13" s="308"/>
      <c r="X13" s="308"/>
      <c r="Y13" s="308"/>
      <c r="Z13" s="308"/>
      <c r="AA13" s="308"/>
      <c r="AB13" s="308"/>
      <c r="AC13" s="308"/>
      <c r="AD13" s="308"/>
      <c r="AE13" s="308"/>
      <c r="AF13" s="308"/>
      <c r="AG13" s="308"/>
      <c r="AH13" s="308"/>
      <c r="AI13" s="308"/>
      <c r="AJ13" s="319"/>
      <c r="AK13" s="320"/>
      <c r="AL13" s="321"/>
      <c r="AM13" s="321"/>
      <c r="AN13" s="321"/>
      <c r="AO13" s="321"/>
      <c r="AP13" s="125" t="s">
        <v>4</v>
      </c>
      <c r="AQ13" s="126" t="s">
        <v>77</v>
      </c>
      <c r="AR13" s="126"/>
      <c r="AS13" s="126"/>
      <c r="AT13" s="125" t="s">
        <v>71</v>
      </c>
      <c r="AU13" s="127" t="s">
        <v>78</v>
      </c>
      <c r="AV13" s="338"/>
      <c r="AW13" s="315"/>
      <c r="AX13" s="295"/>
      <c r="AY13" s="128" t="s">
        <v>3</v>
      </c>
      <c r="AZ13" s="129" t="s">
        <v>79</v>
      </c>
      <c r="BA13" s="130"/>
      <c r="BB13" s="144"/>
      <c r="BC13" s="152"/>
      <c r="BD13" s="152"/>
      <c r="BE13" s="152"/>
      <c r="BF13" s="152"/>
      <c r="BG13" s="152"/>
      <c r="BH13" s="152"/>
      <c r="BI13" s="152"/>
      <c r="BJ13" s="152"/>
      <c r="BK13" s="152"/>
      <c r="BL13" s="143"/>
      <c r="BM13" s="221" t="s">
        <v>80</v>
      </c>
      <c r="BN13" s="221" t="s">
        <v>2</v>
      </c>
      <c r="BO13" s="221" t="s">
        <v>81</v>
      </c>
      <c r="BP13" s="16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</row>
    <row r="14" spans="1:118" s="140" customFormat="1" ht="14.1" customHeight="1" thickBot="1" x14ac:dyDescent="0.25">
      <c r="A14" s="131">
        <v>1</v>
      </c>
      <c r="B14" s="132">
        <f>A14+1</f>
        <v>2</v>
      </c>
      <c r="C14" s="133">
        <f>B14+1</f>
        <v>3</v>
      </c>
      <c r="D14" s="323">
        <v>4</v>
      </c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5"/>
      <c r="S14" s="134">
        <v>5</v>
      </c>
      <c r="T14" s="326">
        <v>6</v>
      </c>
      <c r="U14" s="327"/>
      <c r="V14" s="327"/>
      <c r="W14" s="327"/>
      <c r="X14" s="327"/>
      <c r="Y14" s="327"/>
      <c r="Z14" s="327"/>
      <c r="AA14" s="327"/>
      <c r="AB14" s="327"/>
      <c r="AC14" s="327"/>
      <c r="AD14" s="327"/>
      <c r="AE14" s="327"/>
      <c r="AF14" s="327"/>
      <c r="AG14" s="327"/>
      <c r="AH14" s="327"/>
      <c r="AI14" s="327"/>
      <c r="AJ14" s="220">
        <v>7</v>
      </c>
      <c r="AK14" s="131">
        <v>8</v>
      </c>
      <c r="AL14" s="135">
        <v>9</v>
      </c>
      <c r="AM14" s="135">
        <v>10</v>
      </c>
      <c r="AN14" s="135">
        <f>AM14+1</f>
        <v>11</v>
      </c>
      <c r="AO14" s="135">
        <v>12</v>
      </c>
      <c r="AP14" s="135">
        <v>13</v>
      </c>
      <c r="AQ14" s="135">
        <v>14</v>
      </c>
      <c r="AR14" s="135">
        <v>15</v>
      </c>
      <c r="AS14" s="135">
        <v>16</v>
      </c>
      <c r="AT14" s="135">
        <v>17</v>
      </c>
      <c r="AU14" s="133">
        <v>18</v>
      </c>
      <c r="AV14" s="131">
        <v>19</v>
      </c>
      <c r="AW14" s="133">
        <v>20</v>
      </c>
      <c r="AX14" s="136">
        <v>21</v>
      </c>
      <c r="AY14" s="137">
        <v>22</v>
      </c>
      <c r="AZ14" s="138">
        <f>AY14+1</f>
        <v>23</v>
      </c>
      <c r="BA14" s="139"/>
      <c r="BB14" s="193"/>
      <c r="BC14" s="194" t="s">
        <v>128</v>
      </c>
      <c r="BD14" s="194" t="s">
        <v>129</v>
      </c>
      <c r="BE14" s="237" t="s">
        <v>18</v>
      </c>
      <c r="BF14" s="237" t="s">
        <v>16</v>
      </c>
      <c r="BG14" s="237" t="s">
        <v>38</v>
      </c>
      <c r="BH14" s="237" t="s">
        <v>39</v>
      </c>
      <c r="BI14" s="237" t="s">
        <v>37</v>
      </c>
      <c r="BJ14" s="237" t="s">
        <v>23</v>
      </c>
      <c r="BK14" s="237" t="s">
        <v>133</v>
      </c>
      <c r="BL14" s="191"/>
      <c r="BM14" s="159" t="e">
        <f>VLOOKUP(AN6,BM15:BN26,2,0)</f>
        <v>#N/A</v>
      </c>
      <c r="BN14" s="159"/>
      <c r="BO14" s="159">
        <v>2014</v>
      </c>
      <c r="BP14" s="16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</row>
    <row r="15" spans="1:118" s="141" customFormat="1" ht="39.75" customHeight="1" thickBot="1" x14ac:dyDescent="0.25">
      <c r="A15" s="328">
        <v>1</v>
      </c>
      <c r="B15" s="226" t="str">
        <f>IF($AN$6=1,Караулы!C6,(IF($AN$6=2,Караулы!D6,(IF($AN$6=3,Караулы!E6,(IF($AN$6=4,Караулы!F6,(IF($AN$6=5,Караулы!G6,(IF($AN$6=6,Караулы!H6,(IF($AN$6=7,Караулы!I6,(IF($AN$6=8,Караулы!J6,(IF($AN$6=9,Караулы!K6,(IF($AN$6=10,Караулы!L6,(IF($AN$6=11,Караулы!M6,(IF($AN$6=12,Караулы!N6,"")))))))))))))))))))))))</f>
        <v>Настин  Ю.А.</v>
      </c>
      <c r="C15" s="330">
        <f>SUMIF(Караулы!$A$2:$A$185,B15,Караулы!$B$2:$B$185)</f>
        <v>9008</v>
      </c>
      <c r="D15" s="368" t="str">
        <f ca="1">IFERROR(VLOOKUP(INDEX('график август'!C$13:C$62,MATCH($B15,'график август'!$B$13:$B$62,)),$DJ$16:$DK$27,2,),INDEX('график август'!C$13:C$62,MATCH($B15,'график август'!$B$13:$B$62,)))</f>
        <v>Б</v>
      </c>
      <c r="E15" s="368" t="str">
        <f ca="1">IFERROR(VLOOKUP(INDEX('график август'!D$13:D$62,MATCH($B15,'график август'!$B$13:$B$62,)),$DJ$16:$DK$27,2,),INDEX('график август'!D$13:D$62,MATCH($B15,'график август'!$B$13:$B$62,)))</f>
        <v>ОТ</v>
      </c>
      <c r="F15" s="368" t="str">
        <f ca="1">IFERROR(VLOOKUP(INDEX('график август'!E$13:E$62,MATCH($B15,'график август'!$B$13:$B$62,)),$DJ$16:$DK$27,2,),INDEX('график август'!E$13:E$62,MATCH($B15,'график август'!$B$13:$B$62,)))</f>
        <v>ПР</v>
      </c>
      <c r="G15" s="368" t="str">
        <f ca="1">IFERROR(VLOOKUP(INDEX('график август'!F$13:F$62,MATCH($B15,'график август'!$B$13:$B$62,)),$DJ$16:$DK$27,2,),INDEX('график август'!F$13:F$62,MATCH($B15,'график август'!$B$13:$B$62,)))</f>
        <v>НВ</v>
      </c>
      <c r="H15" s="368" t="str">
        <f ca="1">IFERROR(VLOOKUP(INDEX('график август'!G$13:G$62,MATCH($B15,'график август'!$B$13:$B$62,)),$DJ$16:$DK$27,2,),INDEX('график август'!G$13:G$62,MATCH($B15,'график август'!$B$13:$B$62,)))</f>
        <v>ПП</v>
      </c>
      <c r="I15" s="368" t="str">
        <f ca="1">IFERROR(VLOOKUP(INDEX('график август'!H$13:H$62,MATCH($B15,'график август'!$B$13:$B$62,)),$DJ$16:$DK$27,2,),INDEX('график август'!H$13:H$62,MATCH($B15,'график август'!$B$13:$B$62,)))</f>
        <v>В</v>
      </c>
      <c r="J15" s="368">
        <f ca="1">IFERROR(VLOOKUP(INDEX('график август'!I$13:I$62,MATCH($B15,'график август'!$B$13:$B$62,)),$DJ$16:$DK$27,2,),INDEX('график август'!I$13:I$62,MATCH($B15,'график август'!$B$13:$B$62,)))</f>
        <v>13.67</v>
      </c>
      <c r="K15" s="368">
        <f ca="1">IFERROR(VLOOKUP(INDEX('график август'!J$13:J$62,MATCH($B15,'график август'!$B$13:$B$62,)),$DJ$16:$DK$27,2,),INDEX('график август'!J$13:J$62,MATCH($B15,'график август'!$B$13:$B$62,)))</f>
        <v>8.8000000000000007</v>
      </c>
      <c r="L15" s="368" t="str">
        <f ca="1">IFERROR(VLOOKUP(INDEX('график август'!K$13:K$62,MATCH($B15,'график август'!$B$13:$B$62,)),$DJ$16:$DK$27,2,),INDEX('график август'!K$13:K$62,MATCH($B15,'график август'!$B$13:$B$62,)))</f>
        <v>В</v>
      </c>
      <c r="M15" s="368" t="str">
        <f ca="1">IFERROR(VLOOKUP(INDEX('график август'!L$13:L$62,MATCH($B15,'график август'!$B$13:$B$62,)),$DJ$16:$DK$27,2,),INDEX('график август'!L$13:L$62,MATCH($B15,'график август'!$B$13:$B$62,)))</f>
        <v>В</v>
      </c>
      <c r="N15" s="368">
        <f ca="1">IFERROR(VLOOKUP(INDEX('график август'!M$13:M$62,MATCH($B15,'график август'!$B$13:$B$62,)),$DJ$16:$DK$27,2,),INDEX('график август'!M$13:M$62,MATCH($B15,'график август'!$B$13:$B$62,)))</f>
        <v>13.67</v>
      </c>
      <c r="O15" s="368">
        <f ca="1">IFERROR(VLOOKUP(INDEX('график август'!N$13:N$62,MATCH($B15,'график август'!$B$13:$B$62,)),$DJ$16:$DK$27,2,),INDEX('график август'!N$13:N$62,MATCH($B15,'график август'!$B$13:$B$62,)))</f>
        <v>8.8000000000000007</v>
      </c>
      <c r="P15" s="368" t="str">
        <f ca="1">IFERROR(VLOOKUP(INDEX('график август'!O$13:O$62,MATCH($B15,'график август'!$B$13:$B$62,)),$DJ$16:$DK$27,2,),INDEX('график август'!O$13:O$62,MATCH($B15,'график август'!$B$13:$B$62,)))</f>
        <v>В</v>
      </c>
      <c r="Q15" s="368" t="str">
        <f ca="1">IFERROR(VLOOKUP(INDEX('график август'!P$13:P$62,MATCH($B15,'график август'!$B$13:$B$62,)),$DJ$16:$DK$27,2,),INDEX('график август'!P$13:P$62,MATCH($B15,'график август'!$B$13:$B$62,)))</f>
        <v>В</v>
      </c>
      <c r="R15" s="368">
        <f>IF('график август'!Q15="8.00 24.00",13.67,IF('график август'!Q15="00.00 8.50",8.83,IF('график август'!Q15="00.00 8.30",8.5,IF('график август'!Q15="00.00 7.30",7.5,IF('график август'!Q15="7.00 24.00",14.67,IF('график август'!Q15="7.40 24.00",14,IF('график август'!Q15="7.00 16.00",8,IF('график август'!Q15="7.00 15.00",7,IF('график август'!Q15="8.00 17.00",8,IF('график август'!Q15="8.00 16.00",7,IF('график август'!Q15="7.40 16.40",8,IF('график август'!Q15="7.40 15.40",7,IF('график август'!Q15="Х","Х",IF('график август'!Q15="Я","Я",IF('график август'!Q15="ПП","ПП",IF('график август'!Q15="П","П",IF('график август'!Q15="К","К",IF('график август'!Q15="ОТ","ОТ",IF('график август'!Q15="ОД","ОД",IF('график август'!Q15="У","У",IF('график август'!Q15="УД","УД",IF('график август'!Q15="Р","Р",IF('график август'!Q15="ОЖ","ОЖ",IF('график август'!Q15="ОЗ","ОЗ",IF('график август'!Q15="ДБ","ДБ",IF('график август'!Q15="Б","Б",IF('график август'!Q15="Т","Т",IF('график август'!Q15="ПВ","ПВ",IF('график август'!Q15="Г","Г",IF('график август'!Q15="ПР","ПР",IF('график август'!Q15="В","В",IF('график август'!Q15="ОВ","ОВ",IF('график август'!Q15="НВ","НВ",IF('график август'!Q15="НН","НН",IF('график август'!Q15="НО","НО",IF('график август'!Q15="НБ","НБ",""))))))))))))))))))))))))))))))))))))</f>
        <v>13.67</v>
      </c>
      <c r="S15" s="239">
        <f t="shared" ref="S15:S34" ca="1" si="2">SUM(D15:R15)</f>
        <v>58.61</v>
      </c>
      <c r="T15" s="227">
        <f>IF('график август'!R15="8.00 24.00",13.67,IF('график август'!R15="00.00 8.50",8.83,IF('график август'!R15="00.00 8.30",8.5,IF('график август'!R15="00.00 7.30",7.5,IF('график август'!R15="7.00 24.00",14.67,IF('график август'!R15="7.40 24.00",14,IF('график август'!R15="7.00 16.00",8,IF('график август'!R15="7.00 15.00",7,IF('график август'!R15="8.00 17.00",8,IF('график август'!R15="8.00 16.00",7,IF('график август'!R15="7.40 16.40",8,IF('график август'!R15="7.40 15.40",7,IF('график август'!R15="Х","Х",IF('график август'!R15="Я","Я",IF('график август'!R15="ПП","ПП",IF('график август'!R15="П","П",IF('график август'!R15="К","К",IF('график август'!R15="ОТ","ОТ",IF('график август'!R15="ОД","ОД",IF('график август'!R15="У","У",IF('график август'!R15="УД","УД",IF('график август'!R15="Р","Р",IF('график август'!R15="ОЖ","ОЖ",IF('график август'!R15="ОЗ","ОЗ",IF('график август'!R15="ДБ","ДБ",IF('график август'!R15="Б","Б",IF('график август'!R15="Т","Т",IF('график август'!R15="ПВ","ПВ",IF('график август'!R15="Г","Г",IF('график август'!R15="ПР","ПР",IF('график август'!R15="В","В",IF('график август'!R15="ОВ","ОВ",IF('график август'!R15="НВ","НВ",IF('график август'!R15="НН","НН",IF('график август'!R15="НО","НО",IF('график август'!R15="НБ","НБ",""))))))))))))))))))))))))))))))))))))</f>
        <v>8.83</v>
      </c>
      <c r="U15" s="227" t="str">
        <f>IF('график август'!S15="8.00 24.00",13.67,IF('график август'!S15="00.00 8.50",8.83,IF('график август'!S15="00.00 8.30",8.5,IF('график август'!S15="00.00 7.30",7.5,IF('график август'!S15="7.00 24.00",14.67,IF('график август'!S15="7.40 24.00",14,IF('график август'!S15="7.00 16.00",8,IF('график август'!S15="7.00 15.00",7,IF('график август'!S15="8.00 17.00",8,IF('график август'!S15="8.00 16.00",7,IF('график август'!S15="7.40 16.40",8,IF('график август'!S15="7.40 15.40",7,IF('график август'!S15="Х","Х",IF('график август'!S15="Я","Я",IF('график август'!S15="ПП","ПП",IF('график август'!S15="П","П",IF('график август'!S15="К","К",IF('график август'!S15="ОТ","ОТ",IF('график август'!S15="ОД","ОД",IF('график август'!S15="У","У",IF('график август'!S15="УД","УД",IF('график август'!S15="Р","Р",IF('график август'!S15="ОЖ","ОЖ",IF('график август'!S15="ОЗ","ОЗ",IF('график август'!S15="ДБ","ДБ",IF('график август'!S15="Б","Б",IF('график август'!S15="Т","Т",IF('график август'!S15="ПВ","ПВ",IF('график август'!S15="Г","Г",IF('график август'!S15="ПР","ПР",IF('график август'!S15="В","В",IF('график август'!S15="ОВ","ОВ",IF('график август'!S15="НВ","НВ",IF('график август'!S15="НН","НН",IF('график август'!S15="НО","НО",IF('график август'!S15="НБ","НБ",""))))))))))))))))))))))))))))))))))))</f>
        <v>В</v>
      </c>
      <c r="V15" s="227" t="str">
        <f>IF('график август'!T15="8.00 24.00",13.67,IF('график август'!T15="00.00 8.50",8.83,IF('график август'!T15="00.00 8.30",8.5,IF('график август'!T15="00.00 7.30",7.5,IF('график август'!T15="7.00 24.00",14.67,IF('график август'!T15="7.40 24.00",14,IF('график август'!T15="7.00 16.00",8,IF('график август'!T15="7.00 15.00",7,IF('график август'!T15="8.00 17.00",8,IF('график август'!T15="8.00 16.00",7,IF('график август'!T15="7.40 16.40",8,IF('график август'!T15="7.40 15.40",7,IF('график август'!T15="Х","Х",IF('график август'!T15="Я","Я",IF('график август'!T15="ПП","ПП",IF('график август'!T15="П","П",IF('график август'!T15="К","К",IF('график август'!T15="ОТ","ОТ",IF('график август'!T15="ОД","ОД",IF('график август'!T15="У","У",IF('график август'!T15="УД","УД",IF('график август'!T15="Р","Р",IF('график август'!T15="ОЖ","ОЖ",IF('график август'!T15="ОЗ","ОЗ",IF('график август'!T15="ДБ","ДБ",IF('график август'!T15="Б","Б",IF('график август'!T15="Т","Т",IF('график август'!T15="ПВ","ПВ",IF('график август'!T15="Г","Г",IF('график август'!T15="ПР","ПР",IF('график август'!T15="В","В",IF('график август'!T15="ОВ","ОВ",IF('график август'!T15="НВ","НВ",IF('график август'!T15="НН","НН",IF('график август'!T15="НО","НО",IF('график август'!T15="НБ","НБ",""))))))))))))))))))))))))))))))))))))</f>
        <v>В</v>
      </c>
      <c r="W15" s="227">
        <f>IF('график август'!U15="8.00 24.00",13.67,IF('график август'!U15="00.00 8.50",8.83,IF('график август'!U15="00.00 8.30",8.5,IF('график август'!U15="00.00 7.30",7.5,IF('график август'!U15="7.00 24.00",14.67,IF('график август'!U15="7.40 24.00",14,IF('график август'!U15="7.00 16.00",8,IF('график август'!U15="7.00 15.00",7,IF('график август'!U15="8.00 17.00",8,IF('график август'!U15="8.00 16.00",7,IF('график август'!U15="7.40 16.40",8,IF('график август'!U15="7.40 15.40",7,IF('график август'!U15="Х","Х",IF('график август'!U15="Я","Я",IF('график август'!U15="ПП","ПП",IF('график август'!U15="П","П",IF('график август'!U15="К","К",IF('график август'!U15="ОТ","ОТ",IF('график август'!U15="ОД","ОД",IF('график август'!U15="У","У",IF('график август'!U15="УД","УД",IF('график август'!U15="Р","Р",IF('график август'!U15="ОЖ","ОЖ",IF('график август'!U15="ОЗ","ОЗ",IF('график август'!U15="ДБ","ДБ",IF('график август'!U15="Б","Б",IF('график август'!U15="Т","Т",IF('график август'!U15="ПВ","ПВ",IF('график август'!U15="Г","Г",IF('график август'!U15="ПР","ПР",IF('график август'!U15="В","В",IF('график август'!U15="ОВ","ОВ",IF('график август'!U15="НВ","НВ",IF('график август'!U15="НН","НН",IF('график август'!U15="НО","НО",IF('график август'!U15="НБ","НБ",""))))))))))))))))))))))))))))))))))))</f>
        <v>13.67</v>
      </c>
      <c r="X15" s="227">
        <f>IF('график август'!V15="8.00 24.00",13.67,IF('график август'!V15="00.00 8.50",8.83,IF('график август'!V15="00.00 8.30",8.5,IF('график август'!V15="00.00 7.30",7.5,IF('график август'!V15="7.00 24.00",14.67,IF('график август'!V15="7.40 24.00",14,IF('график август'!V15="7.00 16.00",8,IF('график август'!V15="7.00 15.00",7,IF('график август'!V15="8.00 17.00",8,IF('график август'!V15="8.00 16.00",7,IF('график август'!V15="7.40 16.40",8,IF('график август'!V15="7.40 15.40",7,IF('график август'!V15="Х","Х",IF('график август'!V15="Я","Я",IF('график август'!V15="ПП","ПП",IF('график август'!V15="П","П",IF('график август'!V15="К","К",IF('график август'!V15="ОТ","ОТ",IF('график август'!V15="ОД","ОД",IF('график август'!V15="У","У",IF('график август'!V15="УД","УД",IF('график август'!V15="Р","Р",IF('график август'!V15="ОЖ","ОЖ",IF('график август'!V15="ОЗ","ОЗ",IF('график август'!V15="ДБ","ДБ",IF('график август'!V15="Б","Б",IF('график август'!V15="Т","Т",IF('график август'!V15="ПВ","ПВ",IF('график август'!V15="Г","Г",IF('график август'!V15="ПР","ПР",IF('график август'!V15="В","В",IF('график август'!V15="ОВ","ОВ",IF('график август'!V15="НВ","НВ",IF('график август'!V15="НН","НН",IF('график август'!V15="НО","НО",IF('график август'!V15="НБ","НБ",""))))))))))))))))))))))))))))))))))))</f>
        <v>8.83</v>
      </c>
      <c r="Y15" s="227" t="str">
        <f>IF('график август'!W15="8.00 24.00",13.67,IF('график август'!W15="00.00 8.50",8.83,IF('график август'!W15="00.00 8.30",8.5,IF('график август'!W15="00.00 7.30",7.5,IF('график август'!W15="7.00 24.00",14.67,IF('график август'!W15="7.40 24.00",14,IF('график август'!W15="7.00 16.00",8,IF('график август'!W15="7.00 15.00",7,IF('график август'!W15="8.00 17.00",8,IF('график август'!W15="8.00 16.00",7,IF('график август'!W15="7.40 16.40",8,IF('график август'!W15="7.40 15.40",7,IF('график август'!W15="Х","Х",IF('график август'!W15="Я","Я",IF('график август'!W15="ПП","ПП",IF('график август'!W15="П","П",IF('график август'!W15="К","К",IF('график август'!W15="ОТ","ОТ",IF('график август'!W15="ОД","ОД",IF('график август'!W15="У","У",IF('график август'!W15="УД","УД",IF('график август'!W15="Р","Р",IF('график август'!W15="ОЖ","ОЖ",IF('график август'!W15="ОЗ","ОЗ",IF('график август'!W15="ДБ","ДБ",IF('график август'!W15="Б","Б",IF('график август'!W15="Т","Т",IF('график август'!W15="ПВ","ПВ",IF('график август'!W15="Г","Г",IF('график август'!W15="ПР","ПР",IF('график август'!W15="В","В",IF('график август'!W15="ОВ","ОВ",IF('график август'!W15="НВ","НВ",IF('график август'!W15="НН","НН",IF('график август'!W15="НО","НО",IF('график август'!W15="НБ","НБ",""))))))))))))))))))))))))))))))))))))</f>
        <v>В</v>
      </c>
      <c r="Z15" s="227" t="str">
        <f>IF('график август'!X15="8.00 24.00",13.67,IF('график август'!X15="00.00 8.50",8.83,IF('график август'!X15="00.00 8.30",8.5,IF('график август'!X15="00.00 7.30",7.5,IF('график август'!X15="7.00 24.00",14.67,IF('график август'!X15="7.40 24.00",14,IF('график август'!X15="7.00 16.00",8,IF('график август'!X15="7.00 15.00",7,IF('график август'!X15="8.00 17.00",8,IF('график август'!X15="8.00 16.00",7,IF('график август'!X15="7.40 16.40",8,IF('график август'!X15="7.40 15.40",7,IF('график август'!X15="Х","Х",IF('график август'!X15="Я","Я",IF('график август'!X15="ПП","ПП",IF('график август'!X15="П","П",IF('график август'!X15="К","К",IF('график август'!X15="ОТ","ОТ",IF('график август'!X15="ОД","ОД",IF('график август'!X15="У","У",IF('график август'!X15="УД","УД",IF('график август'!X15="Р","Р",IF('график август'!X15="ОЖ","ОЖ",IF('график август'!X15="ОЗ","ОЗ",IF('график август'!X15="ДБ","ДБ",IF('график август'!X15="Б","Б",IF('график август'!X15="Т","Т",IF('график август'!X15="ПВ","ПВ",IF('график август'!X15="Г","Г",IF('график август'!X15="ПР","ПР",IF('график август'!X15="В","В",IF('график август'!X15="ОВ","ОВ",IF('график август'!X15="НВ","НВ",IF('график август'!X15="НН","НН",IF('график август'!X15="НО","НО",IF('график август'!X15="НБ","НБ",""))))))))))))))))))))))))))))))))))))</f>
        <v>В</v>
      </c>
      <c r="AA15" s="227">
        <f>IF('график август'!Y15="8.00 24.00",13.67,IF('график август'!Y15="00.00 8.50",8.83,IF('график август'!Y15="00.00 8.30",8.5,IF('график август'!Y15="00.00 7.30",7.5,IF('график август'!Y15="7.00 24.00",14.67,IF('график август'!Y15="7.40 24.00",14,IF('график август'!Y15="7.00 16.00",8,IF('график август'!Y15="7.00 15.00",7,IF('график август'!Y15="8.00 17.00",8,IF('график август'!Y15="8.00 16.00",7,IF('график август'!Y15="7.40 16.40",8,IF('график август'!Y15="7.40 15.40",7,IF('график август'!Y15="Х","Х",IF('график август'!Y15="Я","Я",IF('график август'!Y15="ПП","ПП",IF('график август'!Y15="П","П",IF('график август'!Y15="К","К",IF('график август'!Y15="ОТ","ОТ",IF('график август'!Y15="ОД","ОД",IF('график август'!Y15="У","У",IF('график август'!Y15="УД","УД",IF('график август'!Y15="Р","Р",IF('график август'!Y15="ОЖ","ОЖ",IF('график август'!Y15="ОЗ","ОЗ",IF('график август'!Y15="ДБ","ДБ",IF('график август'!Y15="Б","Б",IF('график август'!Y15="Т","Т",IF('график август'!Y15="ПВ","ПВ",IF('график август'!Y15="Г","Г",IF('график август'!Y15="ПР","ПР",IF('график август'!Y15="В","В",IF('график август'!Y15="ОВ","ОВ",IF('график август'!Y15="НВ","НВ",IF('график август'!Y15="НН","НН",IF('график август'!Y15="НО","НО",IF('график август'!Y15="НБ","НБ",""))))))))))))))))))))))))))))))))))))</f>
        <v>13.67</v>
      </c>
      <c r="AB15" s="227">
        <f>IF('график август'!Z15="8.00 24.00",13.67,IF('график август'!Z15="00.00 8.50",8.83,IF('график август'!Z15="00.00 8.30",8.5,IF('график август'!Z15="00.00 7.30",7.5,IF('график август'!Z15="7.00 24.00",14.67,IF('график август'!Z15="7.40 24.00",14,IF('график август'!Z15="7.00 16.00",8,IF('график август'!Z15="7.00 15.00",7,IF('график август'!Z15="8.00 17.00",8,IF('график август'!Z15="8.00 16.00",7,IF('график август'!Z15="7.40 16.40",8,IF('график август'!Z15="7.40 15.40",7,IF('график август'!Z15="Х","Х",IF('график август'!Z15="Я","Я",IF('график август'!Z15="ПП","ПП",IF('график август'!Z15="П","П",IF('график август'!Z15="К","К",IF('график август'!Z15="ОТ","ОТ",IF('график август'!Z15="ОД","ОД",IF('график август'!Z15="У","У",IF('график август'!Z15="УД","УД",IF('график август'!Z15="Р","Р",IF('график август'!Z15="ОЖ","ОЖ",IF('график август'!Z15="ОЗ","ОЗ",IF('график август'!Z15="ДБ","ДБ",IF('график август'!Z15="Б","Б",IF('график август'!Z15="Т","Т",IF('график август'!Z15="ПВ","ПВ",IF('график август'!Z15="Г","Г",IF('график август'!Z15="ПР","ПР",IF('график август'!Z15="В","В",IF('график август'!Z15="ОВ","ОВ",IF('график август'!Z15="НВ","НВ",IF('график август'!Z15="НН","НН",IF('график август'!Z15="НО","НО",IF('график август'!Z15="НБ","НБ",""))))))))))))))))))))))))))))))))))))</f>
        <v>8.83</v>
      </c>
      <c r="AC15" s="227" t="str">
        <f>IF('график август'!AA15="8.00 24.00",13.67,IF('график август'!AA15="00.00 8.50",8.83,IF('график август'!AA15="00.00 8.30",8.5,IF('график август'!AA15="00.00 7.30",7.5,IF('график август'!AA15="7.00 24.00",14.67,IF('график август'!AA15="7.40 24.00",14,IF('график август'!AA15="7.00 16.00",8,IF('график август'!AA15="7.00 15.00",7,IF('график август'!AA15="8.00 17.00",8,IF('график август'!AA15="8.00 16.00",7,IF('график август'!AA15="7.40 16.40",8,IF('график август'!AA15="7.40 15.40",7,IF('график август'!AA15="Х","Х",IF('график август'!AA15="Я","Я",IF('график август'!AA15="ПП","ПП",IF('график август'!AA15="П","П",IF('график август'!AA15="К","К",IF('график август'!AA15="ОТ","ОТ",IF('график август'!AA15="ОД","ОД",IF('график август'!AA15="У","У",IF('график август'!AA15="УД","УД",IF('график август'!AA15="Р","Р",IF('график август'!AA15="ОЖ","ОЖ",IF('график август'!AA15="ОЗ","ОЗ",IF('график август'!AA15="ДБ","ДБ",IF('график август'!AA15="Б","Б",IF('график август'!AA15="Т","Т",IF('график август'!AA15="ПВ","ПВ",IF('график август'!AA15="Г","Г",IF('график август'!AA15="ПР","ПР",IF('график август'!AA15="В","В",IF('график август'!AA15="ОВ","ОВ",IF('график август'!AA15="НВ","НВ",IF('график август'!AA15="НН","НН",IF('график август'!AA15="НО","НО",IF('график август'!AA15="НБ","НБ",""))))))))))))))))))))))))))))))))))))</f>
        <v>В</v>
      </c>
      <c r="AD15" s="227" t="str">
        <f>IF('график август'!AB15="8.00 24.00",13.67,IF('график август'!AB15="00.00 8.50",8.83,IF('график август'!AB15="00.00 8.30",8.5,IF('график август'!AB15="00.00 7.30",7.5,IF('график август'!AB15="7.00 24.00",14.67,IF('график август'!AB15="7.40 24.00",14,IF('график август'!AB15="7.00 16.00",8,IF('график август'!AB15="7.00 15.00",7,IF('график август'!AB15="8.00 17.00",8,IF('график август'!AB15="8.00 16.00",7,IF('график август'!AB15="7.40 16.40",8,IF('график август'!AB15="7.40 15.40",7,IF('график август'!AB15="Х","Х",IF('график август'!AB15="Я","Я",IF('график август'!AB15="ПП","ПП",IF('график август'!AB15="П","П",IF('график август'!AB15="К","К",IF('график август'!AB15="ОТ","ОТ",IF('график август'!AB15="ОД","ОД",IF('график август'!AB15="У","У",IF('график август'!AB15="УД","УД",IF('график август'!AB15="Р","Р",IF('график август'!AB15="ОЖ","ОЖ",IF('график август'!AB15="ОЗ","ОЗ",IF('график август'!AB15="ДБ","ДБ",IF('график август'!AB15="Б","Б",IF('график август'!AB15="Т","Т",IF('график август'!AB15="ПВ","ПВ",IF('график август'!AB15="Г","Г",IF('график август'!AB15="ПР","ПР",IF('график август'!AB15="В","В",IF('график август'!AB15="ОВ","ОВ",IF('график август'!AB15="НВ","НВ",IF('график август'!AB15="НН","НН",IF('график август'!AB15="НО","НО",IF('график август'!AB15="НБ","НБ",""))))))))))))))))))))))))))))))))))))</f>
        <v>В</v>
      </c>
      <c r="AE15" s="227">
        <f>IF('график август'!AC15="8.00 24.00",13.67,IF('график август'!AC15="00.00 8.50",8.83,IF('график август'!AC15="00.00 8.30",8.5,IF('график август'!AC15="00.00 7.30",7.5,IF('график август'!AC15="7.00 24.00",14.67,IF('график август'!AC15="7.40 24.00",14,IF('график август'!AC15="7.00 16.00",8,IF('график август'!AC15="7.00 15.00",7,IF('график август'!AC15="8.00 17.00",8,IF('график август'!AC15="8.00 16.00",7,IF('график август'!AC15="7.40 16.40",8,IF('график август'!AC15="7.40 15.40",7,IF('график август'!AC15="Х","Х",IF('график август'!AC15="Я","Я",IF('график август'!AC15="ПП","ПП",IF('график август'!AC15="П","П",IF('график август'!AC15="К","К",IF('график август'!AC15="ОТ","ОТ",IF('график август'!AC15="ОД","ОД",IF('график август'!AC15="У","У",IF('график август'!AC15="УД","УД",IF('график август'!AC15="Р","Р",IF('график август'!AC15="ОЖ","ОЖ",IF('график август'!AC15="ОЗ","ОЗ",IF('график август'!AC15="ДБ","ДБ",IF('график август'!AC15="Б","Б",IF('график август'!AC15="Т","Т",IF('график август'!AC15="ПВ","ПВ",IF('график август'!AC15="Г","Г",IF('график август'!AC15="ПР","ПР",IF('график август'!AC15="В","В",IF('график август'!AC15="ОВ","ОВ",IF('график август'!AC15="НВ","НВ",IF('график август'!AC15="НН","НН",IF('график август'!AC15="НО","НО",IF('график август'!AC15="НБ","НБ",""))))))))))))))))))))))))))))))))))))</f>
        <v>13.67</v>
      </c>
      <c r="AF15" s="227">
        <f>IF('график август'!AD15="8.00 24.00",13.67,IF('график август'!AD15="00.00 8.50",8.83,IF('график август'!AD15="00.00 8.30",8.5,IF('график август'!AD15="00.00 7.30",7.5,IF('график август'!AD15="7.00 24.00",14.67,IF('график август'!AD15="7.40 24.00",14,IF('график август'!AD15="7.00 16.00",8,IF('график август'!AD15="7.00 15.00",7,IF('график август'!AD15="8.00 17.00",8,IF('график август'!AD15="8.00 16.00",7,IF('график август'!AD15="7.40 16.40",8,IF('график август'!AD15="7.40 15.40",7,IF('график август'!AD15="Х","Х",IF('график август'!AD15="Я","Я",IF('график август'!AD15="ПП","ПП",IF('график август'!AD15="П","П",IF('график август'!AD15="К","К",IF('график август'!AD15="ОТ","ОТ",IF('график август'!AD15="ОД","ОД",IF('график август'!AD15="У","У",IF('график август'!AD15="УД","УД",IF('график август'!AD15="Р","Р",IF('график август'!AD15="ОЖ","ОЖ",IF('график август'!AD15="ОЗ","ОЗ",IF('график август'!AD15="ДБ","ДБ",IF('график август'!AD15="Б","Б",IF('график август'!AD15="Т","Т",IF('график август'!AD15="ПВ","ПВ",IF('график август'!AD15="Г","Г",IF('график август'!AD15="ПР","ПР",IF('график август'!AD15="В","В",IF('график август'!AD15="ОВ","ОВ",IF('график август'!AD15="НВ","НВ",IF('график август'!AD15="НН","НН",IF('график август'!AD15="НО","НО",IF('график август'!AD15="НБ","НБ",""))))))))))))))))))))))))))))))))))))</f>
        <v>8.83</v>
      </c>
      <c r="AG15" s="227" t="str">
        <f>IF('график август'!AE15="8.00 24.00",13.67,IF('график август'!AE15="00.00 8.50",8.83,IF('график август'!AE15="00.00 8.30",8.5,IF('график август'!AE15="00.00 7.30",7.5,IF('график август'!AE15="7.00 24.00",14.67,IF('график август'!AE15="7.40 24.00",14,IF('график август'!AE15="7.00 16.00",8,IF('график август'!AE15="7.00 15.00",7,IF('график август'!AE15="8.00 17.00",8,IF('график август'!AE15="8.00 16.00",7,IF('график август'!AE15="7.40 16.40",8,IF('график август'!AE15="7.40 15.40",7,IF('график август'!AE15="Х","Х",IF('график август'!AE15="Я","Я",IF('график август'!AE15="ПП","ПП",IF('график август'!AE15="П","П",IF('график август'!AE15="К","К",IF('график август'!AE15="ОТ","ОТ",IF('график август'!AE15="ОД","ОД",IF('график август'!AE15="У","У",IF('график август'!AE15="УД","УД",IF('график август'!AE15="Р","Р",IF('график август'!AE15="ОЖ","ОЖ",IF('график август'!AE15="ОЗ","ОЗ",IF('график август'!AE15="ДБ","ДБ",IF('график август'!AE15="Б","Б",IF('график август'!AE15="Т","Т",IF('график август'!AE15="ПВ","ПВ",IF('график август'!AE15="Г","Г",IF('график август'!AE15="ПР","ПР",IF('график август'!AE15="В","В",IF('график август'!AE15="ОВ","ОВ",IF('график август'!AE15="НВ","НВ",IF('график август'!AE15="НН","НН",IF('график август'!AE15="НО","НО",IF('график август'!AE15="НБ","НБ",""))))))))))))))))))))))))))))))))))))</f>
        <v>В</v>
      </c>
      <c r="AH15" s="227" t="str">
        <f>IF('график август'!AF15="8.00 24.00",13.67,IF('график август'!AF15="00.00 8.50",8.83,IF('график август'!AF15="00.00 8.30",8.5,IF('график август'!AF15="00.00 7.30",7.5,IF('график август'!AF15="7.00 24.00",14.67,IF('график август'!AF15="7.40 24.00",14,IF('график август'!AF15="7.00 16.00",8,IF('график август'!AF15="7.00 15.00",7,IF('график август'!AF15="8.00 17.00",8,IF('график август'!AF15="8.00 16.00",7,IF('график август'!AF15="7.40 16.40",8,IF('график август'!AF15="7.40 15.40",7,IF('график август'!AF15="Х","Х",IF('график август'!AF15="Я","Я",IF('график август'!AF15="ПП","ПП",IF('график август'!AF15="П","П",IF('график август'!AF15="К","К",IF('график август'!AF15="ОТ","ОТ",IF('график август'!AF15="ОД","ОД",IF('график август'!AF15="У","У",IF('график август'!AF15="УД","УД",IF('график август'!AF15="Р","Р",IF('график август'!AF15="ОЖ","ОЖ",IF('график август'!AF15="ОЗ","ОЗ",IF('график август'!AF15="ДБ","ДБ",IF('график август'!AF15="Б","Б",IF('график август'!AF15="Т","Т",IF('график август'!AF15="ПВ","ПВ",IF('график август'!AF15="Г","Г",IF('график август'!AF15="ПР","ПР",IF('график август'!AF15="В","В",IF('график август'!AF15="ОВ","ОВ",IF('график август'!AF15="НВ","НВ",IF('график август'!AF15="НН","НН",IF('график август'!AF15="НО","НО",IF('график август'!AF15="НБ","НБ",""))))))))))))))))))))))))))))))))))))</f>
        <v>В</v>
      </c>
      <c r="AI15" s="227">
        <f>IF('график август'!AG15="8.00 24.00",13.67,IF('график август'!AG15="00.00 8.50",8.83,IF('график август'!AG15="00.00 8.30",8.5,IF('график август'!AG15="00.00 7.30",7.5,IF('график август'!AG15="7.00 24.00",14.67,IF('график август'!AG15="7.40 24.00",14,IF('график август'!AG15="7.00 16.00",8,IF('график август'!AG15="7.00 15.00",7,IF('график август'!AG15="8.00 17.00",8,IF('график август'!AG15="8.00 16.00",7,IF('график август'!AG15="7.40 16.40",8,IF('график август'!AG15="7.40 15.40",7,IF('график август'!AG15="Х","Х",IF('график август'!AG15="Я","Я",IF('график август'!AG15="ПП","ПП",IF('график август'!AG15="П","П",IF('график август'!AG15="К","К",IF('график август'!AG15="ОТ","ОТ",IF('график август'!AG15="ОД","ОД",IF('график август'!AG15="У","У",IF('график август'!AG15="УД","УД",IF('график август'!AG15="Р","Р",IF('график август'!AG15="ОЖ","ОЖ",IF('график август'!AG15="ОЗ","ОЗ",IF('график август'!AG15="ДБ","ДБ",IF('график август'!AG15="Б","Б",IF('график август'!AG15="Т","Т",IF('график август'!AG15="ПВ","ПВ",IF('график август'!AG15="Г","Г",IF('график август'!AG15="ПР","ПР",IF('график август'!AG15="В","В",IF('график август'!AG15="ОВ","ОВ",IF('график август'!AG15="НВ","НВ",IF('график август'!AG15="НН","НН",IF('график август'!AG15="НО","НО",IF('график август'!AG15="НБ","НБ",""))))))))))))))))))))))))))))))))))))</f>
        <v>13.67</v>
      </c>
      <c r="AJ15" s="240">
        <f t="shared" ref="AJ15:AJ34" si="3">SUM(T15:AI15)</f>
        <v>90</v>
      </c>
      <c r="AK15" s="332">
        <f ca="1">S15+AJ15</f>
        <v>148.61000000000001</v>
      </c>
      <c r="AL15" s="228"/>
      <c r="AM15" s="228"/>
      <c r="AN15" s="228"/>
      <c r="AO15" s="334">
        <f ca="1">SUM(AK15:AN16)</f>
        <v>148.61000000000001</v>
      </c>
      <c r="AP15" s="228"/>
      <c r="AQ15" s="228"/>
      <c r="AR15" s="334">
        <f ca="1">AO15</f>
        <v>148.61000000000001</v>
      </c>
      <c r="AS15" s="334">
        <f ca="1">AO15</f>
        <v>148.61000000000001</v>
      </c>
      <c r="AT15" s="344"/>
      <c r="AU15" s="346"/>
      <c r="AV15" s="233"/>
      <c r="AW15" s="234"/>
      <c r="AX15" s="348"/>
      <c r="AY15" s="251"/>
      <c r="AZ15" s="229"/>
      <c r="BB15" s="238"/>
      <c r="BC15" s="341" t="e">
        <f ca="1">BD15-SUM(BE15:BJ16)</f>
        <v>#N/A</v>
      </c>
      <c r="BD15" s="341" t="e">
        <f>VLOOKUP($BM$14,$BO$28:$BP$39,2,0)</f>
        <v>#N/A</v>
      </c>
      <c r="BE15" s="341">
        <f ca="1">SUMPRODUCT(--($D15:$R15="ОТ"),--(WEEKDAY($D$12:$R$12,2)&lt;6))*8+SUMPRODUCT(--(T15:AI15="ОТ"),--(WEEKDAY($T$12:$AI$12,2)&lt;6))*8</f>
        <v>8</v>
      </c>
      <c r="BF15" s="341">
        <f ca="1">SUMPRODUCT(--($D15:$R15="Б"),--(WEEKDAY($D$12:$R$12,2)&lt;6))*8+SUMPRODUCT(--(T15:AI15="Б"),--(WEEKDAY($T$12:$AI$12,2)&lt;6))*8</f>
        <v>8</v>
      </c>
      <c r="BG15" s="341">
        <f ca="1">SUMPRODUCT(--($D15:$R15="ПР"),--(WEEKDAY($D$12:$R$12,2)&lt;6))*8+SUMPRODUCT(--(T15:AI15="ПР"),--(WEEKDAY($T$12:$AI$12,2)&lt;6))*8</f>
        <v>8</v>
      </c>
      <c r="BH15" s="341">
        <f ca="1">SUMPRODUCT(--($D15:$R15="НН"),--(WEEKDAY($D$12:$R$12,2)&lt;6))*8+SUMPRODUCT(--(T15:AI15="НН"),--(WEEKDAY($T$12:$AI$12,2)&lt;6))*8</f>
        <v>0</v>
      </c>
      <c r="BI15" s="341">
        <f ca="1">SUMPRODUCT(--($D15:$R15="Г"),--(WEEKDAY($D$12:$R$12,2)&lt;6))*8+SUMPRODUCT(--(T15:AI15="Г"),--(WEEKDAY($T$12:$AI$12,2)&lt;6))*8</f>
        <v>0</v>
      </c>
      <c r="BJ15" s="341">
        <f ca="1">SUMPRODUCT(--($D15:$R15="ОД"),--(WEEKDAY($D$12:$R$12,2)&lt;6))*8+SUMPRODUCT(--(T15:AI15="ОД"),--(WEEKDAY($T$12:$AI$12,2)&lt;6))*8</f>
        <v>0</v>
      </c>
      <c r="BK15" s="341">
        <f ca="1">SUMPRODUCT(--($D15:$R15="НВ"),--(WEEKDAY($D$12:$R$12,2)&lt;6))*8+SUMPRODUCT(--(T15:AI15="НВ"),--(WEEKDAY($T$12:$AI$12,2)&lt;6))*8</f>
        <v>0</v>
      </c>
      <c r="BL15" s="187"/>
      <c r="BM15" s="164">
        <v>1</v>
      </c>
      <c r="BN15" s="164" t="s">
        <v>26</v>
      </c>
      <c r="BO15" s="164">
        <v>2010</v>
      </c>
      <c r="BP15" s="165">
        <v>136</v>
      </c>
      <c r="BQ15" s="141" t="s">
        <v>32</v>
      </c>
      <c r="BR15" s="215">
        <v>1</v>
      </c>
      <c r="BS15" s="215">
        <v>2</v>
      </c>
      <c r="BT15" s="215">
        <v>3</v>
      </c>
      <c r="BU15" s="215">
        <v>4</v>
      </c>
      <c r="BV15" s="215">
        <v>5</v>
      </c>
      <c r="BW15" s="215">
        <v>6</v>
      </c>
      <c r="BX15" s="215">
        <v>7</v>
      </c>
      <c r="BY15" s="215">
        <v>8</v>
      </c>
      <c r="BZ15" s="215">
        <v>9</v>
      </c>
      <c r="CA15" s="215">
        <v>10</v>
      </c>
      <c r="CB15" s="215">
        <v>11</v>
      </c>
      <c r="CC15" s="215">
        <v>12</v>
      </c>
      <c r="CD15" s="215">
        <v>13</v>
      </c>
      <c r="CE15" s="215">
        <v>14</v>
      </c>
      <c r="CF15" s="215">
        <v>15</v>
      </c>
      <c r="CG15" s="215"/>
      <c r="CH15" s="215">
        <v>16</v>
      </c>
      <c r="CI15" s="215">
        <v>17</v>
      </c>
      <c r="CJ15" s="215">
        <v>18</v>
      </c>
      <c r="CK15" s="215">
        <v>19</v>
      </c>
      <c r="CL15" s="215">
        <v>20</v>
      </c>
      <c r="CM15" s="215">
        <v>21</v>
      </c>
      <c r="CN15" s="215">
        <v>22</v>
      </c>
      <c r="CO15" s="215">
        <v>23</v>
      </c>
      <c r="CP15" s="215">
        <v>24</v>
      </c>
      <c r="CQ15" s="215">
        <v>25</v>
      </c>
      <c r="CR15" s="215">
        <v>26</v>
      </c>
      <c r="CS15" s="215">
        <v>27</v>
      </c>
      <c r="CT15" s="215">
        <v>28</v>
      </c>
      <c r="CU15" s="215">
        <v>29</v>
      </c>
      <c r="CV15" s="215">
        <v>30</v>
      </c>
      <c r="CW15" s="215">
        <v>31</v>
      </c>
      <c r="CX15" s="154"/>
      <c r="CY15" s="154"/>
      <c r="CZ15" s="154"/>
      <c r="DA15" s="154"/>
      <c r="DB15" s="154"/>
      <c r="DC15" s="154"/>
      <c r="DD15" s="88">
        <v>41640</v>
      </c>
      <c r="DE15" s="85">
        <v>41694</v>
      </c>
      <c r="DF15" s="149"/>
    </row>
    <row r="16" spans="1:118" s="141" customFormat="1" ht="39.950000000000003" customHeight="1" thickBot="1" x14ac:dyDescent="0.25">
      <c r="A16" s="329"/>
      <c r="B16" s="226" t="str">
        <f>IF($AN$6=1,Караулы!C7,(IF($AN$6=2,Караулы!D7,(IF($AN$6=3,Караулы!E7,(IF($AN$6=4,Караулы!F7,(IF($AN$6=5,Караулы!G7,(IF($AN$6=6,Караулы!H7,(IF($AN$6=7,Караулы!I7,(IF($AN$6=8,Караулы!J7,(IF($AN$6=9,Караулы!K7,(IF($AN$6=10,Караулы!L7,(IF($AN$6=11,Караулы!M7,(IF($AN$6=12,Караулы!N7,"")))))))))))))))))))))))</f>
        <v>НК</v>
      </c>
      <c r="C16" s="331"/>
      <c r="D16" s="369" t="str">
        <f ca="1">IFERROR(VLOOKUP(D15,$DM$16:$DN$20,2,),"")</f>
        <v/>
      </c>
      <c r="E16" s="369" t="str">
        <f t="shared" ref="E16:R16" ca="1" si="4">IFERROR(VLOOKUP(E15,$DM$16:$DN$20,2,),"")</f>
        <v/>
      </c>
      <c r="F16" s="369" t="str">
        <f t="shared" ca="1" si="4"/>
        <v/>
      </c>
      <c r="G16" s="369" t="str">
        <f t="shared" ca="1" si="4"/>
        <v/>
      </c>
      <c r="H16" s="369">
        <f t="shared" ca="1" si="4"/>
        <v>7</v>
      </c>
      <c r="I16" s="369" t="str">
        <f t="shared" ca="1" si="4"/>
        <v/>
      </c>
      <c r="J16" s="369">
        <f t="shared" ca="1" si="4"/>
        <v>0.33</v>
      </c>
      <c r="K16" s="369" t="str">
        <f t="shared" ca="1" si="4"/>
        <v/>
      </c>
      <c r="L16" s="369" t="str">
        <f t="shared" ca="1" si="4"/>
        <v/>
      </c>
      <c r="M16" s="369" t="str">
        <f t="shared" ca="1" si="4"/>
        <v/>
      </c>
      <c r="N16" s="369">
        <f t="shared" ca="1" si="4"/>
        <v>0.33</v>
      </c>
      <c r="O16" s="369" t="str">
        <f t="shared" ca="1" si="4"/>
        <v/>
      </c>
      <c r="P16" s="369" t="str">
        <f t="shared" ca="1" si="4"/>
        <v/>
      </c>
      <c r="Q16" s="369" t="str">
        <f t="shared" ca="1" si="4"/>
        <v/>
      </c>
      <c r="R16" s="369">
        <f t="shared" si="4"/>
        <v>0.33</v>
      </c>
      <c r="S16" s="241">
        <f t="shared" ca="1" si="2"/>
        <v>7.99</v>
      </c>
      <c r="T16" s="230" t="str">
        <f t="shared" ref="T16:AI16" si="5">IF(T15=13.67,0.33,IF(T15=14.67,0.33,IF(T15=14,0.33,IF(T15="ПП",7,IF(T15="П",8,"")))))</f>
        <v/>
      </c>
      <c r="U16" s="230" t="str">
        <f t="shared" si="5"/>
        <v/>
      </c>
      <c r="V16" s="230" t="str">
        <f t="shared" si="5"/>
        <v/>
      </c>
      <c r="W16" s="230">
        <f t="shared" si="5"/>
        <v>0.33</v>
      </c>
      <c r="X16" s="230" t="str">
        <f t="shared" si="5"/>
        <v/>
      </c>
      <c r="Y16" s="230" t="str">
        <f t="shared" si="5"/>
        <v/>
      </c>
      <c r="Z16" s="230" t="str">
        <f t="shared" si="5"/>
        <v/>
      </c>
      <c r="AA16" s="230">
        <f t="shared" si="5"/>
        <v>0.33</v>
      </c>
      <c r="AB16" s="230" t="str">
        <f t="shared" si="5"/>
        <v/>
      </c>
      <c r="AC16" s="230" t="str">
        <f t="shared" si="5"/>
        <v/>
      </c>
      <c r="AD16" s="230" t="str">
        <f t="shared" si="5"/>
        <v/>
      </c>
      <c r="AE16" s="230">
        <f t="shared" si="5"/>
        <v>0.33</v>
      </c>
      <c r="AF16" s="230" t="str">
        <f t="shared" si="5"/>
        <v/>
      </c>
      <c r="AG16" s="230" t="str">
        <f t="shared" si="5"/>
        <v/>
      </c>
      <c r="AH16" s="230" t="str">
        <f t="shared" si="5"/>
        <v/>
      </c>
      <c r="AI16" s="230">
        <f t="shared" si="5"/>
        <v>0.33</v>
      </c>
      <c r="AJ16" s="242">
        <f t="shared" si="3"/>
        <v>1.32</v>
      </c>
      <c r="AK16" s="333"/>
      <c r="AL16" s="231"/>
      <c r="AM16" s="231"/>
      <c r="AN16" s="231"/>
      <c r="AO16" s="335"/>
      <c r="AP16" s="231"/>
      <c r="AQ16" s="231"/>
      <c r="AR16" s="343"/>
      <c r="AS16" s="343"/>
      <c r="AT16" s="345"/>
      <c r="AU16" s="347"/>
      <c r="AV16" s="235"/>
      <c r="AW16" s="236"/>
      <c r="AX16" s="333"/>
      <c r="AY16" s="252"/>
      <c r="AZ16" s="232"/>
      <c r="BB16" s="238"/>
      <c r="BC16" s="342"/>
      <c r="BD16" s="342"/>
      <c r="BE16" s="342"/>
      <c r="BF16" s="342"/>
      <c r="BG16" s="342"/>
      <c r="BH16" s="342"/>
      <c r="BI16" s="342"/>
      <c r="BJ16" s="342"/>
      <c r="BK16" s="342"/>
      <c r="BL16" s="192"/>
      <c r="BM16" s="164">
        <v>2</v>
      </c>
      <c r="BN16" s="164" t="s">
        <v>17</v>
      </c>
      <c r="BO16" s="164">
        <v>2011</v>
      </c>
      <c r="BP16" s="165">
        <v>159</v>
      </c>
      <c r="BQ16" s="1"/>
      <c r="BR16" s="101" t="str">
        <f t="shared" ref="BR16:CW16" si="6">IF((WEEKDAY(BR17,2))=1,"Р",IF((WEEKDAY(BR17,2))=2,"Р",IF((WEEKDAY(BR17,2))=3,"Р",IF((WEEKDAY(BR17,2))=4,"Р",IF((WEEKDAY(BR17,2))=5,"Р",IF((WEEKDAY(BR17,2))=6,"В",IF((WEEKDAY(BR17,2))=7,"В")))))))</f>
        <v>Р</v>
      </c>
      <c r="BS16" s="101" t="str">
        <f t="shared" si="6"/>
        <v>Р</v>
      </c>
      <c r="BT16" s="101" t="str">
        <f t="shared" si="6"/>
        <v>Р</v>
      </c>
      <c r="BU16" s="101" t="str">
        <f t="shared" si="6"/>
        <v>В</v>
      </c>
      <c r="BV16" s="101" t="str">
        <f t="shared" si="6"/>
        <v>В</v>
      </c>
      <c r="BW16" s="101" t="str">
        <f t="shared" si="6"/>
        <v>Р</v>
      </c>
      <c r="BX16" s="101" t="str">
        <f t="shared" si="6"/>
        <v>Р</v>
      </c>
      <c r="BY16" s="101" t="str">
        <f t="shared" si="6"/>
        <v>Р</v>
      </c>
      <c r="BZ16" s="101" t="str">
        <f t="shared" si="6"/>
        <v>Р</v>
      </c>
      <c r="CA16" s="101" t="str">
        <f t="shared" si="6"/>
        <v>Р</v>
      </c>
      <c r="CB16" s="101" t="str">
        <f t="shared" si="6"/>
        <v>В</v>
      </c>
      <c r="CC16" s="101" t="str">
        <f t="shared" si="6"/>
        <v>В</v>
      </c>
      <c r="CD16" s="101" t="str">
        <f t="shared" si="6"/>
        <v>Р</v>
      </c>
      <c r="CE16" s="101" t="str">
        <f t="shared" si="6"/>
        <v>Р</v>
      </c>
      <c r="CF16" s="101" t="str">
        <f t="shared" si="6"/>
        <v>Р</v>
      </c>
      <c r="CG16" s="101"/>
      <c r="CH16" s="101" t="str">
        <f t="shared" si="6"/>
        <v>Р</v>
      </c>
      <c r="CI16" s="101" t="str">
        <f t="shared" si="6"/>
        <v>Р</v>
      </c>
      <c r="CJ16" s="101" t="str">
        <f t="shared" si="6"/>
        <v>В</v>
      </c>
      <c r="CK16" s="101" t="str">
        <f t="shared" si="6"/>
        <v>В</v>
      </c>
      <c r="CL16" s="101" t="str">
        <f t="shared" si="6"/>
        <v>Р</v>
      </c>
      <c r="CM16" s="101" t="str">
        <f t="shared" si="6"/>
        <v>Р</v>
      </c>
      <c r="CN16" s="101" t="str">
        <f t="shared" si="6"/>
        <v>Р</v>
      </c>
      <c r="CO16" s="101" t="str">
        <f t="shared" si="6"/>
        <v>Р</v>
      </c>
      <c r="CP16" s="101" t="str">
        <f t="shared" si="6"/>
        <v>Р</v>
      </c>
      <c r="CQ16" s="101" t="str">
        <f t="shared" si="6"/>
        <v>В</v>
      </c>
      <c r="CR16" s="101" t="str">
        <f t="shared" si="6"/>
        <v>В</v>
      </c>
      <c r="CS16" s="101" t="str">
        <f t="shared" si="6"/>
        <v>Р</v>
      </c>
      <c r="CT16" s="101" t="str">
        <f t="shared" si="6"/>
        <v>Р</v>
      </c>
      <c r="CU16" s="101" t="str">
        <f t="shared" si="6"/>
        <v>Р</v>
      </c>
      <c r="CV16" s="101" t="str">
        <f t="shared" si="6"/>
        <v>Р</v>
      </c>
      <c r="CW16" s="101" t="str">
        <f t="shared" si="6"/>
        <v>Р</v>
      </c>
      <c r="CX16" s="102"/>
      <c r="CY16" s="102"/>
      <c r="CZ16" s="102"/>
      <c r="DA16" s="102"/>
      <c r="DB16" s="102"/>
      <c r="DC16" s="102"/>
      <c r="DD16" s="88">
        <v>41641</v>
      </c>
      <c r="DE16" s="85">
        <v>41705</v>
      </c>
      <c r="DF16" s="149"/>
      <c r="DJ16" s="366" t="s">
        <v>57</v>
      </c>
      <c r="DK16" s="366">
        <v>13.67</v>
      </c>
      <c r="DM16" s="366">
        <v>13.67</v>
      </c>
      <c r="DN16" s="366">
        <v>0.33</v>
      </c>
    </row>
    <row r="17" spans="1:118" s="141" customFormat="1" ht="39.950000000000003" customHeight="1" thickBot="1" x14ac:dyDescent="0.25">
      <c r="A17" s="328">
        <v>2</v>
      </c>
      <c r="B17" s="226" t="str">
        <f>IF($AN$6=1,Караулы!C8,(IF($AN$6=2,Караулы!D8,(IF($AN$6=3,Караулы!E8,(IF($AN$6=4,Караулы!F8,(IF($AN$6=5,Караулы!G8,(IF($AN$6=6,Караулы!H8,(IF($AN$6=7,Караулы!I8,(IF($AN$6=8,Караулы!J8,(IF($AN$6=9,Караулы!K8,(IF($AN$6=10,Караулы!L8,(IF($AN$6=11,Караулы!M8,(IF($AN$6=12,Караулы!N8,"")))))))))))))))))))))))</f>
        <v>Рябов П.В.</v>
      </c>
      <c r="C17" s="330">
        <f>SUMIF(Караулы!$A$2:$A$185,B17,Караулы!$B$2:$B$185)</f>
        <v>9038</v>
      </c>
      <c r="D17" s="368" t="str">
        <f ca="1">IFERROR(VLOOKUP(INDEX('график август'!C$13:C$62,MATCH($B17,'график август'!$B$13:$B$62,)),$DJ$16:$DK$27,2,),INDEX('график август'!C$13:C$62,MATCH($B17,'график август'!$B$13:$B$62,)))</f>
        <v>ОТ</v>
      </c>
      <c r="E17" s="368" t="str">
        <f ca="1">IFERROR(VLOOKUP(INDEX('график август'!D$13:D$62,MATCH($B17,'график август'!$B$13:$B$62,)),$DJ$16:$DK$27,2,),INDEX('график август'!D$13:D$62,MATCH($B17,'график август'!$B$13:$B$62,)))</f>
        <v>ОТ</v>
      </c>
      <c r="F17" s="368" t="str">
        <f ca="1">IFERROR(VLOOKUP(INDEX('график август'!E$13:E$62,MATCH($B17,'график август'!$B$13:$B$62,)),$DJ$16:$DK$27,2,),INDEX('график август'!E$13:E$62,MATCH($B17,'график август'!$B$13:$B$62,)))</f>
        <v>ОТ</v>
      </c>
      <c r="G17" s="368" t="str">
        <f ca="1">IFERROR(VLOOKUP(INDEX('график август'!F$13:F$62,MATCH($B17,'график август'!$B$13:$B$62,)),$DJ$16:$DK$27,2,),INDEX('график август'!F$13:F$62,MATCH($B17,'график август'!$B$13:$B$62,)))</f>
        <v>Б</v>
      </c>
      <c r="H17" s="368" t="str">
        <f ca="1">IFERROR(VLOOKUP(INDEX('график август'!G$13:G$62,MATCH($B17,'график август'!$B$13:$B$62,)),$DJ$16:$DK$27,2,),INDEX('график август'!G$13:G$62,MATCH($B17,'график август'!$B$13:$B$62,)))</f>
        <v>В</v>
      </c>
      <c r="I17" s="368" t="str">
        <f ca="1">IFERROR(VLOOKUP(INDEX('график август'!H$13:H$62,MATCH($B17,'график август'!$B$13:$B$62,)),$DJ$16:$DK$27,2,),INDEX('график август'!H$13:H$62,MATCH($B17,'график август'!$B$13:$B$62,)))</f>
        <v>В</v>
      </c>
      <c r="J17" s="368">
        <f ca="1">IFERROR(VLOOKUP(INDEX('график август'!I$13:I$62,MATCH($B17,'график август'!$B$13:$B$62,)),$DJ$16:$DK$27,2,),INDEX('график август'!I$13:I$62,MATCH($B17,'график август'!$B$13:$B$62,)))</f>
        <v>13.67</v>
      </c>
      <c r="K17" s="368">
        <f ca="1">IFERROR(VLOOKUP(INDEX('график август'!J$13:J$62,MATCH($B17,'график август'!$B$13:$B$62,)),$DJ$16:$DK$27,2,),INDEX('график август'!J$13:J$62,MATCH($B17,'график август'!$B$13:$B$62,)))</f>
        <v>8.8000000000000007</v>
      </c>
      <c r="L17" s="368" t="str">
        <f ca="1">IFERROR(VLOOKUP(INDEX('график август'!K$13:K$62,MATCH($B17,'график август'!$B$13:$B$62,)),$DJ$16:$DK$27,2,),INDEX('график август'!K$13:K$62,MATCH($B17,'график август'!$B$13:$B$62,)))</f>
        <v>В</v>
      </c>
      <c r="M17" s="368" t="str">
        <f ca="1">IFERROR(VLOOKUP(INDEX('график август'!L$13:L$62,MATCH($B17,'график август'!$B$13:$B$62,)),$DJ$16:$DK$27,2,),INDEX('график август'!L$13:L$62,MATCH($B17,'график август'!$B$13:$B$62,)))</f>
        <v>В</v>
      </c>
      <c r="N17" s="368">
        <f ca="1">IFERROR(VLOOKUP(INDEX('график август'!M$13:M$62,MATCH($B17,'график август'!$B$13:$B$62,)),$DJ$16:$DK$27,2,),INDEX('график август'!M$13:M$62,MATCH($B17,'график август'!$B$13:$B$62,)))</f>
        <v>13.67</v>
      </c>
      <c r="O17" s="368">
        <f ca="1">IFERROR(VLOOKUP(INDEX('график август'!N$13:N$62,MATCH($B17,'график август'!$B$13:$B$62,)),$DJ$16:$DK$27,2,),INDEX('график август'!N$13:N$62,MATCH($B17,'график август'!$B$13:$B$62,)))</f>
        <v>8.8000000000000007</v>
      </c>
      <c r="P17" s="368" t="str">
        <f ca="1">IFERROR(VLOOKUP(INDEX('график август'!O$13:O$62,MATCH($B17,'график август'!$B$13:$B$62,)),$DJ$16:$DK$27,2,),INDEX('график август'!O$13:O$62,MATCH($B17,'график август'!$B$13:$B$62,)))</f>
        <v>В</v>
      </c>
      <c r="Q17" s="368" t="str">
        <f ca="1">IFERROR(VLOOKUP(INDEX('график август'!P$13:P$62,MATCH($B17,'график август'!$B$13:$B$62,)),$DJ$16:$DK$27,2,),INDEX('график август'!P$13:P$62,MATCH($B17,'график август'!$B$13:$B$62,)))</f>
        <v>В</v>
      </c>
      <c r="R17" s="368">
        <f>IF('график август'!Q17="8.00 24.00",13.67,IF('график август'!Q17="00.00 8.50",8.83,IF('график август'!Q17="00.00 8.30",8.5,IF('график август'!Q17="00.00 7.30",7.5,IF('график август'!Q17="7.00 24.00",14.67,IF('график август'!Q17="7.40 24.00",14,IF('график август'!Q17="7.00 16.00",8,IF('график август'!Q17="7.00 15.00",7,IF('график август'!Q17="8.00 17.00",8,IF('график август'!Q17="8.00 16.00",7,IF('график август'!Q17="7.40 16.40",8,IF('график август'!Q17="7.40 15.40",7,IF('график август'!Q17="Х","Х",IF('график август'!Q17="Я","Я",IF('график август'!Q17="ПП","ПП",IF('график август'!Q17="П","П",IF('график август'!Q17="К","К",IF('график август'!Q17="ОТ","ОТ",IF('график август'!Q17="ОД","ОД",IF('график август'!Q17="У","У",IF('график август'!Q17="УД","УД",IF('график август'!Q17="Р","Р",IF('график август'!Q17="ОЖ","ОЖ",IF('график август'!Q17="ОЗ","ОЗ",IF('график август'!Q17="ДБ","ДБ",IF('график август'!Q17="Б","Б",IF('график август'!Q17="Т","Т",IF('график август'!Q17="ПВ","ПВ",IF('график август'!Q17="Г","Г",IF('график август'!Q17="ПР","ПР",IF('график август'!Q17="В","В",IF('график август'!Q17="ОВ","ОВ",IF('график август'!Q17="НВ","НВ",IF('график август'!Q17="НН","НН",IF('график август'!Q17="НО","НО",IF('график август'!Q17="НБ","НБ",""))))))))))))))))))))))))))))))))))))</f>
        <v>13.67</v>
      </c>
      <c r="S17" s="239">
        <f t="shared" ref="S17:S22" ca="1" si="7">SUM(D17:R17)</f>
        <v>58.61</v>
      </c>
      <c r="T17" s="227">
        <f>IF('график август'!R17="8.00 24.00",13.67,IF('график август'!R17="00.00 8.50",8.83,IF('график август'!R17="00.00 8.30",8.5,IF('график август'!R17="00.00 7.30",7.5,IF('график август'!R17="7.00 24.00",14.67,IF('график август'!R17="7.40 24.00",14,IF('график август'!R17="7.00 16.00",8,IF('график август'!R17="7.00 15.00",7,IF('график август'!R17="8.00 17.00",8,IF('график август'!R17="8.00 16.00",7,IF('график август'!R17="7.40 16.40",8,IF('график август'!R17="7.40 15.40",7,IF('график август'!R17="Х","Х",IF('график август'!R17="Я","Я",IF('график август'!R17="ПП","ПП",IF('график август'!R17="П","П",IF('график август'!R17="К","К",IF('график август'!R17="ОТ","ОТ",IF('график август'!R17="ОД","ОД",IF('график август'!R17="У","У",IF('график август'!R17="УД","УД",IF('график август'!R17="Р","Р",IF('график август'!R17="ОЖ","ОЖ",IF('график август'!R17="ОЗ","ОЗ",IF('график август'!R17="ДБ","ДБ",IF('график август'!R17="Б","Б",IF('график август'!R17="Т","Т",IF('график август'!R17="ПВ","ПВ",IF('график август'!R17="Г","Г",IF('график август'!R17="ПР","ПР",IF('график август'!R17="В","В",IF('график август'!R17="ОВ","ОВ",IF('график август'!R17="НВ","НВ",IF('график август'!R17="НН","НН",IF('график август'!R17="НО","НО",IF('график август'!R17="НБ","НБ",""))))))))))))))))))))))))))))))))))))</f>
        <v>8.83</v>
      </c>
      <c r="U17" s="227" t="str">
        <f>IF('график август'!S17="8.00 24.00",13.67,IF('график август'!S17="00.00 8.50",8.83,IF('график август'!S17="00.00 8.30",8.5,IF('график август'!S17="00.00 7.30",7.5,IF('график август'!S17="7.00 24.00",14.67,IF('график август'!S17="7.40 24.00",14,IF('график август'!S17="7.00 16.00",8,IF('график август'!S17="7.00 15.00",7,IF('график август'!S17="8.00 17.00",8,IF('график август'!S17="8.00 16.00",7,IF('график август'!S17="7.40 16.40",8,IF('график август'!S17="7.40 15.40",7,IF('график август'!S17="Х","Х",IF('график август'!S17="Я","Я",IF('график август'!S17="ПП","ПП",IF('график август'!S17="П","П",IF('график август'!S17="К","К",IF('график август'!S17="ОТ","ОТ",IF('график август'!S17="ОД","ОД",IF('график август'!S17="У","У",IF('график август'!S17="УД","УД",IF('график август'!S17="Р","Р",IF('график август'!S17="ОЖ","ОЖ",IF('график август'!S17="ОЗ","ОЗ",IF('график август'!S17="ДБ","ДБ",IF('график август'!S17="Б","Б",IF('график август'!S17="Т","Т",IF('график август'!S17="ПВ","ПВ",IF('график август'!S17="Г","Г",IF('график август'!S17="ПР","ПР",IF('график август'!S17="В","В",IF('график август'!S17="ОВ","ОВ",IF('график август'!S17="НВ","НВ",IF('график август'!S17="НН","НН",IF('график август'!S17="НО","НО",IF('график август'!S17="НБ","НБ",""))))))))))))))))))))))))))))))))))))</f>
        <v>У</v>
      </c>
      <c r="V17" s="227" t="str">
        <f>IF('график август'!T17="8.00 24.00",13.67,IF('график август'!T17="00.00 8.50",8.83,IF('график август'!T17="00.00 8.30",8.5,IF('график август'!T17="00.00 7.30",7.5,IF('график август'!T17="7.00 24.00",14.67,IF('график август'!T17="7.40 24.00",14,IF('график август'!T17="7.00 16.00",8,IF('график август'!T17="7.00 15.00",7,IF('график август'!T17="8.00 17.00",8,IF('график август'!T17="8.00 16.00",7,IF('график август'!T17="7.40 16.40",8,IF('график август'!T17="7.40 15.40",7,IF('график август'!T17="Х","Х",IF('график август'!T17="Я","Я",IF('график август'!T17="ПП","ПП",IF('график август'!T17="П","П",IF('график август'!T17="К","К",IF('график август'!T17="ОТ","ОТ",IF('график август'!T17="ОД","ОД",IF('график август'!T17="У","У",IF('график август'!T17="УД","УД",IF('график август'!T17="Р","Р",IF('график август'!T17="ОЖ","ОЖ",IF('график август'!T17="ОЗ","ОЗ",IF('график август'!T17="ДБ","ДБ",IF('график август'!T17="Б","Б",IF('график август'!T17="Т","Т",IF('график август'!T17="ПВ","ПВ",IF('график август'!T17="Г","Г",IF('график август'!T17="ПР","ПР",IF('график август'!T17="В","В",IF('график август'!T17="ОВ","ОВ",IF('график август'!T17="НВ","НВ",IF('график август'!T17="НН","НН",IF('график август'!T17="НО","НО",IF('график август'!T17="НБ","НБ",""))))))))))))))))))))))))))))))))))))</f>
        <v>У</v>
      </c>
      <c r="W17" s="227" t="str">
        <f>IF('график август'!U17="8.00 24.00",13.67,IF('график август'!U17="00.00 8.50",8.83,IF('график август'!U17="00.00 8.30",8.5,IF('график август'!U17="00.00 7.30",7.5,IF('график август'!U17="7.00 24.00",14.67,IF('график август'!U17="7.40 24.00",14,IF('график август'!U17="7.00 16.00",8,IF('график август'!U17="7.00 15.00",7,IF('график август'!U17="8.00 17.00",8,IF('график август'!U17="8.00 16.00",7,IF('график август'!U17="7.40 16.40",8,IF('график август'!U17="7.40 15.40",7,IF('график август'!U17="Х","Х",IF('график август'!U17="Я","Я",IF('график август'!U17="ПП","ПП",IF('график август'!U17="П","П",IF('график август'!U17="К","К",IF('график август'!U17="ОТ","ОТ",IF('график август'!U17="ОД","ОД",IF('график август'!U17="У","У",IF('график август'!U17="УД","УД",IF('график август'!U17="Р","Р",IF('график август'!U17="ОЖ","ОЖ",IF('график август'!U17="ОЗ","ОЗ",IF('график август'!U17="ДБ","ДБ",IF('график август'!U17="Б","Б",IF('график август'!U17="Т","Т",IF('график август'!U17="ПВ","ПВ",IF('график август'!U17="Г","Г",IF('график август'!U17="ПР","ПР",IF('график август'!U17="В","В",IF('график август'!U17="ОВ","ОВ",IF('график август'!U17="НВ","НВ",IF('график август'!U17="НН","НН",IF('график август'!U17="НО","НО",IF('график август'!U17="НБ","НБ",""))))))))))))))))))))))))))))))))))))</f>
        <v>У</v>
      </c>
      <c r="X17" s="227" t="str">
        <f>IF('график август'!V17="8.00 24.00",13.67,IF('график август'!V17="00.00 8.50",8.83,IF('график август'!V17="00.00 8.30",8.5,IF('график август'!V17="00.00 7.30",7.5,IF('график август'!V17="7.00 24.00",14.67,IF('график август'!V17="7.40 24.00",14,IF('график август'!V17="7.00 16.00",8,IF('график август'!V17="7.00 15.00",7,IF('график август'!V17="8.00 17.00",8,IF('график август'!V17="8.00 16.00",7,IF('график август'!V17="7.40 16.40",8,IF('график август'!V17="7.40 15.40",7,IF('график август'!V17="Х","Х",IF('график август'!V17="Я","Я",IF('график август'!V17="ПП","ПП",IF('график август'!V17="П","П",IF('график август'!V17="К","К",IF('график август'!V17="ОТ","ОТ",IF('график август'!V17="ОД","ОД",IF('график август'!V17="У","У",IF('график август'!V17="УД","УД",IF('график август'!V17="Р","Р",IF('график август'!V17="ОЖ","ОЖ",IF('график август'!V17="ОЗ","ОЗ",IF('график август'!V17="ДБ","ДБ",IF('график август'!V17="Б","Б",IF('график август'!V17="Т","Т",IF('график август'!V17="ПВ","ПВ",IF('график август'!V17="Г","Г",IF('график август'!V17="ПР","ПР",IF('график август'!V17="В","В",IF('график август'!V17="ОВ","ОВ",IF('график август'!V17="НВ","НВ",IF('график август'!V17="НН","НН",IF('график август'!V17="НО","НО",IF('график август'!V17="НБ","НБ",""))))))))))))))))))))))))))))))))))))</f>
        <v>У</v>
      </c>
      <c r="Y17" s="227" t="str">
        <f>IF('график август'!W17="8.00 24.00",13.67,IF('график август'!W17="00.00 8.50",8.83,IF('график август'!W17="00.00 8.30",8.5,IF('график август'!W17="00.00 7.30",7.5,IF('график август'!W17="7.00 24.00",14.67,IF('график август'!W17="7.40 24.00",14,IF('график август'!W17="7.00 16.00",8,IF('график август'!W17="7.00 15.00",7,IF('график август'!W17="8.00 17.00",8,IF('график август'!W17="8.00 16.00",7,IF('график август'!W17="7.40 16.40",8,IF('график август'!W17="7.40 15.40",7,IF('график август'!W17="Х","Х",IF('график август'!W17="Я","Я",IF('график август'!W17="ПП","ПП",IF('график август'!W17="П","П",IF('график август'!W17="К","К",IF('график август'!W17="ОТ","ОТ",IF('график август'!W17="ОД","ОД",IF('график август'!W17="У","У",IF('график август'!W17="УД","УД",IF('график август'!W17="Р","Р",IF('график август'!W17="ОЖ","ОЖ",IF('график август'!W17="ОЗ","ОЗ",IF('график август'!W17="ДБ","ДБ",IF('график август'!W17="Б","Б",IF('график август'!W17="Т","Т",IF('график август'!W17="ПВ","ПВ",IF('график август'!W17="Г","Г",IF('график август'!W17="ПР","ПР",IF('график август'!W17="В","В",IF('график август'!W17="ОВ","ОВ",IF('график август'!W17="НВ","НВ",IF('график август'!W17="НН","НН",IF('график август'!W17="НО","НО",IF('график август'!W17="НБ","НБ",""))))))))))))))))))))))))))))))))))))</f>
        <v>В</v>
      </c>
      <c r="Z17" s="227" t="str">
        <f>IF('график август'!X17="8.00 24.00",13.67,IF('график август'!X17="00.00 8.50",8.83,IF('график август'!X17="00.00 8.30",8.5,IF('график август'!X17="00.00 7.30",7.5,IF('график август'!X17="7.00 24.00",14.67,IF('график август'!X17="7.40 24.00",14,IF('график август'!X17="7.00 16.00",8,IF('график август'!X17="7.00 15.00",7,IF('график август'!X17="8.00 17.00",8,IF('график август'!X17="8.00 16.00",7,IF('график август'!X17="7.40 16.40",8,IF('график август'!X17="7.40 15.40",7,IF('график август'!X17="Х","Х",IF('график август'!X17="Я","Я",IF('график август'!X17="ПП","ПП",IF('график август'!X17="П","П",IF('график август'!X17="К","К",IF('график август'!X17="ОТ","ОТ",IF('график август'!X17="ОД","ОД",IF('график август'!X17="У","У",IF('график август'!X17="УД","УД",IF('график август'!X17="Р","Р",IF('график август'!X17="ОЖ","ОЖ",IF('график август'!X17="ОЗ","ОЗ",IF('график август'!X17="ДБ","ДБ",IF('график август'!X17="Б","Б",IF('график август'!X17="Т","Т",IF('график август'!X17="ПВ","ПВ",IF('график август'!X17="Г","Г",IF('график август'!X17="ПР","ПР",IF('график август'!X17="В","В",IF('график август'!X17="ОВ","ОВ",IF('график август'!X17="НВ","НВ",IF('график август'!X17="НН","НН",IF('график август'!X17="НО","НО",IF('график август'!X17="НБ","НБ",""))))))))))))))))))))))))))))))))))))</f>
        <v>В</v>
      </c>
      <c r="AA17" s="227">
        <f>IF('график август'!Y17="8.00 24.00",13.67,IF('график август'!Y17="00.00 8.50",8.83,IF('график август'!Y17="00.00 8.30",8.5,IF('график август'!Y17="00.00 7.30",7.5,IF('график август'!Y17="7.00 24.00",14.67,IF('график август'!Y17="7.40 24.00",14,IF('график август'!Y17="7.00 16.00",8,IF('график август'!Y17="7.00 15.00",7,IF('график август'!Y17="8.00 17.00",8,IF('график август'!Y17="8.00 16.00",7,IF('график август'!Y17="7.40 16.40",8,IF('график август'!Y17="7.40 15.40",7,IF('график август'!Y17="Х","Х",IF('график август'!Y17="Я","Я",IF('график август'!Y17="ПП","ПП",IF('график август'!Y17="П","П",IF('график август'!Y17="К","К",IF('график август'!Y17="ОТ","ОТ",IF('график август'!Y17="ОД","ОД",IF('график август'!Y17="У","У",IF('график август'!Y17="УД","УД",IF('график август'!Y17="Р","Р",IF('график август'!Y17="ОЖ","ОЖ",IF('график август'!Y17="ОЗ","ОЗ",IF('график август'!Y17="ДБ","ДБ",IF('график август'!Y17="Б","Б",IF('график август'!Y17="Т","Т",IF('график август'!Y17="ПВ","ПВ",IF('график август'!Y17="Г","Г",IF('график август'!Y17="ПР","ПР",IF('график август'!Y17="В","В",IF('график август'!Y17="ОВ","ОВ",IF('график август'!Y17="НВ","НВ",IF('график август'!Y17="НН","НН",IF('график август'!Y17="НО","НО",IF('график август'!Y17="НБ","НБ",""))))))))))))))))))))))))))))))))))))</f>
        <v>13.67</v>
      </c>
      <c r="AB17" s="227">
        <f>IF('график август'!Z17="8.00 24.00",13.67,IF('график август'!Z17="00.00 8.50",8.83,IF('график август'!Z17="00.00 8.30",8.5,IF('график август'!Z17="00.00 7.30",7.5,IF('график август'!Z17="7.00 24.00",14.67,IF('график август'!Z17="7.40 24.00",14,IF('график август'!Z17="7.00 16.00",8,IF('график август'!Z17="7.00 15.00",7,IF('график август'!Z17="8.00 17.00",8,IF('график август'!Z17="8.00 16.00",7,IF('график август'!Z17="7.40 16.40",8,IF('график август'!Z17="7.40 15.40",7,IF('график август'!Z17="Х","Х",IF('график август'!Z17="Я","Я",IF('график август'!Z17="ПП","ПП",IF('график август'!Z17="П","П",IF('график август'!Z17="К","К",IF('график август'!Z17="ОТ","ОТ",IF('график август'!Z17="ОД","ОД",IF('график август'!Z17="У","У",IF('график август'!Z17="УД","УД",IF('график август'!Z17="Р","Р",IF('график август'!Z17="ОЖ","ОЖ",IF('график август'!Z17="ОЗ","ОЗ",IF('график август'!Z17="ДБ","ДБ",IF('график август'!Z17="Б","Б",IF('график август'!Z17="Т","Т",IF('график август'!Z17="ПВ","ПВ",IF('график август'!Z17="Г","Г",IF('график август'!Z17="ПР","ПР",IF('график август'!Z17="В","В",IF('график август'!Z17="ОВ","ОВ",IF('график август'!Z17="НВ","НВ",IF('график август'!Z17="НН","НН",IF('график август'!Z17="НО","НО",IF('график август'!Z17="НБ","НБ",""))))))))))))))))))))))))))))))))))))</f>
        <v>8.83</v>
      </c>
      <c r="AC17" s="227" t="str">
        <f>IF('график август'!AA17="8.00 24.00",13.67,IF('график август'!AA17="00.00 8.50",8.83,IF('график август'!AA17="00.00 8.30",8.5,IF('график август'!AA17="00.00 7.30",7.5,IF('график август'!AA17="7.00 24.00",14.67,IF('график август'!AA17="7.40 24.00",14,IF('график август'!AA17="7.00 16.00",8,IF('график август'!AA17="7.00 15.00",7,IF('график август'!AA17="8.00 17.00",8,IF('график август'!AA17="8.00 16.00",7,IF('график август'!AA17="7.40 16.40",8,IF('график август'!AA17="7.40 15.40",7,IF('график август'!AA17="Х","Х",IF('график август'!AA17="Я","Я",IF('график август'!AA17="ПП","ПП",IF('график август'!AA17="П","П",IF('график август'!AA17="К","К",IF('график август'!AA17="ОТ","ОТ",IF('график август'!AA17="ОД","ОД",IF('график август'!AA17="У","У",IF('график август'!AA17="УД","УД",IF('график август'!AA17="Р","Р",IF('график август'!AA17="ОЖ","ОЖ",IF('график август'!AA17="ОЗ","ОЗ",IF('график август'!AA17="ДБ","ДБ",IF('график август'!AA17="Б","Б",IF('график август'!AA17="Т","Т",IF('график август'!AA17="ПВ","ПВ",IF('график август'!AA17="Г","Г",IF('график август'!AA17="ПР","ПР",IF('график август'!AA17="В","В",IF('график август'!AA17="ОВ","ОВ",IF('график август'!AA17="НВ","НВ",IF('график август'!AA17="НН","НН",IF('график август'!AA17="НО","НО",IF('график август'!AA17="НБ","НБ",""))))))))))))))))))))))))))))))))))))</f>
        <v>В</v>
      </c>
      <c r="AD17" s="227" t="str">
        <f>IF('график август'!AB17="8.00 24.00",13.67,IF('график август'!AB17="00.00 8.50",8.83,IF('график август'!AB17="00.00 8.30",8.5,IF('график август'!AB17="00.00 7.30",7.5,IF('график август'!AB17="7.00 24.00",14.67,IF('график август'!AB17="7.40 24.00",14,IF('график август'!AB17="7.00 16.00",8,IF('график август'!AB17="7.00 15.00",7,IF('график август'!AB17="8.00 17.00",8,IF('график август'!AB17="8.00 16.00",7,IF('график август'!AB17="7.40 16.40",8,IF('график август'!AB17="7.40 15.40",7,IF('график август'!AB17="Х","Х",IF('график август'!AB17="Я","Я",IF('график август'!AB17="ПП","ПП",IF('график август'!AB17="П","П",IF('график август'!AB17="К","К",IF('график август'!AB17="ОТ","ОТ",IF('график август'!AB17="ОД","ОД",IF('график август'!AB17="У","У",IF('график август'!AB17="УД","УД",IF('график август'!AB17="Р","Р",IF('график август'!AB17="ОЖ","ОЖ",IF('график август'!AB17="ОЗ","ОЗ",IF('график август'!AB17="ДБ","ДБ",IF('график август'!AB17="Б","Б",IF('график август'!AB17="Т","Т",IF('график август'!AB17="ПВ","ПВ",IF('график август'!AB17="Г","Г",IF('график август'!AB17="ПР","ПР",IF('график август'!AB17="В","В",IF('график август'!AB17="ОВ","ОВ",IF('график август'!AB17="НВ","НВ",IF('график август'!AB17="НН","НН",IF('график август'!AB17="НО","НО",IF('график август'!AB17="НБ","НБ",""))))))))))))))))))))))))))))))))))))</f>
        <v>В</v>
      </c>
      <c r="AE17" s="227">
        <f>IF('график август'!AC17="8.00 24.00",13.67,IF('график август'!AC17="00.00 8.50",8.83,IF('график август'!AC17="00.00 8.30",8.5,IF('график август'!AC17="00.00 7.30",7.5,IF('график август'!AC17="7.00 24.00",14.67,IF('график август'!AC17="7.40 24.00",14,IF('график август'!AC17="7.00 16.00",8,IF('график август'!AC17="7.00 15.00",7,IF('график август'!AC17="8.00 17.00",8,IF('график август'!AC17="8.00 16.00",7,IF('график август'!AC17="7.40 16.40",8,IF('график август'!AC17="7.40 15.40",7,IF('график август'!AC17="Х","Х",IF('график август'!AC17="Я","Я",IF('график август'!AC17="ПП","ПП",IF('график август'!AC17="П","П",IF('график август'!AC17="К","К",IF('график август'!AC17="ОТ","ОТ",IF('график август'!AC17="ОД","ОД",IF('график август'!AC17="У","У",IF('график август'!AC17="УД","УД",IF('график август'!AC17="Р","Р",IF('график август'!AC17="ОЖ","ОЖ",IF('график август'!AC17="ОЗ","ОЗ",IF('график август'!AC17="ДБ","ДБ",IF('график август'!AC17="Б","Б",IF('график август'!AC17="Т","Т",IF('график август'!AC17="ПВ","ПВ",IF('график август'!AC17="Г","Г",IF('график август'!AC17="ПР","ПР",IF('график август'!AC17="В","В",IF('график август'!AC17="ОВ","ОВ",IF('график август'!AC17="НВ","НВ",IF('график август'!AC17="НН","НН",IF('график август'!AC17="НО","НО",IF('график август'!AC17="НБ","НБ",""))))))))))))))))))))))))))))))))))))</f>
        <v>13.67</v>
      </c>
      <c r="AF17" s="227">
        <f>IF('график август'!AD17="8.00 24.00",13.67,IF('график август'!AD17="00.00 8.50",8.83,IF('график август'!AD17="00.00 8.30",8.5,IF('график август'!AD17="00.00 7.30",7.5,IF('график август'!AD17="7.00 24.00",14.67,IF('график август'!AD17="7.40 24.00",14,IF('график август'!AD17="7.00 16.00",8,IF('график август'!AD17="7.00 15.00",7,IF('график август'!AD17="8.00 17.00",8,IF('график август'!AD17="8.00 16.00",7,IF('график август'!AD17="7.40 16.40",8,IF('график август'!AD17="7.40 15.40",7,IF('график август'!AD17="Х","Х",IF('график август'!AD17="Я","Я",IF('график август'!AD17="ПП","ПП",IF('график август'!AD17="П","П",IF('график август'!AD17="К","К",IF('график август'!AD17="ОТ","ОТ",IF('график август'!AD17="ОД","ОД",IF('график август'!AD17="У","У",IF('график август'!AD17="УД","УД",IF('график август'!AD17="Р","Р",IF('график август'!AD17="ОЖ","ОЖ",IF('график август'!AD17="ОЗ","ОЗ",IF('график август'!AD17="ДБ","ДБ",IF('график август'!AD17="Б","Б",IF('график август'!AD17="Т","Т",IF('график август'!AD17="ПВ","ПВ",IF('график август'!AD17="Г","Г",IF('график август'!AD17="ПР","ПР",IF('график август'!AD17="В","В",IF('график август'!AD17="ОВ","ОВ",IF('график август'!AD17="НВ","НВ",IF('график август'!AD17="НН","НН",IF('график август'!AD17="НО","НО",IF('график август'!AD17="НБ","НБ",""))))))))))))))))))))))))))))))))))))</f>
        <v>8.83</v>
      </c>
      <c r="AG17" s="227" t="str">
        <f>IF('график август'!AE17="8.00 24.00",13.67,IF('график август'!AE17="00.00 8.50",8.83,IF('график август'!AE17="00.00 8.30",8.5,IF('график август'!AE17="00.00 7.30",7.5,IF('график август'!AE17="7.00 24.00",14.67,IF('график август'!AE17="7.40 24.00",14,IF('график август'!AE17="7.00 16.00",8,IF('график август'!AE17="7.00 15.00",7,IF('график август'!AE17="8.00 17.00",8,IF('график август'!AE17="8.00 16.00",7,IF('график август'!AE17="7.40 16.40",8,IF('график август'!AE17="7.40 15.40",7,IF('график август'!AE17="Х","Х",IF('график август'!AE17="Я","Я",IF('график август'!AE17="ПП","ПП",IF('график август'!AE17="П","П",IF('график август'!AE17="К","К",IF('график август'!AE17="ОТ","ОТ",IF('график август'!AE17="ОД","ОД",IF('график август'!AE17="У","У",IF('график август'!AE17="УД","УД",IF('график август'!AE17="Р","Р",IF('график август'!AE17="ОЖ","ОЖ",IF('график август'!AE17="ОЗ","ОЗ",IF('график август'!AE17="ДБ","ДБ",IF('график август'!AE17="Б","Б",IF('график август'!AE17="Т","Т",IF('график август'!AE17="ПВ","ПВ",IF('график август'!AE17="Г","Г",IF('график август'!AE17="ПР","ПР",IF('график август'!AE17="В","В",IF('график август'!AE17="ОВ","ОВ",IF('график август'!AE17="НВ","НВ",IF('график август'!AE17="НН","НН",IF('график август'!AE17="НО","НО",IF('график август'!AE17="НБ","НБ",""))))))))))))))))))))))))))))))))))))</f>
        <v>В</v>
      </c>
      <c r="AH17" s="227" t="str">
        <f>IF('график август'!AF17="8.00 24.00",13.67,IF('график август'!AF17="00.00 8.50",8.83,IF('график август'!AF17="00.00 8.30",8.5,IF('график август'!AF17="00.00 7.30",7.5,IF('график август'!AF17="7.00 24.00",14.67,IF('график август'!AF17="7.40 24.00",14,IF('график август'!AF17="7.00 16.00",8,IF('график август'!AF17="7.00 15.00",7,IF('график август'!AF17="8.00 17.00",8,IF('график август'!AF17="8.00 16.00",7,IF('график август'!AF17="7.40 16.40",8,IF('график август'!AF17="7.40 15.40",7,IF('график август'!AF17="Х","Х",IF('график август'!AF17="Я","Я",IF('график август'!AF17="ПП","ПП",IF('график август'!AF17="П","П",IF('график август'!AF17="К","К",IF('график август'!AF17="ОТ","ОТ",IF('график август'!AF17="ОД","ОД",IF('график август'!AF17="У","У",IF('график август'!AF17="УД","УД",IF('график август'!AF17="Р","Р",IF('график август'!AF17="ОЖ","ОЖ",IF('график август'!AF17="ОЗ","ОЗ",IF('график август'!AF17="ДБ","ДБ",IF('график август'!AF17="Б","Б",IF('график август'!AF17="Т","Т",IF('график август'!AF17="ПВ","ПВ",IF('график август'!AF17="Г","Г",IF('график август'!AF17="ПР","ПР",IF('график август'!AF17="В","В",IF('график август'!AF17="ОВ","ОВ",IF('график август'!AF17="НВ","НВ",IF('график август'!AF17="НН","НН",IF('график август'!AF17="НО","НО",IF('график август'!AF17="НБ","НБ",""))))))))))))))))))))))))))))))))))))</f>
        <v>В</v>
      </c>
      <c r="AI17" s="227">
        <f>IF('график август'!AG17="8.00 24.00",13.67,IF('график август'!AG17="00.00 8.50",8.83,IF('график август'!AG17="00.00 8.30",8.5,IF('график август'!AG17="00.00 7.30",7.5,IF('график август'!AG17="7.00 24.00",14.67,IF('график август'!AG17="7.40 24.00",14,IF('график август'!AG17="7.00 16.00",8,IF('график август'!AG17="7.00 15.00",7,IF('график август'!AG17="8.00 17.00",8,IF('график август'!AG17="8.00 16.00",7,IF('график август'!AG17="7.40 16.40",8,IF('график август'!AG17="7.40 15.40",7,IF('график август'!AG17="Х","Х",IF('график август'!AG17="Я","Я",IF('график август'!AG17="ПП","ПП",IF('график август'!AG17="П","П",IF('график август'!AG17="К","К",IF('график август'!AG17="ОТ","ОТ",IF('график август'!AG17="ОД","ОД",IF('график август'!AG17="У","У",IF('график август'!AG17="УД","УД",IF('график август'!AG17="Р","Р",IF('график август'!AG17="ОЖ","ОЖ",IF('график август'!AG17="ОЗ","ОЗ",IF('график август'!AG17="ДБ","ДБ",IF('график август'!AG17="Б","Б",IF('график август'!AG17="Т","Т",IF('график август'!AG17="ПВ","ПВ",IF('график август'!AG17="Г","Г",IF('график август'!AG17="ПР","ПР",IF('график август'!AG17="В","В",IF('график август'!AG17="ОВ","ОВ",IF('график август'!AG17="НВ","НВ",IF('график август'!AG17="НН","НН",IF('график август'!AG17="НО","НО",IF('график август'!AG17="НБ","НБ",""))))))))))))))))))))))))))))))))))))</f>
        <v>13.67</v>
      </c>
      <c r="AJ17" s="240">
        <f t="shared" ref="AJ17:AJ22" si="8">SUM(T17:AI17)</f>
        <v>67.5</v>
      </c>
      <c r="AK17" s="332">
        <f ca="1">S17+AJ17</f>
        <v>126.11</v>
      </c>
      <c r="AL17" s="248"/>
      <c r="AM17" s="248"/>
      <c r="AN17" s="248"/>
      <c r="AO17" s="334">
        <f ca="1">SUM(AK17:AN18)</f>
        <v>126.11</v>
      </c>
      <c r="AP17" s="248"/>
      <c r="AQ17" s="248"/>
      <c r="AR17" s="334">
        <f ca="1">AO17</f>
        <v>126.11</v>
      </c>
      <c r="AS17" s="334">
        <f ca="1">AO17</f>
        <v>126.11</v>
      </c>
      <c r="AT17" s="344"/>
      <c r="AU17" s="346"/>
      <c r="AV17" s="246"/>
      <c r="AW17" s="234"/>
      <c r="AX17" s="348"/>
      <c r="AY17" s="251"/>
      <c r="AZ17" s="229"/>
      <c r="BB17" s="238"/>
      <c r="BC17" s="341" t="e">
        <f t="shared" ref="BC17" ca="1" si="9">BD17-SUM(BE17:BJ18)</f>
        <v>#N/A</v>
      </c>
      <c r="BD17" s="341" t="e">
        <f t="shared" ref="BD17" si="10">VLOOKUP($BM$14,$BO$28:$BP$39,2,0)</f>
        <v>#N/A</v>
      </c>
      <c r="BE17" s="341">
        <f t="shared" ref="BE17" ca="1" si="11">SUMPRODUCT(--($D17:$R17="ОТ"),--(WEEKDAY($D$12:$R$12,2)&lt;6))*8+SUMPRODUCT(--(T17:AI17="ОТ"),--(WEEKDAY($T$12:$AI$12,2)&lt;6))*8</f>
        <v>24</v>
      </c>
      <c r="BF17" s="341">
        <f t="shared" ref="BF17" ca="1" si="12">SUMPRODUCT(--($D17:$R17="Б"),--(WEEKDAY($D$12:$R$12,2)&lt;6))*8+SUMPRODUCT(--(T17:AI17="Б"),--(WEEKDAY($T$12:$AI$12,2)&lt;6))*8</f>
        <v>0</v>
      </c>
      <c r="BG17" s="341">
        <f t="shared" ref="BG17" ca="1" si="13">SUMPRODUCT(--($D17:$R17="ПР"),--(WEEKDAY($D$12:$R$12,2)&lt;6))*8+SUMPRODUCT(--(T17:AI17="ПР"),--(WEEKDAY($T$12:$AI$12,2)&lt;6))*8</f>
        <v>0</v>
      </c>
      <c r="BH17" s="341">
        <f t="shared" ref="BH17" ca="1" si="14">SUMPRODUCT(--($D17:$R17="НН"),--(WEEKDAY($D$12:$R$12,2)&lt;6))*8+SUMPRODUCT(--(T17:AI17="НН"),--(WEEKDAY($T$12:$AI$12,2)&lt;6))*8</f>
        <v>0</v>
      </c>
      <c r="BI17" s="341">
        <f t="shared" ref="BI17" ca="1" si="15">SUMPRODUCT(--($D17:$R17="Г"),--(WEEKDAY($D$12:$R$12,2)&lt;6))*8+SUMPRODUCT(--(T17:AI17="Г"),--(WEEKDAY($T$12:$AI$12,2)&lt;6))*8</f>
        <v>0</v>
      </c>
      <c r="BJ17" s="341">
        <f t="shared" ref="BJ17" ca="1" si="16">SUMPRODUCT(--($D17:$R17="ОД"),--(WEEKDAY($D$12:$R$12,2)&lt;6))*8+SUMPRODUCT(--(T17:AI17="ОД"),--(WEEKDAY($T$12:$AI$12,2)&lt;6))*8</f>
        <v>0</v>
      </c>
      <c r="BK17" s="341">
        <f t="shared" ref="BK17" ca="1" si="17">SUMPRODUCT(--($D17:$R17="НВ"),--(WEEKDAY($D$12:$R$12,2)&lt;6))*8+SUMPRODUCT(--(T17:AI17="НВ"),--(WEEKDAY($T$12:$AI$12,2)&lt;6))*8</f>
        <v>0</v>
      </c>
      <c r="BL17" s="192"/>
      <c r="BM17" s="164">
        <v>3</v>
      </c>
      <c r="BN17" s="164" t="s">
        <v>19</v>
      </c>
      <c r="BO17" s="164">
        <v>2012</v>
      </c>
      <c r="BP17" s="165">
        <v>159</v>
      </c>
      <c r="BQ17" s="1" t="s">
        <v>33</v>
      </c>
      <c r="BR17" s="101">
        <f>WEEKDAY(D12,1)</f>
        <v>4</v>
      </c>
      <c r="BS17" s="101">
        <f t="shared" ref="BS17:CF17" si="18">WEEKDAY(E12,1)</f>
        <v>5</v>
      </c>
      <c r="BT17" s="101">
        <f t="shared" si="18"/>
        <v>6</v>
      </c>
      <c r="BU17" s="101">
        <f t="shared" si="18"/>
        <v>7</v>
      </c>
      <c r="BV17" s="101">
        <f t="shared" si="18"/>
        <v>1</v>
      </c>
      <c r="BW17" s="101">
        <f t="shared" si="18"/>
        <v>2</v>
      </c>
      <c r="BX17" s="101">
        <f t="shared" si="18"/>
        <v>3</v>
      </c>
      <c r="BY17" s="101">
        <f t="shared" si="18"/>
        <v>4</v>
      </c>
      <c r="BZ17" s="101">
        <f t="shared" si="18"/>
        <v>5</v>
      </c>
      <c r="CA17" s="101">
        <f t="shared" si="18"/>
        <v>6</v>
      </c>
      <c r="CB17" s="101">
        <f t="shared" si="18"/>
        <v>7</v>
      </c>
      <c r="CC17" s="101">
        <f t="shared" si="18"/>
        <v>1</v>
      </c>
      <c r="CD17" s="101">
        <f t="shared" si="18"/>
        <v>2</v>
      </c>
      <c r="CE17" s="101">
        <f t="shared" si="18"/>
        <v>3</v>
      </c>
      <c r="CF17" s="101">
        <f t="shared" si="18"/>
        <v>4</v>
      </c>
      <c r="CG17" s="101"/>
      <c r="CH17" s="101">
        <f t="shared" ref="CH17" si="19">WEEKDAY(T12,1)</f>
        <v>5</v>
      </c>
      <c r="CI17" s="101">
        <f t="shared" ref="CI17" si="20">WEEKDAY(U12,1)</f>
        <v>6</v>
      </c>
      <c r="CJ17" s="101">
        <f t="shared" ref="CJ17" si="21">WEEKDAY(V12,1)</f>
        <v>7</v>
      </c>
      <c r="CK17" s="101">
        <f t="shared" ref="CK17" si="22">WEEKDAY(W12,1)</f>
        <v>1</v>
      </c>
      <c r="CL17" s="101">
        <f t="shared" ref="CL17" si="23">WEEKDAY(X12,1)</f>
        <v>2</v>
      </c>
      <c r="CM17" s="101">
        <f t="shared" ref="CM17" si="24">WEEKDAY(Y12,1)</f>
        <v>3</v>
      </c>
      <c r="CN17" s="101">
        <f t="shared" ref="CN17" si="25">WEEKDAY(Z12,1)</f>
        <v>4</v>
      </c>
      <c r="CO17" s="101">
        <f t="shared" ref="CO17" si="26">WEEKDAY(AA12,1)</f>
        <v>5</v>
      </c>
      <c r="CP17" s="101">
        <f t="shared" ref="CP17" si="27">WEEKDAY(AB12,1)</f>
        <v>6</v>
      </c>
      <c r="CQ17" s="101">
        <f t="shared" ref="CQ17" si="28">WEEKDAY(AC12,1)</f>
        <v>7</v>
      </c>
      <c r="CR17" s="101">
        <f t="shared" ref="CR17" si="29">WEEKDAY(AD12,1)</f>
        <v>1</v>
      </c>
      <c r="CS17" s="101">
        <f t="shared" ref="CS17" si="30">WEEKDAY(AE12,1)</f>
        <v>2</v>
      </c>
      <c r="CT17" s="101">
        <f t="shared" ref="CT17" si="31">WEEKDAY(AF12,1)</f>
        <v>3</v>
      </c>
      <c r="CU17" s="101">
        <f t="shared" ref="CU17" si="32">WEEKDAY(AG12,1)</f>
        <v>4</v>
      </c>
      <c r="CV17" s="101">
        <f t="shared" ref="CV17" si="33">WEEKDAY(AH12,1)</f>
        <v>5</v>
      </c>
      <c r="CW17" s="101">
        <f t="shared" ref="CW17" si="34">WEEKDAY(AI12,1)</f>
        <v>6</v>
      </c>
      <c r="CX17" s="101"/>
      <c r="CY17" s="101"/>
      <c r="CZ17" s="101"/>
      <c r="DA17" s="101"/>
      <c r="DB17" s="101"/>
      <c r="DC17" s="101"/>
      <c r="DD17" s="88">
        <v>41642</v>
      </c>
      <c r="DE17" s="86">
        <v>41759</v>
      </c>
      <c r="DF17" s="150"/>
      <c r="DJ17" s="366" t="s">
        <v>130</v>
      </c>
      <c r="DK17" s="366">
        <v>8.8000000000000007</v>
      </c>
      <c r="DM17" s="366">
        <v>14.67</v>
      </c>
      <c r="DN17" s="366">
        <v>0.33</v>
      </c>
    </row>
    <row r="18" spans="1:118" s="141" customFormat="1" ht="39.950000000000003" customHeight="1" thickBot="1" x14ac:dyDescent="0.25">
      <c r="A18" s="329"/>
      <c r="B18" s="226" t="str">
        <f>IF($AN$6=1,Караулы!C9,(IF($AN$6=2,Караулы!D9,(IF($AN$6=3,Караулы!E9,(IF($AN$6=4,Караулы!F9,(IF($AN$6=5,Караулы!G9,(IF($AN$6=6,Караулы!H9,(IF($AN$6=7,Караулы!I9,(IF($AN$6=8,Караулы!J9,(IF($AN$6=9,Караулы!K9,(IF($AN$6=10,Караулы!L9,(IF($AN$6=11,Караулы!M9,(IF($AN$6=12,Караулы!N9,"")))))))))))))))))))))))</f>
        <v>ПНК</v>
      </c>
      <c r="C18" s="331"/>
      <c r="D18" s="369" t="str">
        <f ca="1">IFERROR(VLOOKUP(D17,$DM$16:$DN$20,2,),"")</f>
        <v/>
      </c>
      <c r="E18" s="369" t="str">
        <f t="shared" ref="E18" ca="1" si="35">IFERROR(VLOOKUP(E17,$DM$16:$DN$20,2,),"")</f>
        <v/>
      </c>
      <c r="F18" s="369" t="str">
        <f t="shared" ref="F18" ca="1" si="36">IFERROR(VLOOKUP(F17,$DM$16:$DN$20,2,),"")</f>
        <v/>
      </c>
      <c r="G18" s="369" t="str">
        <f t="shared" ref="G18" ca="1" si="37">IFERROR(VLOOKUP(G17,$DM$16:$DN$20,2,),"")</f>
        <v/>
      </c>
      <c r="H18" s="369" t="str">
        <f t="shared" ref="H18" ca="1" si="38">IFERROR(VLOOKUP(H17,$DM$16:$DN$20,2,),"")</f>
        <v/>
      </c>
      <c r="I18" s="369" t="str">
        <f t="shared" ref="I18" ca="1" si="39">IFERROR(VLOOKUP(I17,$DM$16:$DN$20,2,),"")</f>
        <v/>
      </c>
      <c r="J18" s="369">
        <f t="shared" ref="J18" ca="1" si="40">IFERROR(VLOOKUP(J17,$DM$16:$DN$20,2,),"")</f>
        <v>0.33</v>
      </c>
      <c r="K18" s="369" t="str">
        <f t="shared" ref="K18" ca="1" si="41">IFERROR(VLOOKUP(K17,$DM$16:$DN$20,2,),"")</f>
        <v/>
      </c>
      <c r="L18" s="369" t="str">
        <f t="shared" ref="L18" ca="1" si="42">IFERROR(VLOOKUP(L17,$DM$16:$DN$20,2,),"")</f>
        <v/>
      </c>
      <c r="M18" s="369" t="str">
        <f t="shared" ref="M18" ca="1" si="43">IFERROR(VLOOKUP(M17,$DM$16:$DN$20,2,),"")</f>
        <v/>
      </c>
      <c r="N18" s="369">
        <f t="shared" ref="N18" ca="1" si="44">IFERROR(VLOOKUP(N17,$DM$16:$DN$20,2,),"")</f>
        <v>0.33</v>
      </c>
      <c r="O18" s="369" t="str">
        <f t="shared" ref="O18" ca="1" si="45">IFERROR(VLOOKUP(O17,$DM$16:$DN$20,2,),"")</f>
        <v/>
      </c>
      <c r="P18" s="369" t="str">
        <f t="shared" ref="P18" ca="1" si="46">IFERROR(VLOOKUP(P17,$DM$16:$DN$20,2,),"")</f>
        <v/>
      </c>
      <c r="Q18" s="369" t="str">
        <f t="shared" ref="Q18" ca="1" si="47">IFERROR(VLOOKUP(Q17,$DM$16:$DN$20,2,),"")</f>
        <v/>
      </c>
      <c r="R18" s="369">
        <f t="shared" ref="R18" si="48">IFERROR(VLOOKUP(R17,$DM$16:$DN$20,2,),"")</f>
        <v>0.33</v>
      </c>
      <c r="S18" s="241">
        <f t="shared" ca="1" si="7"/>
        <v>0.99</v>
      </c>
      <c r="T18" s="230" t="str">
        <f t="shared" ref="T18:AI18" si="49">IF(T17=13.67,0.33,IF(T17=14.67,0.33,IF(T17=14,0.33,IF(T17="ПП",7,IF(T17="П",8,"")))))</f>
        <v/>
      </c>
      <c r="U18" s="230" t="str">
        <f t="shared" si="49"/>
        <v/>
      </c>
      <c r="V18" s="230" t="str">
        <f t="shared" si="49"/>
        <v/>
      </c>
      <c r="W18" s="230" t="str">
        <f t="shared" si="49"/>
        <v/>
      </c>
      <c r="X18" s="230" t="str">
        <f t="shared" si="49"/>
        <v/>
      </c>
      <c r="Y18" s="230" t="str">
        <f t="shared" si="49"/>
        <v/>
      </c>
      <c r="Z18" s="230" t="str">
        <f t="shared" si="49"/>
        <v/>
      </c>
      <c r="AA18" s="230">
        <f t="shared" si="49"/>
        <v>0.33</v>
      </c>
      <c r="AB18" s="230" t="str">
        <f t="shared" si="49"/>
        <v/>
      </c>
      <c r="AC18" s="230" t="str">
        <f t="shared" si="49"/>
        <v/>
      </c>
      <c r="AD18" s="230" t="str">
        <f t="shared" si="49"/>
        <v/>
      </c>
      <c r="AE18" s="230">
        <f t="shared" si="49"/>
        <v>0.33</v>
      </c>
      <c r="AF18" s="230" t="str">
        <f t="shared" si="49"/>
        <v/>
      </c>
      <c r="AG18" s="230" t="str">
        <f t="shared" si="49"/>
        <v/>
      </c>
      <c r="AH18" s="230" t="str">
        <f t="shared" si="49"/>
        <v/>
      </c>
      <c r="AI18" s="230">
        <f t="shared" si="49"/>
        <v>0.33</v>
      </c>
      <c r="AJ18" s="242">
        <f t="shared" si="8"/>
        <v>0.99</v>
      </c>
      <c r="AK18" s="333"/>
      <c r="AL18" s="247"/>
      <c r="AM18" s="247"/>
      <c r="AN18" s="247"/>
      <c r="AO18" s="335"/>
      <c r="AP18" s="247"/>
      <c r="AQ18" s="247"/>
      <c r="AR18" s="343"/>
      <c r="AS18" s="343"/>
      <c r="AT18" s="345"/>
      <c r="AU18" s="347"/>
      <c r="AV18" s="235"/>
      <c r="AW18" s="236"/>
      <c r="AX18" s="333"/>
      <c r="AY18" s="252"/>
      <c r="AZ18" s="232"/>
      <c r="BB18" s="238"/>
      <c r="BC18" s="342"/>
      <c r="BD18" s="342"/>
      <c r="BE18" s="342"/>
      <c r="BF18" s="342"/>
      <c r="BG18" s="342"/>
      <c r="BH18" s="342"/>
      <c r="BI18" s="342"/>
      <c r="BJ18" s="342"/>
      <c r="BK18" s="342"/>
      <c r="BL18" s="192"/>
      <c r="BM18" s="164">
        <v>4</v>
      </c>
      <c r="BN18" s="164" t="s">
        <v>27</v>
      </c>
      <c r="BO18" s="164">
        <v>2013</v>
      </c>
      <c r="BP18" s="165">
        <v>175</v>
      </c>
      <c r="BQ18" s="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88">
        <v>41643</v>
      </c>
      <c r="DE18" s="85">
        <v>41767</v>
      </c>
      <c r="DF18" s="149"/>
      <c r="DJ18" s="366" t="s">
        <v>136</v>
      </c>
      <c r="DK18" s="366">
        <v>8.5</v>
      </c>
      <c r="DM18" s="366">
        <v>14</v>
      </c>
      <c r="DN18" s="366">
        <v>0.33</v>
      </c>
    </row>
    <row r="19" spans="1:118" s="141" customFormat="1" ht="39.950000000000003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J19" s="366" t="s">
        <v>137</v>
      </c>
      <c r="DK19" s="366">
        <v>7.5</v>
      </c>
      <c r="DM19" s="366" t="s">
        <v>56</v>
      </c>
      <c r="DN19" s="366">
        <v>7</v>
      </c>
    </row>
    <row r="20" spans="1:118" s="141" customFormat="1" ht="39.950000000000003" customHeight="1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J20" s="366" t="s">
        <v>138</v>
      </c>
      <c r="DK20" s="366">
        <v>14.67</v>
      </c>
      <c r="DM20" s="366" t="s">
        <v>145</v>
      </c>
      <c r="DN20" s="366">
        <v>8</v>
      </c>
    </row>
    <row r="21" spans="1:118" s="141" customFormat="1" ht="39.950000000000003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J21" s="366" t="s">
        <v>139</v>
      </c>
      <c r="DK21" s="366">
        <v>14</v>
      </c>
    </row>
    <row r="22" spans="1:118" s="141" customFormat="1" ht="39.950000000000003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J22" s="366" t="s">
        <v>140</v>
      </c>
      <c r="DK22" s="366">
        <v>8</v>
      </c>
    </row>
    <row r="23" spans="1:118" ht="39.950000000000003" customHeight="1" x14ac:dyDescent="0.2">
      <c r="DJ23" s="367" t="s">
        <v>141</v>
      </c>
      <c r="DK23" s="367">
        <v>7</v>
      </c>
    </row>
    <row r="24" spans="1:118" ht="39.950000000000003" customHeight="1" x14ac:dyDescent="0.2">
      <c r="DJ24" s="367" t="s">
        <v>131</v>
      </c>
      <c r="DK24" s="367">
        <v>8</v>
      </c>
    </row>
    <row r="25" spans="1:118" ht="39.950000000000003" customHeight="1" x14ac:dyDescent="0.2">
      <c r="DJ25" s="367" t="s">
        <v>142</v>
      </c>
      <c r="DK25" s="367">
        <v>7</v>
      </c>
    </row>
    <row r="26" spans="1:118" ht="39.950000000000003" customHeight="1" x14ac:dyDescent="0.2">
      <c r="DJ26" s="367" t="s">
        <v>143</v>
      </c>
      <c r="DK26" s="367">
        <v>8</v>
      </c>
    </row>
    <row r="27" spans="1:118" ht="39.950000000000003" customHeight="1" x14ac:dyDescent="0.2">
      <c r="DJ27" s="367" t="s">
        <v>144</v>
      </c>
      <c r="DK27" s="367">
        <v>7</v>
      </c>
    </row>
    <row r="28" spans="1:118" ht="39.950000000000003" customHeight="1" x14ac:dyDescent="0.2"/>
    <row r="29" spans="1:118" ht="39.950000000000003" customHeight="1" x14ac:dyDescent="0.2"/>
    <row r="30" spans="1:118" ht="39.950000000000003" customHeight="1" x14ac:dyDescent="0.2"/>
    <row r="31" spans="1:118" ht="39.950000000000003" customHeight="1" x14ac:dyDescent="0.2"/>
    <row r="32" spans="1:118" ht="39.950000000000003" customHeight="1" x14ac:dyDescent="0.2"/>
    <row r="33" ht="39.950000000000003" customHeight="1" x14ac:dyDescent="0.2"/>
    <row r="34" ht="39.950000000000003" customHeight="1" x14ac:dyDescent="0.2"/>
    <row r="35" ht="39.950000000000003" customHeight="1" x14ac:dyDescent="0.2"/>
    <row r="36" ht="39.950000000000003" customHeight="1" x14ac:dyDescent="0.2"/>
    <row r="37" ht="39.950000000000003" customHeight="1" x14ac:dyDescent="0.2"/>
    <row r="38" ht="39.950000000000003" customHeight="1" x14ac:dyDescent="0.2"/>
    <row r="39" ht="39.950000000000003" customHeight="1" x14ac:dyDescent="0.2"/>
    <row r="40" ht="39.950000000000003" customHeight="1" x14ac:dyDescent="0.2"/>
    <row r="41" ht="39.950000000000003" customHeight="1" x14ac:dyDescent="0.2"/>
    <row r="42" ht="39.950000000000003" customHeight="1" x14ac:dyDescent="0.2"/>
    <row r="43" ht="39.950000000000003" customHeight="1" x14ac:dyDescent="0.2"/>
    <row r="44" ht="39.950000000000003" customHeight="1" x14ac:dyDescent="0.2"/>
    <row r="45" ht="39.950000000000003" customHeight="1" x14ac:dyDescent="0.2"/>
    <row r="46" ht="39.950000000000003" customHeight="1" x14ac:dyDescent="0.2"/>
    <row r="47" ht="39.950000000000003" customHeight="1" x14ac:dyDescent="0.2"/>
    <row r="48" ht="39.950000000000003" customHeight="1" x14ac:dyDescent="0.2"/>
    <row r="49" ht="39.950000000000003" customHeight="1" x14ac:dyDescent="0.2"/>
    <row r="50" ht="39.950000000000003" customHeight="1" x14ac:dyDescent="0.2"/>
    <row r="51" ht="39.950000000000003" customHeight="1" x14ac:dyDescent="0.2"/>
    <row r="52" ht="39.950000000000003" customHeight="1" x14ac:dyDescent="0.2"/>
    <row r="53" ht="39.950000000000003" customHeight="1" x14ac:dyDescent="0.2"/>
    <row r="54" ht="39.950000000000003" customHeight="1" x14ac:dyDescent="0.2"/>
    <row r="55" ht="39.950000000000003" customHeight="1" x14ac:dyDescent="0.2"/>
    <row r="56" ht="39.950000000000003" customHeight="1" x14ac:dyDescent="0.2"/>
    <row r="57" ht="39.950000000000003" customHeight="1" x14ac:dyDescent="0.2"/>
    <row r="58" ht="39.950000000000003" customHeight="1" x14ac:dyDescent="0.2"/>
    <row r="59" ht="39.950000000000003" customHeight="1" x14ac:dyDescent="0.2"/>
    <row r="60" ht="39.950000000000003" customHeight="1" x14ac:dyDescent="0.2"/>
    <row r="61" ht="39.950000000000003" customHeight="1" x14ac:dyDescent="0.2"/>
    <row r="62" ht="39.950000000000003" customHeight="1" x14ac:dyDescent="0.2"/>
    <row r="63" ht="39.950000000000003" customHeight="1" x14ac:dyDescent="0.2"/>
    <row r="64" ht="39.950000000000003" customHeight="1" x14ac:dyDescent="0.2"/>
    <row r="65" ht="39.950000000000003" customHeight="1" x14ac:dyDescent="0.2"/>
    <row r="66" ht="39.950000000000003" customHeight="1" x14ac:dyDescent="0.2"/>
    <row r="67" ht="39.950000000000003" customHeight="1" x14ac:dyDescent="0.2"/>
    <row r="68" ht="39.950000000000003" customHeight="1" x14ac:dyDescent="0.2"/>
    <row r="69" ht="39.950000000000003" customHeight="1" x14ac:dyDescent="0.2"/>
    <row r="70" ht="39.950000000000003" customHeight="1" x14ac:dyDescent="0.2"/>
    <row r="71" ht="39.950000000000003" customHeight="1" x14ac:dyDescent="0.2"/>
    <row r="72" ht="39.950000000000003" customHeight="1" x14ac:dyDescent="0.2"/>
    <row r="73" ht="39.950000000000003" customHeight="1" x14ac:dyDescent="0.2"/>
    <row r="74" ht="39.950000000000003" customHeight="1" x14ac:dyDescent="0.2"/>
    <row r="75" ht="39.950000000000003" customHeight="1" x14ac:dyDescent="0.2"/>
    <row r="76" ht="39.950000000000003" customHeight="1" x14ac:dyDescent="0.2"/>
    <row r="77" ht="39.950000000000003" customHeight="1" x14ac:dyDescent="0.2"/>
    <row r="78" ht="39.950000000000003" customHeight="1" x14ac:dyDescent="0.2"/>
    <row r="79" ht="39.950000000000003" customHeight="1" x14ac:dyDescent="0.2"/>
    <row r="80" ht="39.950000000000003" customHeight="1" x14ac:dyDescent="0.2"/>
    <row r="81" ht="39.950000000000003" customHeight="1" x14ac:dyDescent="0.2"/>
    <row r="82" ht="39.950000000000003" customHeight="1" x14ac:dyDescent="0.2"/>
    <row r="83" ht="39.950000000000003" customHeight="1" x14ac:dyDescent="0.2"/>
    <row r="84" ht="39.950000000000003" customHeight="1" x14ac:dyDescent="0.2"/>
    <row r="85" ht="39.950000000000003" customHeight="1" x14ac:dyDescent="0.2"/>
    <row r="86" ht="39.950000000000003" customHeight="1" x14ac:dyDescent="0.2"/>
    <row r="87" ht="39.950000000000003" customHeight="1" x14ac:dyDescent="0.2"/>
    <row r="88" ht="39.950000000000003" customHeight="1" x14ac:dyDescent="0.2"/>
    <row r="89" ht="39.950000000000003" customHeight="1" x14ac:dyDescent="0.2"/>
    <row r="90" ht="39.950000000000003" customHeight="1" x14ac:dyDescent="0.2"/>
    <row r="91" ht="39.950000000000003" customHeight="1" x14ac:dyDescent="0.2"/>
    <row r="92" ht="39.950000000000003" customHeight="1" x14ac:dyDescent="0.2"/>
    <row r="93" ht="39.950000000000003" customHeight="1" x14ac:dyDescent="0.2"/>
    <row r="94" ht="39.950000000000003" customHeight="1" x14ac:dyDescent="0.2"/>
    <row r="95" ht="39.950000000000003" customHeight="1" x14ac:dyDescent="0.2"/>
    <row r="96" ht="39.950000000000003" customHeight="1" x14ac:dyDescent="0.2"/>
    <row r="97" ht="39.950000000000003" customHeight="1" x14ac:dyDescent="0.2"/>
    <row r="98" ht="39.950000000000003" customHeight="1" x14ac:dyDescent="0.2"/>
    <row r="99" ht="39.950000000000003" customHeight="1" x14ac:dyDescent="0.2"/>
    <row r="100" ht="39.950000000000003" customHeight="1" x14ac:dyDescent="0.2"/>
    <row r="101" ht="39.950000000000003" customHeight="1" x14ac:dyDescent="0.2"/>
    <row r="102" ht="39.950000000000003" customHeight="1" x14ac:dyDescent="0.2"/>
    <row r="103" ht="39.950000000000003" customHeight="1" x14ac:dyDescent="0.2"/>
    <row r="104" ht="39.950000000000003" customHeight="1" x14ac:dyDescent="0.2"/>
    <row r="105" ht="39.950000000000003" customHeight="1" x14ac:dyDescent="0.2"/>
    <row r="106" ht="39.950000000000003" customHeight="1" x14ac:dyDescent="0.2"/>
    <row r="107" ht="39.950000000000003" customHeight="1" x14ac:dyDescent="0.2"/>
    <row r="108" ht="39.950000000000003" customHeight="1" x14ac:dyDescent="0.2"/>
    <row r="109" ht="39.950000000000003" customHeight="1" x14ac:dyDescent="0.2"/>
    <row r="110" ht="39.950000000000003" customHeight="1" x14ac:dyDescent="0.2"/>
    <row r="111" ht="39.950000000000003" customHeight="1" x14ac:dyDescent="0.2"/>
    <row r="112" ht="39.950000000000003" customHeight="1" x14ac:dyDescent="0.2"/>
    <row r="113" spans="1:112" ht="39.950000000000003" customHeight="1" x14ac:dyDescent="0.2"/>
    <row r="114" spans="1:112" ht="39.950000000000003" customHeight="1" x14ac:dyDescent="0.2"/>
    <row r="115" spans="1:112" s="142" customFormat="1" ht="54.9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</row>
    <row r="116" spans="1:112" s="142" customFormat="1" ht="54.9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</row>
    <row r="117" spans="1:112" ht="5.45" customHeight="1" x14ac:dyDescent="0.2"/>
  </sheetData>
  <mergeCells count="103">
    <mergeCell ref="BK15:BK16"/>
    <mergeCell ref="BK17:BK18"/>
    <mergeCell ref="BG17:BG18"/>
    <mergeCell ref="BH17:BH18"/>
    <mergeCell ref="AS17:AS18"/>
    <mergeCell ref="AT17:AT18"/>
    <mergeCell ref="AU17:AU18"/>
    <mergeCell ref="BD15:BD16"/>
    <mergeCell ref="BE15:BE16"/>
    <mergeCell ref="BF15:BF16"/>
    <mergeCell ref="BI15:BI16"/>
    <mergeCell ref="BJ15:BJ16"/>
    <mergeCell ref="A17:A18"/>
    <mergeCell ref="C17:C18"/>
    <mergeCell ref="AK17:AK18"/>
    <mergeCell ref="AO17:AO18"/>
    <mergeCell ref="AR17:AR18"/>
    <mergeCell ref="AR15:AR16"/>
    <mergeCell ref="AS15:AS16"/>
    <mergeCell ref="AT15:AT16"/>
    <mergeCell ref="AU15:AU16"/>
    <mergeCell ref="AX15:AX16"/>
    <mergeCell ref="BC15:BC16"/>
    <mergeCell ref="BE17:BE18"/>
    <mergeCell ref="BF17:BF18"/>
    <mergeCell ref="BI17:BI18"/>
    <mergeCell ref="BJ17:BJ18"/>
    <mergeCell ref="AX17:AX18"/>
    <mergeCell ref="BC17:BC18"/>
    <mergeCell ref="BD17:BD18"/>
    <mergeCell ref="BG15:BG16"/>
    <mergeCell ref="BH15:BH16"/>
    <mergeCell ref="D14:R14"/>
    <mergeCell ref="T14:AI14"/>
    <mergeCell ref="A15:A16"/>
    <mergeCell ref="C15:C16"/>
    <mergeCell ref="AK15:AK16"/>
    <mergeCell ref="AO15:AO16"/>
    <mergeCell ref="AO12:AO13"/>
    <mergeCell ref="AP12:AU12"/>
    <mergeCell ref="AV12:AV13"/>
    <mergeCell ref="AC12:AC13"/>
    <mergeCell ref="AD12:AD13"/>
    <mergeCell ref="AE12:AE13"/>
    <mergeCell ref="AF12:AF13"/>
    <mergeCell ref="AG12:AG13"/>
    <mergeCell ref="AH12:AH13"/>
    <mergeCell ref="W12:W13"/>
    <mergeCell ref="X12:X13"/>
    <mergeCell ref="Y12:Y13"/>
    <mergeCell ref="Z12:Z13"/>
    <mergeCell ref="AA12:AA13"/>
    <mergeCell ref="AB12:AB13"/>
    <mergeCell ref="Q12:Q13"/>
    <mergeCell ref="R12:R13"/>
    <mergeCell ref="S12:S13"/>
    <mergeCell ref="AX11:AZ11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AW12:AW13"/>
    <mergeCell ref="AX12:AX13"/>
    <mergeCell ref="AY12:AZ12"/>
    <mergeCell ref="AI12:AI13"/>
    <mergeCell ref="AJ12:AJ13"/>
    <mergeCell ref="AK12:AK13"/>
    <mergeCell ref="AL12:AL13"/>
    <mergeCell ref="AM12:AM13"/>
    <mergeCell ref="AN12:AN13"/>
    <mergeCell ref="A11:A13"/>
    <mergeCell ref="B11:B13"/>
    <mergeCell ref="C11:C13"/>
    <mergeCell ref="D11:AJ11"/>
    <mergeCell ref="AK11:AU11"/>
    <mergeCell ref="AV11:AW11"/>
    <mergeCell ref="M12:M13"/>
    <mergeCell ref="N12:N13"/>
    <mergeCell ref="O12:O13"/>
    <mergeCell ref="P12:P13"/>
    <mergeCell ref="T12:T13"/>
    <mergeCell ref="U12:U13"/>
    <mergeCell ref="V12:V13"/>
    <mergeCell ref="B6:AL6"/>
    <mergeCell ref="AQ6:AS7"/>
    <mergeCell ref="AU6:AW6"/>
    <mergeCell ref="AX6:AZ6"/>
    <mergeCell ref="B7:AL7"/>
    <mergeCell ref="AU7:AW7"/>
    <mergeCell ref="AX7:AZ7"/>
    <mergeCell ref="AS1:AZ1"/>
    <mergeCell ref="AJ2:AZ2"/>
    <mergeCell ref="AJ3:AZ3"/>
    <mergeCell ref="B4:AL4"/>
    <mergeCell ref="B5:AL5"/>
    <mergeCell ref="AN5:AP5"/>
    <mergeCell ref="AQ5:AS5"/>
    <mergeCell ref="AU5:AZ5"/>
  </mergeCells>
  <conditionalFormatting sqref="DD15:DD18">
    <cfRule type="cellIs" dxfId="14" priority="2" stopIfTrue="1" operator="equal">
      <formula>0</formula>
    </cfRule>
  </conditionalFormatting>
  <conditionalFormatting sqref="D12:R13 T12:AI13">
    <cfRule type="expression" dxfId="13" priority="5" stopIfTrue="1">
      <formula>OR(BR$17=1,BR$17=7,COUNTIF($DD$15:$DD$42,D$12))</formula>
    </cfRule>
  </conditionalFormatting>
  <dataValidations disablePrompts="1" count="2">
    <dataValidation type="list" allowBlank="1" showInputMessage="1" showErrorMessage="1" sqref="BO14">
      <formula1>$BO$15:$BO$26</formula1>
    </dataValidation>
    <dataValidation type="list" allowBlank="1" showInputMessage="1" showErrorMessage="1" sqref="AN6">
      <formula1>$BM$15:$BM$26</formula1>
    </dataValidation>
  </dataValidations>
  <printOptions horizontalCentered="1" verticalCentered="1"/>
  <pageMargins left="0.39370078740157483" right="0.39370078740157483" top="0.23622047244094491" bottom="0.27" header="0" footer="0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Y77"/>
  <sheetViews>
    <sheetView zoomScale="80" zoomScaleNormal="80" zoomScaleSheetLayoutView="75" workbookViewId="0">
      <selection activeCell="H15" sqref="H15"/>
    </sheetView>
  </sheetViews>
  <sheetFormatPr defaultRowHeight="12.75" x14ac:dyDescent="0.2"/>
  <cols>
    <col min="1" max="1" width="4.140625" style="21" customWidth="1"/>
    <col min="2" max="2" width="11.42578125" style="17" customWidth="1"/>
    <col min="3" max="19" width="6" style="18" customWidth="1"/>
    <col min="20" max="20" width="6" style="19" customWidth="1"/>
    <col min="21" max="30" width="6" style="18" customWidth="1"/>
    <col min="31" max="32" width="6" style="20" customWidth="1"/>
    <col min="33" max="33" width="6" style="18" customWidth="1"/>
    <col min="34" max="34" width="7.140625" style="18" customWidth="1"/>
    <col min="35" max="35" width="15.42578125" style="18" customWidth="1"/>
    <col min="36" max="36" width="6.5703125" style="82" customWidth="1"/>
    <col min="37" max="37" width="6.85546875" style="18" hidden="1" customWidth="1"/>
    <col min="38" max="38" width="11.140625" style="18" hidden="1" customWidth="1"/>
    <col min="39" max="39" width="9" style="18" hidden="1" customWidth="1"/>
    <col min="40" max="70" width="6.85546875" style="18" hidden="1" customWidth="1"/>
    <col min="71" max="72" width="10.42578125" style="18" hidden="1" customWidth="1"/>
    <col min="73" max="77" width="9.140625" style="18" hidden="1" customWidth="1"/>
    <col min="78" max="78" width="9.140625" style="18" customWidth="1"/>
    <col min="79" max="16384" width="9.140625" style="18"/>
  </cols>
  <sheetData>
    <row r="1" spans="1:71" ht="13.5" customHeight="1" x14ac:dyDescent="0.2">
      <c r="A1" s="23"/>
      <c r="Q1" s="31"/>
      <c r="R1" s="31"/>
      <c r="S1" s="31"/>
      <c r="T1" s="31"/>
      <c r="U1" s="31"/>
      <c r="V1" s="31"/>
      <c r="W1" s="31"/>
      <c r="X1" s="30"/>
      <c r="Y1" s="32"/>
      <c r="Z1" s="32"/>
      <c r="AC1" s="33"/>
      <c r="AD1" s="33"/>
      <c r="AE1" s="33"/>
      <c r="AF1" s="33"/>
      <c r="AG1" s="33"/>
    </row>
    <row r="2" spans="1:71" ht="14.25" customHeight="1" x14ac:dyDescent="0.2">
      <c r="A2" s="23"/>
      <c r="Q2" s="31"/>
      <c r="R2" s="31"/>
      <c r="S2" s="31"/>
      <c r="T2" s="31"/>
      <c r="U2" s="31"/>
      <c r="V2" s="31"/>
      <c r="W2" s="31"/>
      <c r="X2" s="30"/>
      <c r="Y2" s="32"/>
      <c r="Z2" s="32"/>
      <c r="AB2" s="33"/>
      <c r="AC2" s="33"/>
      <c r="AD2" s="33"/>
      <c r="AE2" s="33"/>
      <c r="AF2" s="33"/>
      <c r="AG2" s="33"/>
      <c r="AL2" s="349" t="s">
        <v>0</v>
      </c>
      <c r="AM2" s="350"/>
      <c r="AN2" s="350"/>
      <c r="AO2" s="351"/>
      <c r="AP2" s="349" t="s">
        <v>5</v>
      </c>
      <c r="AQ2" s="350"/>
      <c r="AR2" s="351"/>
      <c r="AS2" s="24"/>
      <c r="AT2" s="352" t="s">
        <v>6</v>
      </c>
      <c r="AU2" s="353"/>
      <c r="AV2" s="353"/>
      <c r="AW2" s="354"/>
    </row>
    <row r="3" spans="1:71" ht="14.25" customHeight="1" x14ac:dyDescent="0.2">
      <c r="A3" s="23"/>
      <c r="Q3" s="31"/>
      <c r="R3" s="31"/>
      <c r="S3" s="31"/>
      <c r="T3" s="31"/>
      <c r="U3" s="31"/>
      <c r="V3" s="31"/>
      <c r="W3" s="31"/>
      <c r="X3" s="30"/>
      <c r="Y3" s="32"/>
      <c r="Z3" s="32"/>
      <c r="AB3" s="256"/>
      <c r="AC3" s="256"/>
      <c r="AD3" s="256"/>
      <c r="AE3" s="256"/>
      <c r="AF3" s="256"/>
      <c r="AG3" s="256"/>
      <c r="AH3" s="20"/>
      <c r="AL3" s="25"/>
      <c r="AM3" s="26"/>
      <c r="AN3" s="27">
        <f>VLOOKUP(M10,AN33:AQ44,2,0)</f>
        <v>8</v>
      </c>
      <c r="AO3" s="28" t="s">
        <v>40</v>
      </c>
      <c r="AP3" s="355">
        <f>AV4</f>
        <v>244</v>
      </c>
      <c r="AQ3" s="356"/>
      <c r="AR3" s="357"/>
      <c r="AS3" s="24"/>
      <c r="AT3" s="358" t="s">
        <v>8</v>
      </c>
      <c r="AU3" s="359"/>
      <c r="AV3" s="358" t="s">
        <v>9</v>
      </c>
      <c r="AW3" s="359"/>
    </row>
    <row r="4" spans="1:71" ht="14.25" customHeight="1" x14ac:dyDescent="0.2">
      <c r="A4" s="23"/>
      <c r="Q4" s="31"/>
      <c r="R4" s="31"/>
      <c r="T4" s="31"/>
      <c r="U4" s="31"/>
      <c r="V4" s="31"/>
      <c r="W4" s="31"/>
      <c r="X4" s="30"/>
      <c r="Y4" s="32"/>
      <c r="Z4" s="32"/>
      <c r="AB4" s="256"/>
      <c r="AC4" s="256"/>
      <c r="AD4" s="256"/>
      <c r="AE4" s="256"/>
      <c r="AF4" s="256"/>
      <c r="AG4" s="256"/>
      <c r="AH4" s="20"/>
      <c r="AL4" s="29"/>
      <c r="AM4" s="29"/>
      <c r="AN4" s="29"/>
      <c r="AO4" s="29"/>
      <c r="AP4" s="29"/>
      <c r="AQ4" s="29"/>
      <c r="AR4" s="29"/>
      <c r="AS4" s="30"/>
      <c r="AT4" s="361">
        <f>DATE($Q$10,VLOOKUP($M$10,AN33:AO44,2,0),1)</f>
        <v>214</v>
      </c>
      <c r="AU4" s="362"/>
      <c r="AV4" s="361">
        <f>EOMONTH(AT4,0)</f>
        <v>244</v>
      </c>
      <c r="AW4" s="362"/>
    </row>
    <row r="5" spans="1:71" ht="14.25" customHeight="1" x14ac:dyDescent="0.2">
      <c r="A5" s="23"/>
      <c r="Q5" s="31"/>
      <c r="R5" s="31"/>
      <c r="T5" s="31"/>
      <c r="U5" s="31"/>
      <c r="V5" s="31"/>
      <c r="W5" s="31"/>
      <c r="X5" s="30"/>
      <c r="Y5" s="32"/>
      <c r="Z5" s="32"/>
      <c r="AB5" s="34"/>
      <c r="AC5" s="256"/>
      <c r="AD5" s="256"/>
      <c r="AE5" s="256"/>
      <c r="AF5" s="34"/>
      <c r="AG5" s="20"/>
      <c r="AH5" s="256"/>
    </row>
    <row r="6" spans="1:71" ht="14.25" customHeight="1" x14ac:dyDescent="0.2">
      <c r="A6" s="23"/>
      <c r="Q6" s="31"/>
      <c r="R6" s="31"/>
      <c r="T6" s="31"/>
      <c r="U6" s="31"/>
      <c r="V6" s="31"/>
      <c r="W6" s="31"/>
      <c r="X6" s="30"/>
      <c r="Y6" s="32"/>
      <c r="Z6" s="32"/>
      <c r="AB6" s="36"/>
      <c r="AC6" s="34"/>
      <c r="AD6" s="34"/>
      <c r="AE6" s="34"/>
      <c r="AF6" s="34"/>
      <c r="AG6" s="34"/>
      <c r="AH6" s="34"/>
    </row>
    <row r="7" spans="1:71" ht="14.25" customHeight="1" x14ac:dyDescent="0.2">
      <c r="A7" s="23"/>
      <c r="Q7" s="31"/>
      <c r="R7" s="31"/>
      <c r="S7" s="31"/>
      <c r="T7" s="31"/>
      <c r="U7" s="31"/>
      <c r="V7" s="31"/>
      <c r="W7" s="31"/>
      <c r="X7" s="30"/>
      <c r="Y7" s="32"/>
      <c r="Z7" s="32"/>
      <c r="AB7" s="36"/>
      <c r="AC7" s="34"/>
      <c r="AD7" s="34"/>
      <c r="AE7" s="34"/>
      <c r="AF7" s="34"/>
      <c r="AG7" s="20"/>
      <c r="AH7" s="34"/>
    </row>
    <row r="8" spans="1:71" ht="14.25" customHeight="1" x14ac:dyDescent="0.2">
      <c r="A8" s="23"/>
      <c r="J8" s="363" t="s">
        <v>47</v>
      </c>
      <c r="K8" s="363"/>
      <c r="L8" s="363"/>
      <c r="M8" s="363"/>
      <c r="N8" s="363"/>
      <c r="O8" s="363"/>
      <c r="P8" s="363"/>
      <c r="Q8" s="363"/>
      <c r="R8" s="363"/>
      <c r="S8" s="363"/>
      <c r="T8" s="31"/>
      <c r="U8" s="31"/>
      <c r="V8" s="31"/>
      <c r="W8" s="31"/>
      <c r="X8" s="30"/>
      <c r="Y8" s="32"/>
      <c r="Z8" s="32"/>
      <c r="AA8" s="32"/>
      <c r="AB8" s="32"/>
      <c r="AC8" s="30"/>
      <c r="AD8" s="36"/>
      <c r="AE8" s="34"/>
      <c r="AF8" s="34"/>
      <c r="AG8" s="34"/>
      <c r="AH8" s="34"/>
    </row>
    <row r="9" spans="1:71" ht="14.25" customHeight="1" x14ac:dyDescent="0.25">
      <c r="A9" s="37"/>
      <c r="B9" s="38"/>
      <c r="C9" s="39"/>
      <c r="D9" s="40"/>
      <c r="E9" s="40"/>
      <c r="F9" s="40"/>
      <c r="G9" s="40"/>
      <c r="H9" s="40"/>
      <c r="I9" s="40"/>
      <c r="J9" s="364" t="s">
        <v>48</v>
      </c>
      <c r="K9" s="364"/>
      <c r="L9" s="364"/>
      <c r="M9" s="364"/>
      <c r="N9" s="364"/>
      <c r="O9" s="364"/>
      <c r="P9" s="364"/>
      <c r="Q9" s="364"/>
      <c r="R9" s="364"/>
      <c r="S9" s="364"/>
      <c r="T9" s="41"/>
      <c r="U9" s="42"/>
      <c r="V9" s="43"/>
      <c r="W9" s="44"/>
      <c r="X9" s="43"/>
      <c r="Y9" s="45"/>
      <c r="Z9" s="46"/>
      <c r="AA9" s="47"/>
      <c r="AB9" s="47"/>
      <c r="AC9" s="47"/>
      <c r="AD9" s="48"/>
      <c r="AE9" s="34"/>
      <c r="AF9" s="34"/>
      <c r="AG9" s="35"/>
      <c r="AH9" s="35"/>
    </row>
    <row r="10" spans="1:71" ht="13.5" customHeight="1" x14ac:dyDescent="0.2">
      <c r="A10" s="37"/>
      <c r="B10" s="49"/>
      <c r="C10" s="50"/>
      <c r="D10" s="50"/>
      <c r="E10" s="50"/>
      <c r="F10" s="50"/>
      <c r="G10" s="50"/>
      <c r="H10" s="50"/>
      <c r="I10" s="50"/>
      <c r="J10" s="50"/>
      <c r="K10" s="50"/>
      <c r="L10" s="51" t="s">
        <v>49</v>
      </c>
      <c r="M10" s="244" t="s">
        <v>22</v>
      </c>
      <c r="N10" s="243"/>
      <c r="O10" s="52">
        <v>2014</v>
      </c>
      <c r="P10" s="40" t="s">
        <v>31</v>
      </c>
      <c r="Q10" s="50"/>
      <c r="R10" s="53"/>
      <c r="S10" s="53"/>
      <c r="T10" s="41"/>
      <c r="U10" s="54"/>
      <c r="V10" s="43"/>
      <c r="W10" s="44"/>
      <c r="X10" s="43"/>
      <c r="Y10" s="43"/>
      <c r="Z10" s="43"/>
      <c r="AA10" s="47"/>
      <c r="AB10" s="47"/>
      <c r="AC10" s="47"/>
      <c r="AD10" s="55"/>
    </row>
    <row r="11" spans="1:71" ht="9.75" customHeight="1" x14ac:dyDescent="0.2">
      <c r="A11" s="37"/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223"/>
      <c r="N11" s="223"/>
      <c r="O11" s="52"/>
      <c r="P11" s="40"/>
      <c r="Q11" s="50"/>
      <c r="R11" s="53"/>
      <c r="S11" s="53"/>
      <c r="T11" s="41"/>
      <c r="U11" s="54"/>
      <c r="V11" s="43"/>
      <c r="W11" s="44"/>
      <c r="X11" s="43"/>
      <c r="Y11" s="43"/>
      <c r="Z11" s="43"/>
      <c r="AA11" s="47"/>
      <c r="AB11" s="47"/>
      <c r="AC11" s="47"/>
      <c r="AD11" s="55"/>
    </row>
    <row r="12" spans="1:71" s="104" customFormat="1" ht="39.950000000000003" customHeight="1" x14ac:dyDescent="0.2">
      <c r="A12" s="205" t="s">
        <v>10</v>
      </c>
      <c r="B12" s="206" t="s">
        <v>11</v>
      </c>
      <c r="C12" s="204">
        <f t="shared" ref="C12" si="0">DATE(год,$AN$3,AN16)</f>
        <v>41852</v>
      </c>
      <c r="D12" s="204">
        <f t="shared" ref="D12" si="1">DATE(год,$AN$3,AO16)</f>
        <v>41853</v>
      </c>
      <c r="E12" s="204">
        <f t="shared" ref="E12" si="2">DATE(год,$AN$3,AP16)</f>
        <v>41854</v>
      </c>
      <c r="F12" s="204">
        <f t="shared" ref="F12" si="3">DATE(год,$AN$3,AQ16)</f>
        <v>41855</v>
      </c>
      <c r="G12" s="204">
        <f t="shared" ref="G12" si="4">DATE(год,$AN$3,AR16)</f>
        <v>41856</v>
      </c>
      <c r="H12" s="204">
        <f t="shared" ref="H12" si="5">DATE(год,$AN$3,AS16)</f>
        <v>41857</v>
      </c>
      <c r="I12" s="204">
        <f t="shared" ref="I12" si="6">DATE(год,$AN$3,AT16)</f>
        <v>41858</v>
      </c>
      <c r="J12" s="204">
        <f t="shared" ref="J12" si="7">DATE(год,$AN$3,AU16)</f>
        <v>41859</v>
      </c>
      <c r="K12" s="204">
        <f t="shared" ref="K12" si="8">DATE(год,$AN$3,AV16)</f>
        <v>41860</v>
      </c>
      <c r="L12" s="204">
        <f t="shared" ref="L12" si="9">DATE(год,$AN$3,AW16)</f>
        <v>41861</v>
      </c>
      <c r="M12" s="204">
        <f t="shared" ref="M12" si="10">DATE(год,$AN$3,AX16)</f>
        <v>41862</v>
      </c>
      <c r="N12" s="204">
        <f t="shared" ref="N12" si="11">DATE(год,$AN$3,AY16)</f>
        <v>41863</v>
      </c>
      <c r="O12" s="204">
        <f t="shared" ref="O12" si="12">DATE(год,$AN$3,AZ16)</f>
        <v>41864</v>
      </c>
      <c r="P12" s="204">
        <f t="shared" ref="P12" si="13">DATE(год,$AN$3,BA16)</f>
        <v>41865</v>
      </c>
      <c r="Q12" s="204">
        <f t="shared" ref="Q12" si="14">DATE(год,$AN$3,BB16)</f>
        <v>41866</v>
      </c>
      <c r="R12" s="204">
        <f t="shared" ref="R12" si="15">DATE(год,$AN$3,BC16)</f>
        <v>41867</v>
      </c>
      <c r="S12" s="204">
        <f t="shared" ref="S12" si="16">DATE(год,$AN$3,BD16)</f>
        <v>41868</v>
      </c>
      <c r="T12" s="204">
        <f t="shared" ref="T12" si="17">DATE(год,$AN$3,BE16)</f>
        <v>41869</v>
      </c>
      <c r="U12" s="204">
        <f t="shared" ref="U12" si="18">DATE(год,$AN$3,BF16)</f>
        <v>41870</v>
      </c>
      <c r="V12" s="204">
        <f t="shared" ref="V12" si="19">DATE(год,$AN$3,BG16)</f>
        <v>41871</v>
      </c>
      <c r="W12" s="204">
        <f t="shared" ref="W12" si="20">DATE(год,$AN$3,BH16)</f>
        <v>41872</v>
      </c>
      <c r="X12" s="204">
        <f t="shared" ref="X12" si="21">DATE(год,$AN$3,BI16)</f>
        <v>41873</v>
      </c>
      <c r="Y12" s="204">
        <f t="shared" ref="Y12" si="22">DATE(год,$AN$3,BJ16)</f>
        <v>41874</v>
      </c>
      <c r="Z12" s="204">
        <f t="shared" ref="Z12" si="23">DATE(год,$AN$3,BK16)</f>
        <v>41875</v>
      </c>
      <c r="AA12" s="204">
        <f t="shared" ref="AA12" si="24">DATE(год,$AN$3,BL16)</f>
        <v>41876</v>
      </c>
      <c r="AB12" s="204">
        <f t="shared" ref="AB12" si="25">DATE(год,$AN$3,BM16)</f>
        <v>41877</v>
      </c>
      <c r="AC12" s="204">
        <f t="shared" ref="AC12" si="26">DATE(год,$AN$3,BN16)</f>
        <v>41878</v>
      </c>
      <c r="AD12" s="204">
        <f t="shared" ref="AD12" si="27">DATE(год,$AN$3,BO16)</f>
        <v>41879</v>
      </c>
      <c r="AE12" s="204">
        <f t="shared" ref="AE12" si="28">DATE(год,$AN$3,BP16)</f>
        <v>41880</v>
      </c>
      <c r="AF12" s="204">
        <f t="shared" ref="AF12" si="29">DATE(год,$AN$3,BQ16)</f>
        <v>41881</v>
      </c>
      <c r="AG12" s="204">
        <f t="shared" ref="AG12" si="30">DATE(год,$AN$3,BR16)</f>
        <v>41882</v>
      </c>
      <c r="AH12" s="209" t="s">
        <v>132</v>
      </c>
      <c r="AI12" s="207" t="s">
        <v>54</v>
      </c>
      <c r="AJ12" s="208"/>
    </row>
    <row r="13" spans="1:71" ht="39.950000000000003" customHeight="1" x14ac:dyDescent="0.2">
      <c r="A13" s="222">
        <v>1</v>
      </c>
      <c r="B13" s="196" t="str">
        <f ca="1">IF($M$10="январь",INDIRECT("караулы!c"&amp;2+((ROW()-13)*2)),(IF($M$10="февраль",INDIRECT("караулы!d"&amp;2+((ROW()-13)*2)),(IF($M$10="март",INDIRECT("караулы!e"&amp;2+((ROW()-13)*2)),(IF($M$10="апрель",INDIRECT("караулы!f"&amp;2+((ROW()-13)*2)),(IF($M$10="май",INDIRECT("караулы!g"&amp;2+((ROW()-13)*2)),(IF($M$10="июнь",INDIRECT("караулы!h"&amp;2+((ROW()-13)*2)),(IF($M$10="июль",INDIRECT("караулы!i"&amp;2+((ROW()-13)*2)),(IF($M$10="август",INDIRECT("караулы!j"&amp;2+((ROW()-13)*2)),(IF($M$10="сентябрь",INDIRECT("караулы!k"&amp;2+((ROW()-13)*2)),(IF($M$10="октябрь",INDIRECT("караулы!l"&amp;2+((ROW()-13)*2)),(IF($M$10="ноябрь",INDIRECT("караулы!m"&amp;2+((ROW()-13)*2)),(IF($M$10="декабрь",INDIRECT("караулы!n"&amp;2+((ROW()-13)*2)),"")))))))))))))))))))))))</f>
        <v>Косолапов М.Н.</v>
      </c>
      <c r="C13" s="199" t="s">
        <v>131</v>
      </c>
      <c r="D13" s="199" t="s">
        <v>7</v>
      </c>
      <c r="E13" s="199" t="s">
        <v>7</v>
      </c>
      <c r="F13" s="199" t="s">
        <v>131</v>
      </c>
      <c r="G13" s="199" t="s">
        <v>131</v>
      </c>
      <c r="H13" s="199" t="s">
        <v>131</v>
      </c>
      <c r="I13" s="199" t="s">
        <v>131</v>
      </c>
      <c r="J13" s="199" t="s">
        <v>131</v>
      </c>
      <c r="K13" s="199" t="s">
        <v>7</v>
      </c>
      <c r="L13" s="199" t="s">
        <v>7</v>
      </c>
      <c r="M13" s="199" t="s">
        <v>131</v>
      </c>
      <c r="N13" s="199" t="s">
        <v>131</v>
      </c>
      <c r="O13" s="199" t="s">
        <v>131</v>
      </c>
      <c r="P13" s="199" t="s">
        <v>131</v>
      </c>
      <c r="Q13" s="199" t="s">
        <v>131</v>
      </c>
      <c r="R13" s="199" t="s">
        <v>7</v>
      </c>
      <c r="S13" s="199" t="s">
        <v>7</v>
      </c>
      <c r="T13" s="199" t="s">
        <v>131</v>
      </c>
      <c r="U13" s="199" t="s">
        <v>131</v>
      </c>
      <c r="V13" s="199" t="s">
        <v>131</v>
      </c>
      <c r="W13" s="199" t="s">
        <v>131</v>
      </c>
      <c r="X13" s="199" t="s">
        <v>131</v>
      </c>
      <c r="Y13" s="199" t="s">
        <v>7</v>
      </c>
      <c r="Z13" s="199" t="s">
        <v>7</v>
      </c>
      <c r="AA13" s="199" t="s">
        <v>131</v>
      </c>
      <c r="AB13" s="199" t="s">
        <v>131</v>
      </c>
      <c r="AC13" s="199" t="s">
        <v>131</v>
      </c>
      <c r="AD13" s="199" t="s">
        <v>131</v>
      </c>
      <c r="AE13" s="199" t="s">
        <v>131</v>
      </c>
      <c r="AF13" s="199" t="s">
        <v>7</v>
      </c>
      <c r="AG13" s="199" t="s">
        <v>7</v>
      </c>
      <c r="AH13" s="58"/>
      <c r="AI13" s="59"/>
      <c r="AL13" s="88">
        <v>41640</v>
      </c>
      <c r="AM13" s="56" t="s">
        <v>57</v>
      </c>
      <c r="AN13" s="57" t="str">
        <f>IF((WEEKDAY(AN14,2))=1,"Р",IF((WEEKDAY(AN14,2))=2,"Р",IF((WEEKDAY(AN14,2))=3,"Р",IF((WEEKDAY(AN14,2))=4,"Р",IF((WEEKDAY(AN14,2))=5,"Р",IF((WEEKDAY(AN14,2))=6,"В",IF((WEEKDAY(AN14,2))=7,"В")))))))</f>
        <v>Р</v>
      </c>
      <c r="AO13" s="57" t="str">
        <f t="shared" ref="AO13:BR13" si="31">IF((WEEKDAY(AO14,2))=1,"Р",IF((WEEKDAY(AO14,2))=2,"Р",IF((WEEKDAY(AO14,2))=3,"Р",IF((WEEKDAY(AO14,2))=4,"Р",IF((WEEKDAY(AO14,2))=5,"Р",IF((WEEKDAY(AO14,2))=6,"В",IF((WEEKDAY(AO14,2))=7,"В")))))))</f>
        <v>В</v>
      </c>
      <c r="AP13" s="57" t="str">
        <f t="shared" si="31"/>
        <v>В</v>
      </c>
      <c r="AQ13" s="57" t="str">
        <f t="shared" si="31"/>
        <v>Р</v>
      </c>
      <c r="AR13" s="57" t="str">
        <f t="shared" si="31"/>
        <v>Р</v>
      </c>
      <c r="AS13" s="57" t="str">
        <f t="shared" si="31"/>
        <v>Р</v>
      </c>
      <c r="AT13" s="57" t="str">
        <f t="shared" si="31"/>
        <v>Р</v>
      </c>
      <c r="AU13" s="57" t="str">
        <f t="shared" si="31"/>
        <v>Р</v>
      </c>
      <c r="AV13" s="57" t="str">
        <f t="shared" si="31"/>
        <v>В</v>
      </c>
      <c r="AW13" s="57" t="str">
        <f t="shared" si="31"/>
        <v>В</v>
      </c>
      <c r="AX13" s="57" t="str">
        <f t="shared" si="31"/>
        <v>Р</v>
      </c>
      <c r="AY13" s="57" t="str">
        <f t="shared" si="31"/>
        <v>Р</v>
      </c>
      <c r="AZ13" s="57" t="str">
        <f t="shared" si="31"/>
        <v>Р</v>
      </c>
      <c r="BA13" s="57" t="str">
        <f t="shared" si="31"/>
        <v>Р</v>
      </c>
      <c r="BB13" s="57" t="str">
        <f t="shared" si="31"/>
        <v>Р</v>
      </c>
      <c r="BC13" s="57" t="str">
        <f t="shared" si="31"/>
        <v>В</v>
      </c>
      <c r="BD13" s="57" t="str">
        <f t="shared" si="31"/>
        <v>В</v>
      </c>
      <c r="BE13" s="57" t="str">
        <f t="shared" si="31"/>
        <v>Р</v>
      </c>
      <c r="BF13" s="57" t="str">
        <f t="shared" si="31"/>
        <v>Р</v>
      </c>
      <c r="BG13" s="57" t="str">
        <f t="shared" si="31"/>
        <v>Р</v>
      </c>
      <c r="BH13" s="57" t="str">
        <f t="shared" si="31"/>
        <v>Р</v>
      </c>
      <c r="BI13" s="57" t="str">
        <f t="shared" si="31"/>
        <v>Р</v>
      </c>
      <c r="BJ13" s="57" t="str">
        <f t="shared" si="31"/>
        <v>В</v>
      </c>
      <c r="BK13" s="57" t="str">
        <f t="shared" si="31"/>
        <v>В</v>
      </c>
      <c r="BL13" s="57" t="str">
        <f t="shared" si="31"/>
        <v>Р</v>
      </c>
      <c r="BM13" s="57" t="str">
        <f t="shared" si="31"/>
        <v>Р</v>
      </c>
      <c r="BN13" s="57" t="str">
        <f t="shared" si="31"/>
        <v>Р</v>
      </c>
      <c r="BO13" s="57" t="str">
        <f t="shared" si="31"/>
        <v>Р</v>
      </c>
      <c r="BP13" s="57" t="str">
        <f t="shared" si="31"/>
        <v>Р</v>
      </c>
      <c r="BQ13" s="57" t="str">
        <f t="shared" si="31"/>
        <v>В</v>
      </c>
      <c r="BR13" s="57" t="str">
        <f t="shared" si="31"/>
        <v>В</v>
      </c>
    </row>
    <row r="14" spans="1:71" ht="39.950000000000003" customHeight="1" x14ac:dyDescent="0.2">
      <c r="A14" s="222">
        <v>2</v>
      </c>
      <c r="B14" s="196" t="str">
        <f t="shared" ref="B14:B22" ca="1" si="32">IF($M$10="январь",INDIRECT("караулы!c"&amp;2+((ROW()-13)*2)),(IF($M$10="февраль",INDIRECT("караулы!d"&amp;2+((ROW()-13)*2)),(IF($M$10="март",INDIRECT("караулы!e"&amp;2+((ROW()-13)*2)),(IF($M$10="апрель",INDIRECT("караулы!f"&amp;2+((ROW()-13)*2)),(IF($M$10="май",INDIRECT("караулы!g"&amp;2+((ROW()-13)*2)),(IF($M$10="июнь",INDIRECT("караулы!h"&amp;2+((ROW()-13)*2)),(IF($M$10="июль",INDIRECT("караулы!i"&amp;2+((ROW()-13)*2)),(IF($M$10="август",INDIRECT("караулы!j"&amp;2+((ROW()-13)*2)),(IF($M$10="сентябрь",INDIRECT("караулы!k"&amp;2+((ROW()-13)*2)),(IF($M$10="октябрь",INDIRECT("караулы!l"&amp;2+((ROW()-13)*2)),(IF($M$10="ноябрь",INDIRECT("караулы!m"&amp;2+((ROW()-13)*2)),(IF($M$10="декабрь",INDIRECT("караулы!n"&amp;2+((ROW()-13)*2)),"")))))))))))))))))))))))</f>
        <v>Молдаванцев Ю.Б.</v>
      </c>
      <c r="C14" s="199" t="s">
        <v>131</v>
      </c>
      <c r="D14" s="199" t="s">
        <v>7</v>
      </c>
      <c r="E14" s="199" t="s">
        <v>7</v>
      </c>
      <c r="F14" s="199" t="s">
        <v>131</v>
      </c>
      <c r="G14" s="199" t="s">
        <v>131</v>
      </c>
      <c r="H14" s="199" t="s">
        <v>131</v>
      </c>
      <c r="I14" s="199" t="s">
        <v>131</v>
      </c>
      <c r="J14" s="199" t="s">
        <v>131</v>
      </c>
      <c r="K14" s="199" t="s">
        <v>7</v>
      </c>
      <c r="L14" s="199" t="s">
        <v>7</v>
      </c>
      <c r="M14" s="199" t="s">
        <v>131</v>
      </c>
      <c r="N14" s="199" t="s">
        <v>131</v>
      </c>
      <c r="O14" s="199" t="s">
        <v>131</v>
      </c>
      <c r="P14" s="199" t="s">
        <v>131</v>
      </c>
      <c r="Q14" s="199" t="s">
        <v>131</v>
      </c>
      <c r="R14" s="199" t="s">
        <v>7</v>
      </c>
      <c r="S14" s="199" t="s">
        <v>7</v>
      </c>
      <c r="T14" s="199" t="s">
        <v>131</v>
      </c>
      <c r="U14" s="199" t="s">
        <v>131</v>
      </c>
      <c r="V14" s="199" t="s">
        <v>131</v>
      </c>
      <c r="W14" s="199" t="s">
        <v>131</v>
      </c>
      <c r="X14" s="199" t="s">
        <v>131</v>
      </c>
      <c r="Y14" s="199" t="s">
        <v>7</v>
      </c>
      <c r="Z14" s="199" t="s">
        <v>7</v>
      </c>
      <c r="AA14" s="199" t="s">
        <v>131</v>
      </c>
      <c r="AB14" s="199" t="s">
        <v>131</v>
      </c>
      <c r="AC14" s="199" t="s">
        <v>131</v>
      </c>
      <c r="AD14" s="199" t="s">
        <v>131</v>
      </c>
      <c r="AE14" s="199" t="s">
        <v>131</v>
      </c>
      <c r="AF14" s="199" t="s">
        <v>7</v>
      </c>
      <c r="AG14" s="199" t="s">
        <v>7</v>
      </c>
      <c r="AH14" s="58"/>
      <c r="AI14" s="61"/>
      <c r="AL14" s="88">
        <v>41641</v>
      </c>
      <c r="AM14" s="18" t="s">
        <v>33</v>
      </c>
      <c r="AN14" s="22">
        <f t="shared" ref="AN14" si="33">WEEKDAY(C12,1)</f>
        <v>6</v>
      </c>
      <c r="AO14" s="22">
        <f t="shared" ref="AO14" si="34">WEEKDAY(D12,1)</f>
        <v>7</v>
      </c>
      <c r="AP14" s="22">
        <f t="shared" ref="AP14" si="35">WEEKDAY(E12,1)</f>
        <v>1</v>
      </c>
      <c r="AQ14" s="22">
        <f t="shared" ref="AQ14" si="36">WEEKDAY(F12,1)</f>
        <v>2</v>
      </c>
      <c r="AR14" s="22">
        <f t="shared" ref="AR14" si="37">WEEKDAY(G12,1)</f>
        <v>3</v>
      </c>
      <c r="AS14" s="22">
        <f t="shared" ref="AS14" si="38">WEEKDAY(H12,1)</f>
        <v>4</v>
      </c>
      <c r="AT14" s="22">
        <f t="shared" ref="AT14" si="39">WEEKDAY(I12,1)</f>
        <v>5</v>
      </c>
      <c r="AU14" s="22">
        <f t="shared" ref="AU14" si="40">WEEKDAY(J12,1)</f>
        <v>6</v>
      </c>
      <c r="AV14" s="22">
        <f t="shared" ref="AV14" si="41">WEEKDAY(K12,1)</f>
        <v>7</v>
      </c>
      <c r="AW14" s="22">
        <f t="shared" ref="AW14" si="42">WEEKDAY(L12,1)</f>
        <v>1</v>
      </c>
      <c r="AX14" s="22">
        <f t="shared" ref="AX14" si="43">WEEKDAY(M12,1)</f>
        <v>2</v>
      </c>
      <c r="AY14" s="22">
        <f t="shared" ref="AY14" si="44">WEEKDAY(N12,1)</f>
        <v>3</v>
      </c>
      <c r="AZ14" s="22">
        <f t="shared" ref="AZ14" si="45">WEEKDAY(O12,1)</f>
        <v>4</v>
      </c>
      <c r="BA14" s="22">
        <f t="shared" ref="BA14" si="46">WEEKDAY(P12,1)</f>
        <v>5</v>
      </c>
      <c r="BB14" s="22">
        <f t="shared" ref="BB14" si="47">WEEKDAY(Q12,1)</f>
        <v>6</v>
      </c>
      <c r="BC14" s="22">
        <f t="shared" ref="BC14" si="48">WEEKDAY(R12,1)</f>
        <v>7</v>
      </c>
      <c r="BD14" s="22">
        <f t="shared" ref="BD14" si="49">WEEKDAY(S12,1)</f>
        <v>1</v>
      </c>
      <c r="BE14" s="22">
        <f t="shared" ref="BE14" si="50">WEEKDAY(T12,1)</f>
        <v>2</v>
      </c>
      <c r="BF14" s="22">
        <f t="shared" ref="BF14" si="51">WEEKDAY(U12,1)</f>
        <v>3</v>
      </c>
      <c r="BG14" s="22">
        <f t="shared" ref="BG14" si="52">WEEKDAY(V12,1)</f>
        <v>4</v>
      </c>
      <c r="BH14" s="22">
        <f t="shared" ref="BH14" si="53">WEEKDAY(W12,1)</f>
        <v>5</v>
      </c>
      <c r="BI14" s="22">
        <f t="shared" ref="BI14" si="54">WEEKDAY(X12,1)</f>
        <v>6</v>
      </c>
      <c r="BJ14" s="22">
        <f t="shared" ref="BJ14" si="55">WEEKDAY(Y12,1)</f>
        <v>7</v>
      </c>
      <c r="BK14" s="22">
        <f t="shared" ref="BK14" si="56">WEEKDAY(Z12,1)</f>
        <v>1</v>
      </c>
      <c r="BL14" s="22">
        <f t="shared" ref="BL14" si="57">WEEKDAY(AA12,1)</f>
        <v>2</v>
      </c>
      <c r="BM14" s="22">
        <f t="shared" ref="BM14" si="58">WEEKDAY(AB12,1)</f>
        <v>3</v>
      </c>
      <c r="BN14" s="22">
        <f t="shared" ref="BN14" si="59">WEEKDAY(AC12,1)</f>
        <v>4</v>
      </c>
      <c r="BO14" s="22">
        <f t="shared" ref="BO14" si="60">WEEKDAY(AD12,1)</f>
        <v>5</v>
      </c>
      <c r="BP14" s="22">
        <f t="shared" ref="BP14" si="61">WEEKDAY(AE12,1)</f>
        <v>6</v>
      </c>
      <c r="BQ14" s="22">
        <f t="shared" ref="BQ14" si="62">WEEKDAY(AF12,1)</f>
        <v>7</v>
      </c>
      <c r="BR14" s="22">
        <f t="shared" ref="BR14" si="63">WEEKDAY(AG12,1)</f>
        <v>1</v>
      </c>
    </row>
    <row r="15" spans="1:71" ht="39.950000000000003" customHeight="1" x14ac:dyDescent="0.2">
      <c r="A15" s="222">
        <v>3</v>
      </c>
      <c r="B15" s="196" t="str">
        <f t="shared" ca="1" si="32"/>
        <v>Настин  Ю.А.</v>
      </c>
      <c r="C15" s="199" t="s">
        <v>16</v>
      </c>
      <c r="D15" s="199" t="s">
        <v>18</v>
      </c>
      <c r="E15" s="199" t="s">
        <v>38</v>
      </c>
      <c r="F15" s="199" t="s">
        <v>133</v>
      </c>
      <c r="G15" s="199" t="s">
        <v>56</v>
      </c>
      <c r="H15" s="199" t="s">
        <v>7</v>
      </c>
      <c r="I15" s="199" t="s">
        <v>57</v>
      </c>
      <c r="J15" s="199" t="s">
        <v>130</v>
      </c>
      <c r="K15" s="199" t="s">
        <v>7</v>
      </c>
      <c r="L15" s="199" t="s">
        <v>7</v>
      </c>
      <c r="M15" s="199" t="s">
        <v>57</v>
      </c>
      <c r="N15" s="199" t="s">
        <v>130</v>
      </c>
      <c r="O15" s="199" t="s">
        <v>7</v>
      </c>
      <c r="P15" s="199" t="s">
        <v>7</v>
      </c>
      <c r="Q15" s="199" t="s">
        <v>57</v>
      </c>
      <c r="R15" s="199" t="s">
        <v>130</v>
      </c>
      <c r="S15" s="199" t="s">
        <v>7</v>
      </c>
      <c r="T15" s="199" t="s">
        <v>7</v>
      </c>
      <c r="U15" s="199" t="s">
        <v>57</v>
      </c>
      <c r="V15" s="199" t="s">
        <v>130</v>
      </c>
      <c r="W15" s="199" t="s">
        <v>7</v>
      </c>
      <c r="X15" s="199" t="s">
        <v>7</v>
      </c>
      <c r="Y15" s="199" t="s">
        <v>57</v>
      </c>
      <c r="Z15" s="199" t="s">
        <v>130</v>
      </c>
      <c r="AA15" s="199" t="s">
        <v>7</v>
      </c>
      <c r="AB15" s="199" t="s">
        <v>7</v>
      </c>
      <c r="AC15" s="199" t="s">
        <v>57</v>
      </c>
      <c r="AD15" s="199" t="s">
        <v>130</v>
      </c>
      <c r="AE15" s="199" t="s">
        <v>7</v>
      </c>
      <c r="AF15" s="199" t="s">
        <v>7</v>
      </c>
      <c r="AG15" s="199" t="s">
        <v>57</v>
      </c>
      <c r="AH15" s="58"/>
      <c r="AI15" s="61"/>
      <c r="AL15" s="88">
        <v>41642</v>
      </c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</row>
    <row r="16" spans="1:71" ht="39.950000000000003" customHeight="1" x14ac:dyDescent="0.2">
      <c r="A16" s="222">
        <v>4</v>
      </c>
      <c r="B16" s="196" t="str">
        <f t="shared" ca="1" si="32"/>
        <v>Рябов П.В.</v>
      </c>
      <c r="C16" s="199" t="s">
        <v>18</v>
      </c>
      <c r="D16" s="199" t="s">
        <v>18</v>
      </c>
      <c r="E16" s="199" t="s">
        <v>18</v>
      </c>
      <c r="F16" s="199" t="s">
        <v>16</v>
      </c>
      <c r="G16" s="199" t="s">
        <v>7</v>
      </c>
      <c r="H16" s="199" t="s">
        <v>7</v>
      </c>
      <c r="I16" s="199" t="s">
        <v>57</v>
      </c>
      <c r="J16" s="199" t="s">
        <v>130</v>
      </c>
      <c r="K16" s="199" t="s">
        <v>7</v>
      </c>
      <c r="L16" s="199" t="s">
        <v>7</v>
      </c>
      <c r="M16" s="199" t="s">
        <v>57</v>
      </c>
      <c r="N16" s="199" t="s">
        <v>130</v>
      </c>
      <c r="O16" s="199" t="s">
        <v>7</v>
      </c>
      <c r="P16" s="199" t="s">
        <v>7</v>
      </c>
      <c r="Q16" s="199" t="s">
        <v>57</v>
      </c>
      <c r="R16" s="199" t="s">
        <v>130</v>
      </c>
      <c r="S16" s="199" t="s">
        <v>16</v>
      </c>
      <c r="T16" s="199" t="s">
        <v>16</v>
      </c>
      <c r="U16" s="199" t="s">
        <v>16</v>
      </c>
      <c r="V16" s="199" t="s">
        <v>16</v>
      </c>
      <c r="W16" s="199" t="s">
        <v>7</v>
      </c>
      <c r="X16" s="199" t="s">
        <v>7</v>
      </c>
      <c r="Y16" s="199" t="s">
        <v>57</v>
      </c>
      <c r="Z16" s="199" t="s">
        <v>130</v>
      </c>
      <c r="AA16" s="199" t="s">
        <v>7</v>
      </c>
      <c r="AB16" s="199" t="s">
        <v>7</v>
      </c>
      <c r="AC16" s="199" t="s">
        <v>57</v>
      </c>
      <c r="AD16" s="199" t="s">
        <v>130</v>
      </c>
      <c r="AE16" s="199" t="s">
        <v>7</v>
      </c>
      <c r="AF16" s="199" t="s">
        <v>7</v>
      </c>
      <c r="AG16" s="199" t="s">
        <v>57</v>
      </c>
      <c r="AH16" s="58"/>
      <c r="AI16" s="61"/>
      <c r="AL16" s="88">
        <v>41643</v>
      </c>
      <c r="AM16" s="195" t="s">
        <v>32</v>
      </c>
      <c r="AN16" s="104">
        <v>1</v>
      </c>
      <c r="AO16" s="104">
        <v>2</v>
      </c>
      <c r="AP16" s="104">
        <v>3</v>
      </c>
      <c r="AQ16" s="104">
        <v>4</v>
      </c>
      <c r="AR16" s="104">
        <v>5</v>
      </c>
      <c r="AS16" s="104">
        <v>6</v>
      </c>
      <c r="AT16" s="104">
        <v>7</v>
      </c>
      <c r="AU16" s="104">
        <v>8</v>
      </c>
      <c r="AV16" s="104">
        <v>9</v>
      </c>
      <c r="AW16" s="104">
        <v>10</v>
      </c>
      <c r="AX16" s="104">
        <v>11</v>
      </c>
      <c r="AY16" s="104">
        <v>12</v>
      </c>
      <c r="AZ16" s="104">
        <v>13</v>
      </c>
      <c r="BA16" s="104">
        <v>14</v>
      </c>
      <c r="BB16" s="104">
        <v>15</v>
      </c>
      <c r="BC16" s="104">
        <v>16</v>
      </c>
      <c r="BD16" s="104">
        <v>17</v>
      </c>
      <c r="BE16" s="104">
        <v>18</v>
      </c>
      <c r="BF16" s="104">
        <v>19</v>
      </c>
      <c r="BG16" s="104">
        <v>20</v>
      </c>
      <c r="BH16" s="104">
        <v>21</v>
      </c>
      <c r="BI16" s="104">
        <v>22</v>
      </c>
      <c r="BJ16" s="104">
        <v>23</v>
      </c>
      <c r="BK16" s="104">
        <v>24</v>
      </c>
      <c r="BL16" s="104">
        <v>25</v>
      </c>
      <c r="BM16" s="104">
        <v>26</v>
      </c>
      <c r="BN16" s="104">
        <v>27</v>
      </c>
      <c r="BO16" s="104">
        <v>28</v>
      </c>
      <c r="BP16" s="104">
        <v>29</v>
      </c>
      <c r="BQ16" s="104">
        <v>30</v>
      </c>
      <c r="BR16" s="104">
        <v>31</v>
      </c>
      <c r="BS16" s="62"/>
    </row>
    <row r="17" spans="1:77" ht="39.950000000000003" customHeight="1" x14ac:dyDescent="0.2">
      <c r="A17" s="222">
        <v>5</v>
      </c>
      <c r="B17" s="196" t="str">
        <f t="shared" ca="1" si="32"/>
        <v>Бабанин А.А.</v>
      </c>
      <c r="C17" s="199" t="s">
        <v>34</v>
      </c>
      <c r="D17" s="199" t="s">
        <v>34</v>
      </c>
      <c r="E17" s="199" t="s">
        <v>34</v>
      </c>
      <c r="F17" s="199" t="s">
        <v>34</v>
      </c>
      <c r="G17" s="199" t="s">
        <v>56</v>
      </c>
      <c r="H17" s="199" t="s">
        <v>7</v>
      </c>
      <c r="I17" s="199" t="s">
        <v>57</v>
      </c>
      <c r="J17" s="199" t="s">
        <v>130</v>
      </c>
      <c r="K17" s="199" t="s">
        <v>7</v>
      </c>
      <c r="L17" s="199" t="s">
        <v>7</v>
      </c>
      <c r="M17" s="199" t="s">
        <v>57</v>
      </c>
      <c r="N17" s="199" t="s">
        <v>130</v>
      </c>
      <c r="O17" s="199" t="s">
        <v>7</v>
      </c>
      <c r="P17" s="199" t="s">
        <v>7</v>
      </c>
      <c r="Q17" s="199" t="s">
        <v>57</v>
      </c>
      <c r="R17" s="199" t="s">
        <v>130</v>
      </c>
      <c r="S17" s="199" t="s">
        <v>34</v>
      </c>
      <c r="T17" s="199" t="s">
        <v>34</v>
      </c>
      <c r="U17" s="199" t="s">
        <v>34</v>
      </c>
      <c r="V17" s="199" t="s">
        <v>34</v>
      </c>
      <c r="W17" s="199" t="s">
        <v>7</v>
      </c>
      <c r="X17" s="199" t="s">
        <v>7</v>
      </c>
      <c r="Y17" s="199" t="s">
        <v>57</v>
      </c>
      <c r="Z17" s="199" t="s">
        <v>130</v>
      </c>
      <c r="AA17" s="199" t="s">
        <v>7</v>
      </c>
      <c r="AB17" s="199" t="s">
        <v>7</v>
      </c>
      <c r="AC17" s="199" t="s">
        <v>57</v>
      </c>
      <c r="AD17" s="199" t="s">
        <v>130</v>
      </c>
      <c r="AE17" s="199" t="s">
        <v>7</v>
      </c>
      <c r="AF17" s="199" t="s">
        <v>7</v>
      </c>
      <c r="AG17" s="199" t="s">
        <v>57</v>
      </c>
      <c r="AH17" s="58"/>
      <c r="AI17" s="61"/>
      <c r="AL17" s="88">
        <v>41644</v>
      </c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</row>
    <row r="18" spans="1:77" ht="39.950000000000003" customHeight="1" x14ac:dyDescent="0.3">
      <c r="A18" s="222">
        <v>6</v>
      </c>
      <c r="B18" s="196" t="str">
        <f t="shared" ca="1" si="32"/>
        <v>Воробьев И.В.</v>
      </c>
      <c r="C18" s="199" t="s">
        <v>7</v>
      </c>
      <c r="D18" s="199" t="s">
        <v>7</v>
      </c>
      <c r="E18" s="199" t="s">
        <v>57</v>
      </c>
      <c r="F18" s="199" t="s">
        <v>130</v>
      </c>
      <c r="G18" s="199" t="s">
        <v>56</v>
      </c>
      <c r="H18" s="199" t="s">
        <v>7</v>
      </c>
      <c r="I18" s="199" t="s">
        <v>57</v>
      </c>
      <c r="J18" s="199" t="s">
        <v>130</v>
      </c>
      <c r="K18" s="199" t="s">
        <v>7</v>
      </c>
      <c r="L18" s="199" t="s">
        <v>7</v>
      </c>
      <c r="M18" s="199" t="s">
        <v>57</v>
      </c>
      <c r="N18" s="199" t="s">
        <v>130</v>
      </c>
      <c r="O18" s="199" t="s">
        <v>7</v>
      </c>
      <c r="P18" s="199" t="s">
        <v>7</v>
      </c>
      <c r="Q18" s="199" t="s">
        <v>57</v>
      </c>
      <c r="R18" s="199" t="s">
        <v>130</v>
      </c>
      <c r="S18" s="199" t="s">
        <v>7</v>
      </c>
      <c r="T18" s="199" t="s">
        <v>7</v>
      </c>
      <c r="U18" s="199" t="s">
        <v>57</v>
      </c>
      <c r="V18" s="199" t="s">
        <v>130</v>
      </c>
      <c r="W18" s="199" t="s">
        <v>7</v>
      </c>
      <c r="X18" s="199" t="s">
        <v>7</v>
      </c>
      <c r="Y18" s="199" t="s">
        <v>57</v>
      </c>
      <c r="Z18" s="199" t="s">
        <v>130</v>
      </c>
      <c r="AA18" s="199" t="s">
        <v>7</v>
      </c>
      <c r="AB18" s="199" t="s">
        <v>7</v>
      </c>
      <c r="AC18" s="199" t="s">
        <v>57</v>
      </c>
      <c r="AD18" s="199" t="s">
        <v>130</v>
      </c>
      <c r="AE18" s="199" t="s">
        <v>7</v>
      </c>
      <c r="AF18" s="199" t="s">
        <v>7</v>
      </c>
      <c r="AG18" s="199" t="s">
        <v>57</v>
      </c>
      <c r="AH18" s="58"/>
      <c r="AI18" s="61"/>
      <c r="AL18" s="88">
        <v>41645</v>
      </c>
      <c r="AN18" s="221" t="s">
        <v>80</v>
      </c>
      <c r="AO18" s="221" t="s">
        <v>2</v>
      </c>
      <c r="AP18" s="221" t="s">
        <v>81</v>
      </c>
      <c r="AQ18" s="1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</row>
    <row r="19" spans="1:77" ht="39.950000000000003" customHeight="1" x14ac:dyDescent="0.2">
      <c r="A19" s="222">
        <v>7</v>
      </c>
      <c r="B19" s="196" t="str">
        <f t="shared" ca="1" si="32"/>
        <v>Хахалин А.М.</v>
      </c>
      <c r="C19" s="199" t="s">
        <v>7</v>
      </c>
      <c r="D19" s="199" t="s">
        <v>7</v>
      </c>
      <c r="E19" s="199" t="s">
        <v>57</v>
      </c>
      <c r="F19" s="199" t="s">
        <v>130</v>
      </c>
      <c r="G19" s="199" t="s">
        <v>56</v>
      </c>
      <c r="H19" s="199" t="s">
        <v>7</v>
      </c>
      <c r="I19" s="199" t="s">
        <v>57</v>
      </c>
      <c r="J19" s="199" t="s">
        <v>130</v>
      </c>
      <c r="K19" s="199" t="s">
        <v>7</v>
      </c>
      <c r="L19" s="199" t="s">
        <v>7</v>
      </c>
      <c r="M19" s="199" t="s">
        <v>57</v>
      </c>
      <c r="N19" s="199" t="s">
        <v>130</v>
      </c>
      <c r="O19" s="199" t="s">
        <v>7</v>
      </c>
      <c r="P19" s="199" t="s">
        <v>7</v>
      </c>
      <c r="Q19" s="199" t="s">
        <v>57</v>
      </c>
      <c r="R19" s="199" t="s">
        <v>130</v>
      </c>
      <c r="S19" s="199" t="s">
        <v>7</v>
      </c>
      <c r="T19" s="199" t="s">
        <v>7</v>
      </c>
      <c r="U19" s="199" t="s">
        <v>57</v>
      </c>
      <c r="V19" s="199" t="s">
        <v>130</v>
      </c>
      <c r="W19" s="199" t="s">
        <v>7</v>
      </c>
      <c r="X19" s="199" t="s">
        <v>7</v>
      </c>
      <c r="Y19" s="199" t="s">
        <v>57</v>
      </c>
      <c r="Z19" s="199" t="s">
        <v>130</v>
      </c>
      <c r="AA19" s="199" t="s">
        <v>7</v>
      </c>
      <c r="AB19" s="199" t="s">
        <v>7</v>
      </c>
      <c r="AC19" s="199" t="s">
        <v>57</v>
      </c>
      <c r="AD19" s="199" t="s">
        <v>130</v>
      </c>
      <c r="AE19" s="199" t="s">
        <v>7</v>
      </c>
      <c r="AF19" s="199" t="s">
        <v>7</v>
      </c>
      <c r="AG19" s="199" t="s">
        <v>57</v>
      </c>
      <c r="AH19" s="58"/>
      <c r="AI19" s="61"/>
      <c r="AL19" s="88">
        <v>41646</v>
      </c>
      <c r="AN19" s="159"/>
      <c r="AO19" s="159"/>
      <c r="AP19" s="159">
        <v>2014</v>
      </c>
      <c r="AQ19" s="163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</row>
    <row r="20" spans="1:77" s="22" customFormat="1" ht="39.950000000000003" customHeight="1" x14ac:dyDescent="0.2">
      <c r="A20" s="222">
        <v>8</v>
      </c>
      <c r="B20" s="196" t="str">
        <f t="shared" ca="1" si="32"/>
        <v>Лозовой  С.Л.</v>
      </c>
      <c r="C20" s="199" t="s">
        <v>7</v>
      </c>
      <c r="D20" s="199" t="s">
        <v>7</v>
      </c>
      <c r="E20" s="199" t="s">
        <v>57</v>
      </c>
      <c r="F20" s="199" t="s">
        <v>130</v>
      </c>
      <c r="G20" s="199" t="s">
        <v>56</v>
      </c>
      <c r="H20" s="199" t="s">
        <v>7</v>
      </c>
      <c r="I20" s="199" t="s">
        <v>57</v>
      </c>
      <c r="J20" s="199" t="s">
        <v>130</v>
      </c>
      <c r="K20" s="199" t="s">
        <v>7</v>
      </c>
      <c r="L20" s="199" t="s">
        <v>7</v>
      </c>
      <c r="M20" s="199" t="s">
        <v>57</v>
      </c>
      <c r="N20" s="199" t="s">
        <v>130</v>
      </c>
      <c r="O20" s="199" t="s">
        <v>7</v>
      </c>
      <c r="P20" s="199" t="s">
        <v>7</v>
      </c>
      <c r="Q20" s="199" t="s">
        <v>57</v>
      </c>
      <c r="R20" s="199" t="s">
        <v>130</v>
      </c>
      <c r="S20" s="199" t="s">
        <v>7</v>
      </c>
      <c r="T20" s="199" t="s">
        <v>7</v>
      </c>
      <c r="U20" s="199" t="s">
        <v>57</v>
      </c>
      <c r="V20" s="199" t="s">
        <v>130</v>
      </c>
      <c r="W20" s="199" t="s">
        <v>7</v>
      </c>
      <c r="X20" s="199" t="s">
        <v>7</v>
      </c>
      <c r="Y20" s="199" t="s">
        <v>57</v>
      </c>
      <c r="Z20" s="199" t="s">
        <v>130</v>
      </c>
      <c r="AA20" s="199" t="s">
        <v>7</v>
      </c>
      <c r="AB20" s="199" t="s">
        <v>7</v>
      </c>
      <c r="AC20" s="199" t="s">
        <v>57</v>
      </c>
      <c r="AD20" s="199" t="s">
        <v>130</v>
      </c>
      <c r="AE20" s="199" t="s">
        <v>7</v>
      </c>
      <c r="AF20" s="199" t="s">
        <v>7</v>
      </c>
      <c r="AG20" s="199" t="s">
        <v>57</v>
      </c>
      <c r="AH20" s="58"/>
      <c r="AI20" s="63"/>
      <c r="AJ20" s="82"/>
      <c r="AL20" s="88">
        <v>41647</v>
      </c>
      <c r="AM20" s="18"/>
      <c r="AN20" s="164">
        <v>1</v>
      </c>
      <c r="AO20" s="164" t="s">
        <v>26</v>
      </c>
      <c r="AP20" s="164">
        <v>2010</v>
      </c>
      <c r="AQ20" s="165">
        <v>136</v>
      </c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18"/>
    </row>
    <row r="21" spans="1:77" ht="39.950000000000003" customHeight="1" x14ac:dyDescent="0.2">
      <c r="A21" s="222">
        <v>9</v>
      </c>
      <c r="B21" s="196" t="str">
        <f t="shared" ca="1" si="32"/>
        <v>Мелехин  А.С.</v>
      </c>
      <c r="C21" s="199" t="s">
        <v>7</v>
      </c>
      <c r="D21" s="199" t="s">
        <v>7</v>
      </c>
      <c r="E21" s="199" t="s">
        <v>57</v>
      </c>
      <c r="F21" s="199" t="s">
        <v>130</v>
      </c>
      <c r="G21" s="199" t="s">
        <v>56</v>
      </c>
      <c r="H21" s="199" t="s">
        <v>7</v>
      </c>
      <c r="I21" s="199" t="s">
        <v>57</v>
      </c>
      <c r="J21" s="199" t="s">
        <v>130</v>
      </c>
      <c r="K21" s="199" t="s">
        <v>7</v>
      </c>
      <c r="L21" s="199" t="s">
        <v>7</v>
      </c>
      <c r="M21" s="199" t="s">
        <v>57</v>
      </c>
      <c r="N21" s="199" t="s">
        <v>130</v>
      </c>
      <c r="O21" s="199" t="s">
        <v>7</v>
      </c>
      <c r="P21" s="199" t="s">
        <v>7</v>
      </c>
      <c r="Q21" s="199" t="s">
        <v>57</v>
      </c>
      <c r="R21" s="199" t="s">
        <v>130</v>
      </c>
      <c r="S21" s="199" t="s">
        <v>7</v>
      </c>
      <c r="T21" s="199" t="s">
        <v>7</v>
      </c>
      <c r="U21" s="199" t="s">
        <v>57</v>
      </c>
      <c r="V21" s="199" t="s">
        <v>130</v>
      </c>
      <c r="W21" s="199" t="s">
        <v>7</v>
      </c>
      <c r="X21" s="199" t="s">
        <v>7</v>
      </c>
      <c r="Y21" s="199" t="s">
        <v>57</v>
      </c>
      <c r="Z21" s="199" t="s">
        <v>130</v>
      </c>
      <c r="AA21" s="199" t="s">
        <v>7</v>
      </c>
      <c r="AB21" s="199" t="s">
        <v>7</v>
      </c>
      <c r="AC21" s="199" t="s">
        <v>57</v>
      </c>
      <c r="AD21" s="199" t="s">
        <v>130</v>
      </c>
      <c r="AE21" s="199" t="s">
        <v>7</v>
      </c>
      <c r="AF21" s="199" t="s">
        <v>7</v>
      </c>
      <c r="AG21" s="199" t="s">
        <v>57</v>
      </c>
      <c r="AH21" s="58"/>
      <c r="AI21" s="64"/>
      <c r="AL21" s="88">
        <v>41693</v>
      </c>
      <c r="AN21" s="164">
        <v>2</v>
      </c>
      <c r="AO21" s="164" t="s">
        <v>17</v>
      </c>
      <c r="AP21" s="164">
        <v>2011</v>
      </c>
      <c r="AQ21" s="165">
        <v>159</v>
      </c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</row>
    <row r="22" spans="1:77" ht="39.950000000000003" customHeight="1" x14ac:dyDescent="0.2">
      <c r="A22" s="222">
        <v>10</v>
      </c>
      <c r="B22" s="196" t="str">
        <f t="shared" ca="1" si="32"/>
        <v>Погодин  В.П.</v>
      </c>
      <c r="C22" s="199" t="s">
        <v>7</v>
      </c>
      <c r="D22" s="199" t="s">
        <v>7</v>
      </c>
      <c r="E22" s="199" t="s">
        <v>57</v>
      </c>
      <c r="F22" s="199" t="s">
        <v>130</v>
      </c>
      <c r="G22" s="199" t="s">
        <v>56</v>
      </c>
      <c r="H22" s="199" t="s">
        <v>7</v>
      </c>
      <c r="I22" s="199" t="s">
        <v>57</v>
      </c>
      <c r="J22" s="199" t="s">
        <v>130</v>
      </c>
      <c r="K22" s="199" t="s">
        <v>7</v>
      </c>
      <c r="L22" s="199" t="s">
        <v>7</v>
      </c>
      <c r="M22" s="199" t="s">
        <v>57</v>
      </c>
      <c r="N22" s="199" t="s">
        <v>130</v>
      </c>
      <c r="O22" s="199" t="s">
        <v>7</v>
      </c>
      <c r="P22" s="199" t="s">
        <v>7</v>
      </c>
      <c r="Q22" s="199" t="s">
        <v>57</v>
      </c>
      <c r="R22" s="199" t="s">
        <v>130</v>
      </c>
      <c r="S22" s="199" t="s">
        <v>7</v>
      </c>
      <c r="T22" s="199" t="s">
        <v>7</v>
      </c>
      <c r="U22" s="199" t="s">
        <v>57</v>
      </c>
      <c r="V22" s="199" t="s">
        <v>130</v>
      </c>
      <c r="W22" s="199" t="s">
        <v>7</v>
      </c>
      <c r="X22" s="199" t="s">
        <v>7</v>
      </c>
      <c r="Y22" s="199" t="s">
        <v>57</v>
      </c>
      <c r="Z22" s="199" t="s">
        <v>130</v>
      </c>
      <c r="AA22" s="199" t="s">
        <v>7</v>
      </c>
      <c r="AB22" s="199" t="s">
        <v>7</v>
      </c>
      <c r="AC22" s="199" t="s">
        <v>57</v>
      </c>
      <c r="AD22" s="199" t="s">
        <v>130</v>
      </c>
      <c r="AE22" s="199" t="s">
        <v>7</v>
      </c>
      <c r="AF22" s="199" t="s">
        <v>7</v>
      </c>
      <c r="AG22" s="199" t="s">
        <v>57</v>
      </c>
      <c r="AH22" s="58"/>
      <c r="AI22" s="64"/>
      <c r="AL22" s="88">
        <v>41706</v>
      </c>
      <c r="AN22" s="164">
        <v>3</v>
      </c>
      <c r="AO22" s="164" t="s">
        <v>19</v>
      </c>
      <c r="AP22" s="164">
        <v>2012</v>
      </c>
      <c r="AQ22" s="165">
        <v>159</v>
      </c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</row>
    <row r="23" spans="1:77" ht="39.950000000000003" customHeight="1" x14ac:dyDescent="0.2">
      <c r="A23" s="222"/>
      <c r="B23" s="196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58"/>
      <c r="AI23" s="64"/>
      <c r="AK23" s="65"/>
      <c r="AL23" s="88">
        <v>41760</v>
      </c>
      <c r="AN23" s="164">
        <v>4</v>
      </c>
      <c r="AO23" s="164" t="s">
        <v>27</v>
      </c>
      <c r="AP23" s="164">
        <v>2013</v>
      </c>
      <c r="AQ23" s="165">
        <v>175</v>
      </c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</row>
    <row r="24" spans="1:77" ht="39.950000000000003" customHeight="1" x14ac:dyDescent="0.2">
      <c r="A24" s="222"/>
      <c r="B24" s="196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58"/>
      <c r="AI24" s="64"/>
      <c r="AK24" s="66"/>
      <c r="AL24" s="88">
        <v>41768</v>
      </c>
      <c r="AN24" s="164">
        <v>5</v>
      </c>
      <c r="AO24" s="164" t="s">
        <v>28</v>
      </c>
      <c r="AP24" s="164">
        <v>2014</v>
      </c>
      <c r="AQ24" s="165">
        <v>151</v>
      </c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</row>
    <row r="25" spans="1:77" ht="39.950000000000003" customHeight="1" x14ac:dyDescent="0.2">
      <c r="A25" s="222"/>
      <c r="B25" s="196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58"/>
      <c r="AI25" s="64"/>
      <c r="AL25" s="88">
        <v>41802</v>
      </c>
      <c r="AN25" s="164">
        <v>6</v>
      </c>
      <c r="AO25" s="164" t="s">
        <v>20</v>
      </c>
      <c r="AP25" s="164">
        <v>2015</v>
      </c>
      <c r="AQ25" s="165">
        <v>151</v>
      </c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</row>
    <row r="26" spans="1:77" ht="39.950000000000003" customHeight="1" x14ac:dyDescent="0.2">
      <c r="A26" s="222"/>
      <c r="B26" s="196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58"/>
      <c r="AI26" s="64"/>
      <c r="AL26" s="88">
        <v>41947</v>
      </c>
      <c r="AN26" s="164">
        <v>7</v>
      </c>
      <c r="AO26" s="164" t="s">
        <v>21</v>
      </c>
      <c r="AP26" s="164">
        <v>2016</v>
      </c>
      <c r="AQ26" s="165">
        <v>184</v>
      </c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</row>
    <row r="27" spans="1:77" ht="39.950000000000003" customHeight="1" x14ac:dyDescent="0.2">
      <c r="A27" s="222"/>
      <c r="B27" s="196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58"/>
      <c r="AI27" s="64"/>
      <c r="AL27" s="87">
        <v>41803</v>
      </c>
      <c r="AN27" s="164">
        <v>8</v>
      </c>
      <c r="AO27" s="164" t="s">
        <v>22</v>
      </c>
      <c r="AP27" s="164">
        <v>2017</v>
      </c>
      <c r="AQ27" s="165">
        <v>168</v>
      </c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</row>
    <row r="28" spans="1:77" ht="39.950000000000003" customHeight="1" x14ac:dyDescent="0.2">
      <c r="A28" s="222"/>
      <c r="B28" s="196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58"/>
      <c r="AI28" s="64"/>
      <c r="AL28" s="85">
        <v>41761</v>
      </c>
      <c r="AN28" s="164">
        <v>9</v>
      </c>
      <c r="AO28" s="164" t="s">
        <v>24</v>
      </c>
      <c r="AP28" s="164">
        <v>2018</v>
      </c>
      <c r="AQ28" s="165">
        <v>176</v>
      </c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</row>
    <row r="29" spans="1:77" ht="39.950000000000003" customHeight="1" x14ac:dyDescent="0.2">
      <c r="A29" s="222"/>
      <c r="B29" s="196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58"/>
      <c r="AI29" s="64"/>
      <c r="AL29" s="85">
        <v>41762</v>
      </c>
      <c r="AN29" s="164">
        <v>10</v>
      </c>
      <c r="AO29" s="164" t="s">
        <v>25</v>
      </c>
      <c r="AP29" s="164">
        <v>2019</v>
      </c>
      <c r="AQ29" s="165">
        <v>184</v>
      </c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</row>
    <row r="30" spans="1:77" ht="39.950000000000003" customHeight="1" x14ac:dyDescent="0.2">
      <c r="A30" s="222"/>
      <c r="B30" s="196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58"/>
      <c r="AI30" s="64"/>
      <c r="AL30" s="85">
        <v>41769</v>
      </c>
      <c r="AN30" s="164">
        <v>11</v>
      </c>
      <c r="AO30" s="164" t="s">
        <v>29</v>
      </c>
      <c r="AP30" s="164">
        <v>2020</v>
      </c>
      <c r="AQ30" s="165">
        <v>144</v>
      </c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</row>
    <row r="31" spans="1:77" ht="39.950000000000003" customHeight="1" x14ac:dyDescent="0.2">
      <c r="A31" s="222"/>
      <c r="B31" s="196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58"/>
      <c r="AI31" s="64"/>
      <c r="AL31" s="86">
        <v>41947</v>
      </c>
      <c r="AN31" s="164">
        <v>12</v>
      </c>
      <c r="AO31" s="164" t="s">
        <v>30</v>
      </c>
      <c r="AP31" s="164">
        <v>2021</v>
      </c>
      <c r="AQ31" s="165">
        <v>183</v>
      </c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</row>
    <row r="32" spans="1:77" ht="39.950000000000003" customHeight="1" x14ac:dyDescent="0.2">
      <c r="A32" s="222"/>
      <c r="B32" s="196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58"/>
      <c r="AI32" s="64"/>
      <c r="AL32" s="85">
        <v>41803</v>
      </c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</row>
    <row r="33" spans="1:70" ht="39.950000000000003" customHeight="1" x14ac:dyDescent="0.2">
      <c r="A33" s="222"/>
      <c r="B33" s="196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58"/>
      <c r="AI33" s="64"/>
      <c r="AL33" s="60"/>
      <c r="AN33" s="164" t="s">
        <v>26</v>
      </c>
      <c r="AO33" s="164">
        <v>1</v>
      </c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</row>
    <row r="34" spans="1:70" ht="39.950000000000003" customHeight="1" x14ac:dyDescent="0.2">
      <c r="A34" s="222"/>
      <c r="B34" s="196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58"/>
      <c r="AI34" s="64"/>
      <c r="AL34" s="60"/>
      <c r="AN34" s="164" t="s">
        <v>17</v>
      </c>
      <c r="AO34" s="164">
        <v>2</v>
      </c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</row>
    <row r="35" spans="1:70" ht="39.950000000000003" customHeight="1" x14ac:dyDescent="0.2">
      <c r="A35" s="222"/>
      <c r="B35" s="196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58"/>
      <c r="AI35" s="64"/>
      <c r="AL35" s="60"/>
      <c r="AN35" s="164" t="s">
        <v>19</v>
      </c>
      <c r="AO35" s="164">
        <v>3</v>
      </c>
    </row>
    <row r="36" spans="1:70" ht="39.950000000000003" customHeight="1" x14ac:dyDescent="0.2">
      <c r="A36" s="222"/>
      <c r="B36" s="196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58"/>
      <c r="AI36" s="64"/>
      <c r="AL36" s="60"/>
      <c r="AN36" s="164" t="s">
        <v>27</v>
      </c>
      <c r="AO36" s="164">
        <v>4</v>
      </c>
    </row>
    <row r="37" spans="1:70" ht="39.950000000000003" customHeight="1" x14ac:dyDescent="0.2">
      <c r="A37" s="222"/>
      <c r="B37" s="196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58"/>
      <c r="AI37" s="64"/>
      <c r="AL37" s="60"/>
      <c r="AN37" s="164" t="s">
        <v>28</v>
      </c>
      <c r="AO37" s="164">
        <v>5</v>
      </c>
    </row>
    <row r="38" spans="1:70" ht="39.950000000000003" customHeight="1" x14ac:dyDescent="0.2">
      <c r="A38" s="222"/>
      <c r="B38" s="196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58"/>
      <c r="AI38" s="64"/>
      <c r="AL38" s="60"/>
      <c r="AN38" s="164" t="s">
        <v>20</v>
      </c>
      <c r="AO38" s="164">
        <v>6</v>
      </c>
    </row>
    <row r="39" spans="1:70" ht="39.950000000000003" customHeight="1" x14ac:dyDescent="0.2">
      <c r="A39" s="222"/>
      <c r="B39" s="196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58"/>
      <c r="AI39" s="64"/>
      <c r="AL39" s="60"/>
      <c r="AN39" s="164" t="s">
        <v>21</v>
      </c>
      <c r="AO39" s="164">
        <v>7</v>
      </c>
    </row>
    <row r="40" spans="1:70" ht="39.950000000000003" customHeight="1" x14ac:dyDescent="0.2">
      <c r="A40" s="222"/>
      <c r="B40" s="19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58"/>
      <c r="AI40" s="64"/>
      <c r="AL40" s="60"/>
      <c r="AN40" s="164" t="s">
        <v>22</v>
      </c>
      <c r="AO40" s="164">
        <v>8</v>
      </c>
    </row>
    <row r="41" spans="1:70" ht="39.950000000000003" customHeight="1" x14ac:dyDescent="0.2">
      <c r="A41" s="222"/>
      <c r="B41" s="196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58"/>
      <c r="AI41" s="67"/>
      <c r="AL41" s="60"/>
      <c r="AN41" s="164" t="s">
        <v>24</v>
      </c>
      <c r="AO41" s="164">
        <v>9</v>
      </c>
    </row>
    <row r="42" spans="1:70" ht="39.950000000000003" customHeight="1" x14ac:dyDescent="0.2">
      <c r="A42" s="222"/>
      <c r="B42" s="196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58"/>
      <c r="AI42" s="61"/>
      <c r="AL42" s="60"/>
      <c r="AN42" s="164" t="s">
        <v>25</v>
      </c>
      <c r="AO42" s="164">
        <v>10</v>
      </c>
    </row>
    <row r="43" spans="1:70" ht="39.950000000000003" customHeight="1" x14ac:dyDescent="0.2">
      <c r="A43" s="222"/>
      <c r="B43" s="196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58"/>
      <c r="AI43" s="61"/>
      <c r="AN43" s="164" t="s">
        <v>29</v>
      </c>
      <c r="AO43" s="164">
        <v>11</v>
      </c>
    </row>
    <row r="44" spans="1:70" ht="39.950000000000003" customHeight="1" x14ac:dyDescent="0.2">
      <c r="A44" s="222"/>
      <c r="B44" s="196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58"/>
      <c r="AI44" s="61"/>
      <c r="AN44" s="164" t="s">
        <v>30</v>
      </c>
      <c r="AO44" s="164">
        <v>12</v>
      </c>
    </row>
    <row r="45" spans="1:70" ht="39.950000000000003" customHeight="1" x14ac:dyDescent="0.2">
      <c r="A45" s="222"/>
      <c r="B45" s="196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58"/>
      <c r="AI45" s="61"/>
    </row>
    <row r="46" spans="1:70" ht="39.950000000000003" customHeight="1" x14ac:dyDescent="0.2">
      <c r="A46" s="222"/>
      <c r="B46" s="196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58"/>
      <c r="AI46" s="61"/>
    </row>
    <row r="47" spans="1:70" ht="39.950000000000003" customHeight="1" x14ac:dyDescent="0.2">
      <c r="A47" s="222"/>
      <c r="B47" s="196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58"/>
      <c r="AI47" s="61"/>
    </row>
    <row r="48" spans="1:70" ht="39.950000000000003" customHeight="1" x14ac:dyDescent="0.2">
      <c r="A48" s="222"/>
      <c r="B48" s="196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58"/>
      <c r="AI48" s="61"/>
    </row>
    <row r="49" spans="1:38" ht="39.950000000000003" customHeight="1" x14ac:dyDescent="0.2">
      <c r="A49" s="222"/>
      <c r="B49" s="196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58"/>
      <c r="AI49" s="61"/>
    </row>
    <row r="50" spans="1:38" ht="39.950000000000003" customHeight="1" x14ac:dyDescent="0.2">
      <c r="A50" s="222"/>
      <c r="B50" s="196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58"/>
      <c r="AI50" s="61"/>
      <c r="AL50" s="68"/>
    </row>
    <row r="51" spans="1:38" ht="39.950000000000003" customHeight="1" x14ac:dyDescent="0.2">
      <c r="A51" s="222"/>
      <c r="B51" s="196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58"/>
      <c r="AI51" s="61"/>
    </row>
    <row r="52" spans="1:38" ht="39.950000000000003" customHeight="1" x14ac:dyDescent="0.2">
      <c r="A52" s="222"/>
      <c r="B52" s="196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58"/>
      <c r="AI52" s="61"/>
    </row>
    <row r="53" spans="1:38" ht="39.950000000000003" customHeight="1" x14ac:dyDescent="0.2">
      <c r="A53" s="222"/>
      <c r="B53" s="196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58"/>
      <c r="AI53" s="61"/>
    </row>
    <row r="54" spans="1:38" ht="39.950000000000003" customHeight="1" x14ac:dyDescent="0.2">
      <c r="A54" s="222"/>
      <c r="B54" s="196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199"/>
      <c r="AC54" s="199"/>
      <c r="AD54" s="199"/>
      <c r="AE54" s="199"/>
      <c r="AF54" s="199"/>
      <c r="AG54" s="199"/>
      <c r="AH54" s="58"/>
      <c r="AI54" s="61"/>
    </row>
    <row r="55" spans="1:38" ht="39.950000000000003" customHeight="1" x14ac:dyDescent="0.2">
      <c r="A55" s="222"/>
      <c r="B55" s="196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58"/>
      <c r="AI55" s="61"/>
    </row>
    <row r="56" spans="1:38" ht="39.950000000000003" customHeight="1" x14ac:dyDescent="0.2">
      <c r="A56" s="222"/>
      <c r="B56" s="196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99"/>
      <c r="AH56" s="58"/>
      <c r="AI56" s="61"/>
    </row>
    <row r="57" spans="1:38" ht="39.950000000000003" customHeight="1" x14ac:dyDescent="0.2">
      <c r="A57" s="222"/>
      <c r="B57" s="196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  <c r="Z57" s="199"/>
      <c r="AA57" s="199"/>
      <c r="AB57" s="199"/>
      <c r="AC57" s="199"/>
      <c r="AD57" s="199"/>
      <c r="AE57" s="199"/>
      <c r="AF57" s="199"/>
      <c r="AG57" s="199"/>
      <c r="AH57" s="58"/>
      <c r="AI57" s="61"/>
    </row>
    <row r="58" spans="1:38" ht="39.950000000000003" customHeight="1" x14ac:dyDescent="0.2">
      <c r="A58" s="222"/>
      <c r="B58" s="196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  <c r="Z58" s="199"/>
      <c r="AA58" s="199"/>
      <c r="AB58" s="199"/>
      <c r="AC58" s="199"/>
      <c r="AD58" s="199"/>
      <c r="AE58" s="199"/>
      <c r="AF58" s="199"/>
      <c r="AG58" s="199"/>
      <c r="AH58" s="58"/>
      <c r="AI58" s="61"/>
    </row>
    <row r="59" spans="1:38" ht="39.950000000000003" customHeight="1" x14ac:dyDescent="0.2">
      <c r="A59" s="250"/>
      <c r="B59" s="196"/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9"/>
      <c r="AC59" s="199"/>
      <c r="AD59" s="199"/>
      <c r="AE59" s="199"/>
      <c r="AF59" s="199"/>
      <c r="AG59" s="199"/>
      <c r="AH59" s="58"/>
      <c r="AI59" s="61"/>
    </row>
    <row r="60" spans="1:38" ht="39.950000000000003" customHeight="1" x14ac:dyDescent="0.2">
      <c r="A60" s="250"/>
      <c r="B60" s="196"/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9"/>
      <c r="AB60" s="199"/>
      <c r="AC60" s="199"/>
      <c r="AD60" s="199"/>
      <c r="AE60" s="199"/>
      <c r="AF60" s="199"/>
      <c r="AG60" s="199"/>
      <c r="AH60" s="58"/>
      <c r="AI60" s="61"/>
    </row>
    <row r="61" spans="1:38" ht="39.950000000000003" customHeight="1" x14ac:dyDescent="0.2">
      <c r="A61" s="250"/>
      <c r="B61" s="196"/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199"/>
      <c r="AA61" s="199"/>
      <c r="AB61" s="199"/>
      <c r="AC61" s="199"/>
      <c r="AD61" s="199"/>
      <c r="AE61" s="199"/>
      <c r="AF61" s="199"/>
      <c r="AG61" s="199"/>
      <c r="AH61" s="58"/>
      <c r="AI61" s="61"/>
    </row>
    <row r="62" spans="1:38" ht="39.950000000000003" customHeight="1" x14ac:dyDescent="0.2">
      <c r="A62" s="250"/>
      <c r="B62" s="196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  <c r="Z62" s="199"/>
      <c r="AA62" s="199"/>
      <c r="AB62" s="199"/>
      <c r="AC62" s="199"/>
      <c r="AD62" s="199"/>
      <c r="AE62" s="199"/>
      <c r="AF62" s="199"/>
      <c r="AG62" s="199"/>
      <c r="AH62" s="58"/>
      <c r="AI62" s="61"/>
    </row>
    <row r="63" spans="1:38" ht="39.950000000000003" customHeight="1" x14ac:dyDescent="0.2">
      <c r="A63" s="200"/>
      <c r="B63" s="201"/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202"/>
      <c r="R63" s="202"/>
      <c r="S63" s="202"/>
      <c r="T63" s="202"/>
      <c r="U63" s="202"/>
      <c r="V63" s="202"/>
      <c r="W63" s="202"/>
      <c r="X63" s="202"/>
      <c r="Y63" s="202"/>
      <c r="Z63" s="202"/>
      <c r="AA63" s="202"/>
      <c r="AB63" s="202"/>
      <c r="AC63" s="202"/>
      <c r="AD63" s="202"/>
      <c r="AE63" s="202"/>
      <c r="AF63" s="202"/>
      <c r="AG63" s="202"/>
      <c r="AH63" s="203"/>
      <c r="AI63" s="20"/>
    </row>
    <row r="64" spans="1:38" ht="39.950000000000003" customHeight="1" x14ac:dyDescent="0.2">
      <c r="A64" s="200"/>
      <c r="B64" s="201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  <c r="Z64" s="202"/>
      <c r="AA64" s="202"/>
      <c r="AB64" s="202"/>
      <c r="AC64" s="202"/>
      <c r="AD64" s="202"/>
      <c r="AE64" s="202"/>
      <c r="AF64" s="202"/>
      <c r="AG64" s="202"/>
      <c r="AH64" s="203"/>
      <c r="AI64" s="20"/>
    </row>
    <row r="65" spans="1:36" ht="39.950000000000003" customHeight="1" x14ac:dyDescent="0.2">
      <c r="A65" s="200"/>
      <c r="B65" s="201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202"/>
      <c r="AE65" s="202"/>
      <c r="AF65" s="202"/>
      <c r="AG65" s="202"/>
      <c r="AH65" s="203"/>
      <c r="AI65" s="20"/>
    </row>
    <row r="66" spans="1:36" ht="26.25" customHeight="1" x14ac:dyDescent="0.2">
      <c r="A66" s="200"/>
      <c r="B66" s="201"/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  <c r="Y66" s="202"/>
      <c r="Z66" s="202"/>
      <c r="AA66" s="202"/>
      <c r="AB66" s="202"/>
      <c r="AC66" s="202"/>
      <c r="AD66" s="202"/>
      <c r="AE66" s="202"/>
      <c r="AF66" s="202"/>
      <c r="AG66" s="202"/>
      <c r="AH66" s="203"/>
      <c r="AI66" s="20"/>
    </row>
    <row r="67" spans="1:36" ht="39.950000000000003" customHeight="1" x14ac:dyDescent="0.2">
      <c r="A67" s="365"/>
      <c r="B67" s="365"/>
      <c r="C67" s="211">
        <f t="shared" ref="C67" si="64">DATE(год,$AN$3,AN16)</f>
        <v>41852</v>
      </c>
      <c r="D67" s="211">
        <f t="shared" ref="D67" si="65">DATE(год,$AN$3,AO16)</f>
        <v>41853</v>
      </c>
      <c r="E67" s="211">
        <f t="shared" ref="E67" si="66">DATE(год,$AN$3,AP16)</f>
        <v>41854</v>
      </c>
      <c r="F67" s="211">
        <f t="shared" ref="F67" si="67">DATE(год,$AN$3,AQ16)</f>
        <v>41855</v>
      </c>
      <c r="G67" s="211">
        <f t="shared" ref="G67" si="68">DATE(год,$AN$3,AR16)</f>
        <v>41856</v>
      </c>
      <c r="H67" s="211">
        <f t="shared" ref="H67" si="69">DATE(год,$AN$3,AS16)</f>
        <v>41857</v>
      </c>
      <c r="I67" s="211">
        <f t="shared" ref="I67" si="70">DATE(год,$AN$3,AT16)</f>
        <v>41858</v>
      </c>
      <c r="J67" s="211">
        <f t="shared" ref="J67" si="71">DATE(год,$AN$3,AU16)</f>
        <v>41859</v>
      </c>
      <c r="K67" s="211">
        <f t="shared" ref="K67" si="72">DATE(год,$AN$3,AV16)</f>
        <v>41860</v>
      </c>
      <c r="L67" s="211">
        <f t="shared" ref="L67" si="73">DATE(год,$AN$3,AW16)</f>
        <v>41861</v>
      </c>
      <c r="M67" s="211">
        <f t="shared" ref="M67" si="74">DATE(год,$AN$3,AX16)</f>
        <v>41862</v>
      </c>
      <c r="N67" s="211">
        <f t="shared" ref="N67" si="75">DATE(год,$AN$3,AY16)</f>
        <v>41863</v>
      </c>
      <c r="O67" s="211">
        <f t="shared" ref="O67" si="76">DATE(год,$AN$3,AZ16)</f>
        <v>41864</v>
      </c>
      <c r="P67" s="211">
        <f t="shared" ref="P67" si="77">DATE(год,$AN$3,BA16)</f>
        <v>41865</v>
      </c>
      <c r="Q67" s="211">
        <f t="shared" ref="Q67" si="78">DATE(год,$AN$3,BB16)</f>
        <v>41866</v>
      </c>
      <c r="R67" s="211">
        <f t="shared" ref="R67" si="79">DATE(год,$AN$3,BC16)</f>
        <v>41867</v>
      </c>
      <c r="S67" s="211">
        <f t="shared" ref="S67" si="80">DATE(год,$AN$3,BD16)</f>
        <v>41868</v>
      </c>
      <c r="T67" s="211">
        <f t="shared" ref="T67" si="81">DATE(год,$AN$3,BE16)</f>
        <v>41869</v>
      </c>
      <c r="U67" s="211">
        <f t="shared" ref="U67" si="82">DATE(год,$AN$3,BF16)</f>
        <v>41870</v>
      </c>
      <c r="V67" s="211">
        <f t="shared" ref="V67" si="83">DATE(год,$AN$3,BG16)</f>
        <v>41871</v>
      </c>
      <c r="W67" s="211">
        <f t="shared" ref="W67" si="84">DATE(год,$AN$3,BH16)</f>
        <v>41872</v>
      </c>
      <c r="X67" s="211">
        <f t="shared" ref="X67" si="85">DATE(год,$AN$3,BI16)</f>
        <v>41873</v>
      </c>
      <c r="Y67" s="211">
        <f t="shared" ref="Y67" si="86">DATE(год,$AN$3,BJ16)</f>
        <v>41874</v>
      </c>
      <c r="Z67" s="211">
        <f t="shared" ref="Z67" si="87">DATE(год,$AN$3,BK16)</f>
        <v>41875</v>
      </c>
      <c r="AA67" s="211">
        <f t="shared" ref="AA67" si="88">DATE(год,$AN$3,BL16)</f>
        <v>41876</v>
      </c>
      <c r="AB67" s="211">
        <f t="shared" ref="AB67" si="89">DATE(год,$AN$3,BM16)</f>
        <v>41877</v>
      </c>
      <c r="AC67" s="211">
        <f t="shared" ref="AC67" si="90">DATE(год,$AN$3,BN16)</f>
        <v>41878</v>
      </c>
      <c r="AD67" s="211">
        <f t="shared" ref="AD67" si="91">DATE(год,$AN$3,BO16)</f>
        <v>41879</v>
      </c>
      <c r="AE67" s="211">
        <f t="shared" ref="AE67" si="92">DATE(год,$AN$3,BP16)</f>
        <v>41880</v>
      </c>
      <c r="AF67" s="211">
        <f t="shared" ref="AF67" si="93">DATE(год,$AN$3,BQ16)</f>
        <v>41881</v>
      </c>
      <c r="AG67" s="211">
        <f t="shared" ref="AG67" si="94">DATE(год,$AN$3,BR16)</f>
        <v>41882</v>
      </c>
      <c r="AH67" s="203"/>
      <c r="AI67" s="20"/>
    </row>
    <row r="68" spans="1:36" ht="39.950000000000003" customHeight="1" x14ac:dyDescent="0.2">
      <c r="A68" s="360" t="s">
        <v>50</v>
      </c>
      <c r="B68" s="360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</row>
    <row r="69" spans="1:36" ht="39.950000000000003" customHeight="1" x14ac:dyDescent="0.2">
      <c r="A69" s="360" t="s">
        <v>51</v>
      </c>
      <c r="B69" s="360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</row>
    <row r="70" spans="1:36" ht="39.950000000000003" customHeight="1" x14ac:dyDescent="0.2">
      <c r="A70" s="360" t="s">
        <v>52</v>
      </c>
      <c r="B70" s="360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</row>
    <row r="71" spans="1:36" s="20" customFormat="1" ht="39.950000000000003" customHeight="1" x14ac:dyDescent="0.2">
      <c r="A71" s="360" t="s">
        <v>53</v>
      </c>
      <c r="B71" s="360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J71" s="82"/>
    </row>
    <row r="72" spans="1:36" ht="16.5" customHeight="1" x14ac:dyDescent="0.2">
      <c r="A72" s="69"/>
      <c r="B72" s="70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1"/>
      <c r="S72" s="75"/>
      <c r="T72" s="76"/>
      <c r="U72" s="77"/>
      <c r="V72" s="78"/>
      <c r="W72" s="79"/>
      <c r="X72" s="80"/>
      <c r="Y72" s="79"/>
      <c r="Z72" s="79"/>
      <c r="AA72" s="79"/>
      <c r="AB72" s="79"/>
      <c r="AC72" s="79"/>
      <c r="AD72" s="79"/>
      <c r="AE72" s="73"/>
      <c r="AF72" s="74"/>
      <c r="AG72" s="74"/>
    </row>
    <row r="74" spans="1:36" s="34" customFormat="1" ht="14.25" x14ac:dyDescent="0.2">
      <c r="A74" s="210"/>
      <c r="B74" s="257"/>
      <c r="T74" s="258"/>
      <c r="AJ74" s="259"/>
    </row>
    <row r="77" spans="1:36" x14ac:dyDescent="0.2">
      <c r="J77" s="81" t="s">
        <v>46</v>
      </c>
    </row>
  </sheetData>
  <dataConsolidate/>
  <mergeCells count="15">
    <mergeCell ref="A69:B69"/>
    <mergeCell ref="A70:B70"/>
    <mergeCell ref="A71:B71"/>
    <mergeCell ref="AT4:AU4"/>
    <mergeCell ref="AV4:AW4"/>
    <mergeCell ref="J8:S8"/>
    <mergeCell ref="J9:S9"/>
    <mergeCell ref="A67:B67"/>
    <mergeCell ref="A68:B68"/>
    <mergeCell ref="AL2:AO2"/>
    <mergeCell ref="AP2:AR2"/>
    <mergeCell ref="AT2:AW2"/>
    <mergeCell ref="AP3:AR3"/>
    <mergeCell ref="AT3:AU3"/>
    <mergeCell ref="AV3:AW3"/>
  </mergeCells>
  <conditionalFormatting sqref="AL13:AL26">
    <cfRule type="cellIs" dxfId="12" priority="15" stopIfTrue="1" operator="equal">
      <formula>0</formula>
    </cfRule>
  </conditionalFormatting>
  <conditionalFormatting sqref="C70:AG70">
    <cfRule type="expression" dxfId="11" priority="14" stopIfTrue="1">
      <formula>C37=$AM$13</formula>
    </cfRule>
  </conditionalFormatting>
  <conditionalFormatting sqref="C71:AG71">
    <cfRule type="expression" dxfId="10" priority="13" stopIfTrue="1">
      <formula>C48=$AM$13</formula>
    </cfRule>
  </conditionalFormatting>
  <conditionalFormatting sqref="C68:AG68">
    <cfRule type="expression" dxfId="9" priority="12" stopIfTrue="1">
      <formula>C15=$AM$13</formula>
    </cfRule>
    <cfRule type="expression" dxfId="8" priority="10" stopIfTrue="1">
      <formula>C16=$AM$13</formula>
    </cfRule>
    <cfRule type="expression" dxfId="7" priority="2" stopIfTrue="1">
      <formula>C17=$AM$13</formula>
    </cfRule>
    <cfRule type="expression" dxfId="6" priority="1" stopIfTrue="1">
      <formula>C18=$AM$13</formula>
    </cfRule>
  </conditionalFormatting>
  <conditionalFormatting sqref="C69:AG69">
    <cfRule type="expression" dxfId="5" priority="11" stopIfTrue="1">
      <formula>C26=$AM$13</formula>
    </cfRule>
  </conditionalFormatting>
  <conditionalFormatting sqref="C69:AG69">
    <cfRule type="expression" dxfId="4" priority="9" stopIfTrue="1">
      <formula>C27=$AM$13</formula>
    </cfRule>
  </conditionalFormatting>
  <conditionalFormatting sqref="C70:AG70">
    <cfRule type="expression" dxfId="3" priority="8" stopIfTrue="1">
      <formula>C38=$AM$13</formula>
    </cfRule>
  </conditionalFormatting>
  <conditionalFormatting sqref="C71:AG71">
    <cfRule type="expression" dxfId="2" priority="7" stopIfTrue="1">
      <formula>C49=$AM$13</formula>
    </cfRule>
  </conditionalFormatting>
  <conditionalFormatting sqref="C12:AG12">
    <cfRule type="expression" dxfId="1" priority="6">
      <formula>OR(AN$14=1,AN$14=7,COUNTIF($AL$13:$AL$54,C$12))</formula>
    </cfRule>
  </conditionalFormatting>
  <conditionalFormatting sqref="C67:AG67">
    <cfRule type="expression" dxfId="0" priority="5">
      <formula>OR(AN$14=1,AN$14=7,COUNTIF($AL$13:$AL$54,C$12))</formula>
    </cfRule>
  </conditionalFormatting>
  <dataValidations count="2">
    <dataValidation type="list" allowBlank="1" showInputMessage="1" showErrorMessage="1" sqref="AP19">
      <formula1>$BL$1:$BL$10</formula1>
    </dataValidation>
    <dataValidation type="list" allowBlank="1" showInputMessage="1" showErrorMessage="1" sqref="M10:N10">
      <formula1>$AO$20:$AO$31</formula1>
    </dataValidation>
  </dataValidations>
  <pageMargins left="0.21" right="0.28999999999999998" top="0.28999999999999998" bottom="0.19685039370078741" header="0.15748031496062992" footer="0.1574803149606299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Караулы</vt:lpstr>
      <vt:lpstr>переработка (с июля)</vt:lpstr>
      <vt:lpstr>табель август</vt:lpstr>
      <vt:lpstr>график август</vt:lpstr>
      <vt:lpstr>'график август'!год</vt:lpstr>
      <vt:lpstr>'график август'!Заголовки_для_печати</vt:lpstr>
      <vt:lpstr>'переработка (с июля)'!Заголовки_для_печати</vt:lpstr>
      <vt:lpstr>'табель август'!Заголовки_для_печати</vt:lpstr>
      <vt:lpstr>'график август'!Область_печати</vt:lpstr>
      <vt:lpstr>'табель август'!Область_печати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_Boroda_</cp:lastModifiedBy>
  <cp:lastPrinted>2014-08-08T06:12:43Z</cp:lastPrinted>
  <dcterms:created xsi:type="dcterms:W3CDTF">1996-10-08T23:32:33Z</dcterms:created>
  <dcterms:modified xsi:type="dcterms:W3CDTF">2014-08-11T10:46:00Z</dcterms:modified>
</cp:coreProperties>
</file>