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785" windowWidth="18780" windowHeight="72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Лист1!$A$4:$AL$24</definedName>
  </definedNames>
  <calcPr calcId="125725"/>
</workbook>
</file>

<file path=xl/calcChain.xml><?xml version="1.0" encoding="utf-8"?>
<calcChain xmlns="http://schemas.openxmlformats.org/spreadsheetml/2006/main">
  <c r="U24" i="1"/>
  <c r="T24"/>
  <c r="S24"/>
  <c r="R24"/>
  <c r="E24"/>
  <c r="F24"/>
  <c r="G24"/>
  <c r="H24"/>
  <c r="I24"/>
  <c r="J24"/>
  <c r="K24"/>
  <c r="L24"/>
  <c r="M24"/>
  <c r="N24"/>
  <c r="O24"/>
  <c r="P24"/>
  <c r="Q24"/>
  <c r="D24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5"/>
  <c r="Z6" l="1"/>
  <c r="Z7"/>
  <c r="Z8"/>
  <c r="Z9"/>
  <c r="Z10"/>
  <c r="Z11"/>
  <c r="Z12"/>
  <c r="Z13"/>
  <c r="Z14"/>
  <c r="Z15"/>
  <c r="Z16"/>
  <c r="Z17"/>
  <c r="Z18"/>
  <c r="Z19"/>
  <c r="Z20"/>
  <c r="Z21"/>
  <c r="Z22"/>
  <c r="Z23"/>
  <c r="Z5"/>
  <c r="AA5"/>
  <c r="AE5" s="1"/>
  <c r="AA6"/>
  <c r="AE6" s="1"/>
  <c r="AA7"/>
  <c r="AE7" s="1"/>
  <c r="AA8"/>
  <c r="AE8" s="1"/>
  <c r="AA9"/>
  <c r="AE9" s="1"/>
  <c r="AA10"/>
  <c r="AE10" s="1"/>
  <c r="AA11"/>
  <c r="AE11" s="1"/>
  <c r="AA12"/>
  <c r="AE12" s="1"/>
  <c r="AA13"/>
  <c r="AE13" s="1"/>
  <c r="AF13" s="1"/>
  <c r="AA14"/>
  <c r="AE14" s="1"/>
  <c r="AA15"/>
  <c r="AE15" s="1"/>
  <c r="AA16"/>
  <c r="AE16" s="1"/>
  <c r="AA17"/>
  <c r="AE17" s="1"/>
  <c r="AA18"/>
  <c r="AE18" s="1"/>
  <c r="AA19"/>
  <c r="AE19" s="1"/>
  <c r="AA20"/>
  <c r="AE20" s="1"/>
  <c r="AA21"/>
  <c r="AE21" s="1"/>
  <c r="AF21" s="1"/>
  <c r="AA22"/>
  <c r="AE22" s="1"/>
  <c r="AA23"/>
  <c r="AE23" s="1"/>
  <c r="AB7"/>
  <c r="AB8"/>
  <c r="AB9"/>
  <c r="AB10"/>
  <c r="AB11"/>
  <c r="AB12"/>
  <c r="AB5"/>
  <c r="AB6"/>
  <c r="AB13"/>
  <c r="AB14"/>
  <c r="AB15"/>
  <c r="AB16"/>
  <c r="AB17"/>
  <c r="AB18"/>
  <c r="AB19"/>
  <c r="AB20"/>
  <c r="AB21"/>
  <c r="AB22"/>
  <c r="AB23"/>
  <c r="X23"/>
  <c r="T23"/>
  <c r="Q23"/>
  <c r="X22"/>
  <c r="T22"/>
  <c r="Q22"/>
  <c r="X21"/>
  <c r="T21"/>
  <c r="Q21"/>
  <c r="X20"/>
  <c r="T20"/>
  <c r="Q20"/>
  <c r="X19"/>
  <c r="T19"/>
  <c r="Q19"/>
  <c r="X18"/>
  <c r="T18"/>
  <c r="Q18"/>
  <c r="X17"/>
  <c r="T17"/>
  <c r="Q17"/>
  <c r="X16"/>
  <c r="T16"/>
  <c r="Q16"/>
  <c r="X15"/>
  <c r="T15"/>
  <c r="Q15"/>
  <c r="X14"/>
  <c r="T14"/>
  <c r="Q14"/>
  <c r="X13"/>
  <c r="T13"/>
  <c r="Q13"/>
  <c r="X12"/>
  <c r="T12"/>
  <c r="Q12"/>
  <c r="X11"/>
  <c r="T11"/>
  <c r="Q11"/>
  <c r="X10"/>
  <c r="T10"/>
  <c r="Q10"/>
  <c r="X9"/>
  <c r="T9"/>
  <c r="Q9"/>
  <c r="X8"/>
  <c r="T8"/>
  <c r="Q8"/>
  <c r="X7"/>
  <c r="T7"/>
  <c r="Q7"/>
  <c r="X6"/>
  <c r="T6"/>
  <c r="Q6"/>
  <c r="X5"/>
  <c r="T5"/>
  <c r="Q5"/>
  <c r="AC19" l="1"/>
  <c r="AC7"/>
  <c r="AC23"/>
  <c r="AC15"/>
  <c r="AF22"/>
  <c r="AG22" s="1"/>
  <c r="AF14"/>
  <c r="AG14" s="1"/>
  <c r="AF6"/>
  <c r="AG6" s="1"/>
  <c r="AF23"/>
  <c r="AG23" s="1"/>
  <c r="AF15"/>
  <c r="AG15" s="1"/>
  <c r="AF7"/>
  <c r="AG7" s="1"/>
  <c r="AF16"/>
  <c r="AG16" s="1"/>
  <c r="AF8"/>
  <c r="AG8" s="1"/>
  <c r="AF17"/>
  <c r="AG17" s="1"/>
  <c r="AF9"/>
  <c r="AG9" s="1"/>
  <c r="AF18"/>
  <c r="AG18" s="1"/>
  <c r="AF10"/>
  <c r="AG10" s="1"/>
  <c r="AF11"/>
  <c r="AG11" s="1"/>
  <c r="AF20"/>
  <c r="AG20" s="1"/>
  <c r="AF12"/>
  <c r="AG12" s="1"/>
  <c r="AF19"/>
  <c r="AG19" s="1"/>
  <c r="AF5"/>
  <c r="AG5" s="1"/>
  <c r="AG21"/>
  <c r="AG13"/>
  <c r="AC10"/>
  <c r="AC11"/>
  <c r="AC18"/>
  <c r="AC9"/>
  <c r="AC17"/>
  <c r="AC20"/>
  <c r="AC5"/>
  <c r="AC21"/>
  <c r="AC13"/>
  <c r="AC16"/>
  <c r="AC12"/>
  <c r="AC8"/>
  <c r="AC6"/>
  <c r="AC22"/>
  <c r="AC14"/>
  <c r="X24"/>
  <c r="V5" l="1"/>
  <c r="V7"/>
  <c r="V20"/>
  <c r="V19"/>
  <c r="V11"/>
  <c r="V12"/>
  <c r="V15"/>
  <c r="V8"/>
  <c r="V9"/>
  <c r="V6"/>
  <c r="V23"/>
  <c r="V13"/>
  <c r="V16"/>
  <c r="V14"/>
  <c r="V21"/>
  <c r="V22"/>
  <c r="V10"/>
  <c r="V18"/>
  <c r="V17"/>
  <c r="V24" l="1"/>
</calcChain>
</file>

<file path=xl/comments1.xml><?xml version="1.0" encoding="utf-8"?>
<comments xmlns="http://schemas.openxmlformats.org/spreadsheetml/2006/main">
  <authors>
    <author>sochinets</author>
  </authors>
  <commentList>
    <comment ref="AF2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G2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время на заказ и поставку
</t>
        </r>
      </text>
    </comment>
    <comment ref="W4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A1-50%;A2-30%
B1-15%;B2-10%
C1-3%;C2-2%</t>
        </r>
      </text>
    </comment>
    <comment ref="Y4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A-80%
B-15%
C-5%
</t>
        </r>
      </text>
    </comment>
    <comment ref="Z4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от  5 периодов</t>
        </r>
      </text>
    </comment>
    <comment ref="AD4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X1-до 30%: X2-от30% до 60%;Y-от 60% до 120%:Z-от 120
0-НУЛЕВЫЕ ЗНАЧЕНИЯ</t>
        </r>
      </text>
    </comment>
    <comment ref="AE4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дневной спрос= срзнач/кол-во раб дней ( коэф дней выставляется выше) округ в больш сторону
</t>
        </r>
      </text>
    </comment>
    <comment ref="AF4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Страховой запас=время задержки*дневной спрос</t>
        </r>
      </text>
    </comment>
    <comment ref="AG4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точка заказа=дневной спрос*подготовительный период+страховой запас</t>
        </r>
      </text>
    </comment>
    <comment ref="AH4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например число 3 значит что заказ раз в три дня</t>
        </r>
      </text>
    </comment>
  </commentList>
</comments>
</file>

<file path=xl/sharedStrings.xml><?xml version="1.0" encoding="utf-8"?>
<sst xmlns="http://schemas.openxmlformats.org/spreadsheetml/2006/main" count="132" uniqueCount="90">
  <si>
    <t>№</t>
  </si>
  <si>
    <t>Артикул</t>
  </si>
  <si>
    <t>Номенклатура</t>
  </si>
  <si>
    <t>Июль 2013 г.</t>
  </si>
  <si>
    <t>Август 2013 г.</t>
  </si>
  <si>
    <t>Сентябрь 2013 г.</t>
  </si>
  <si>
    <t>Октябрь 2013 г.</t>
  </si>
  <si>
    <t>Ноябрь 2013 г.</t>
  </si>
  <si>
    <t>Декабрь 2013 г.</t>
  </si>
  <si>
    <t>Январь 2014 г.</t>
  </si>
  <si>
    <t>Февраль 2014 г.</t>
  </si>
  <si>
    <t>Март 2014 г.</t>
  </si>
  <si>
    <t>Апрель 2014 г.</t>
  </si>
  <si>
    <t>Май 2014 г.</t>
  </si>
  <si>
    <t>Июнь 2014 г.</t>
  </si>
  <si>
    <t>Июль 2014 г.</t>
  </si>
  <si>
    <t>Количество ИТОГО</t>
  </si>
  <si>
    <t>Стоимость продажи (руб.)</t>
  </si>
  <si>
    <t>Себестоимость  (руб.)</t>
  </si>
  <si>
    <t>Валовая прибыль (руб.)</t>
  </si>
  <si>
    <t>Рентабельность, %</t>
  </si>
  <si>
    <t>ABC валовая прибыль</t>
  </si>
  <si>
    <t>AA1BB1CC1 валовая прибыль</t>
  </si>
  <si>
    <t>ABC Оборот( по стоимости продажи)</t>
  </si>
  <si>
    <t>_LAN-EP19-8P/S</t>
  </si>
  <si>
    <t>_Блок розеток 8 шт. с заземлением, 19", без шнура питания</t>
  </si>
  <si>
    <t>B2</t>
  </si>
  <si>
    <t>_TWT-BO-6.0-WH</t>
  </si>
  <si>
    <t>_Защитные колпачки для кабеля 6,0мм cat.5, на соединение коннектора с кабелем, белый</t>
  </si>
  <si>
    <t>C2</t>
  </si>
  <si>
    <t>_T WT-BO-6.0-BR</t>
  </si>
  <si>
    <t>_Защитные колпачки для кабеля 6,0мм cat.5, на соединение коннектора с кабелем, коричневый</t>
  </si>
  <si>
    <t>_TWT-BO-6.0-RD</t>
  </si>
  <si>
    <t>_Защитные колпачки для кабеля 6,0мм cat.5, на соединение коннектора с кабелем, красный</t>
  </si>
  <si>
    <t>_TWT-BO-6.0-OR</t>
  </si>
  <si>
    <t>_Защитные колпачки для кабеля 6,0мм cat.5, на соединение коннектора с кабелем, оранжевый</t>
  </si>
  <si>
    <t>_T WT-BO-6.0-GY</t>
  </si>
  <si>
    <t>_Защитные колпачки для кабеля 6,0мм cat.5, на соединение коннектора с кабелем, серый</t>
  </si>
  <si>
    <t>_TWT-BO-6.0-BL</t>
  </si>
  <si>
    <t>_Защитные колпачки для кабеля 6,0мм cat.5, на соединение коннектора с кабелем, синий</t>
  </si>
  <si>
    <t>_TWT-BO-6.0-BK</t>
  </si>
  <si>
    <t>_Защитные колпачки для кабеля 6,0мм cat.5, на соединение коннектора с кабелем, черный</t>
  </si>
  <si>
    <t>_TWT-CBB-DR-6x-SET-P1</t>
  </si>
  <si>
    <t>_Комплект дверей 42U, 600 мм, черный, передняя - перфорированная, задняя - распашная перфорированная</t>
  </si>
  <si>
    <t>_TWT-PL11-4P4C</t>
  </si>
  <si>
    <t>_Коннектор телефонный RJ-10 4P4C для телефонной трубки</t>
  </si>
  <si>
    <t>_TWT-PL12-6P2C</t>
  </si>
  <si>
    <t>_Коннектор телефонный RJ-11 6P2C для кабеля 2-х контактный</t>
  </si>
  <si>
    <t>_TWT-PL12-6P4C</t>
  </si>
  <si>
    <t>_Коннектор телефонный RJ-11 6P4C для кабеля 4-х контактный</t>
  </si>
  <si>
    <t>C1</t>
  </si>
  <si>
    <t>_TWT-SB1-WH</t>
  </si>
  <si>
    <t>_Настенная коробка 1 порт. для Keystone</t>
  </si>
  <si>
    <t>_L AN-PP24UTP5E</t>
  </si>
  <si>
    <t>_Патч-панель 19", 24 порта RJ-45, категория 5e, UTP, 1U, LANMASTER</t>
  </si>
  <si>
    <t>_TWT-FR45x45</t>
  </si>
  <si>
    <t>_Пластиковая накладка на цоколь, 45х45, белая</t>
  </si>
  <si>
    <t>_LAN-PND-110</t>
  </si>
  <si>
    <t>_Ударный инструмент для разделки контактов со 110-ми ножами</t>
  </si>
  <si>
    <t>_LAN-VCM310-GN</t>
  </si>
  <si>
    <t>_Хомут-липучка 310мм, 20 шт., зеленый</t>
  </si>
  <si>
    <t>_LAN-VCM310-BL</t>
  </si>
  <si>
    <t>_Хомут-липучка 310мм, 20 шт., синий</t>
  </si>
  <si>
    <t>_TWT-CBB-37U-6x8-00</t>
  </si>
  <si>
    <t>_Шкаф 19" Business, 37U 600x800, без дверей, с боковыми стенками, черный</t>
  </si>
  <si>
    <t>B1</t>
  </si>
  <si>
    <t>Итог</t>
  </si>
  <si>
    <t>B</t>
  </si>
  <si>
    <t>C</t>
  </si>
  <si>
    <t>Стандат откл</t>
  </si>
  <si>
    <t>СРЗНАЧ</t>
  </si>
  <si>
    <t>Коэфицент Вариации</t>
  </si>
  <si>
    <t>Y</t>
  </si>
  <si>
    <t>X1</t>
  </si>
  <si>
    <t>X2</t>
  </si>
  <si>
    <t>Точка заказа классика</t>
  </si>
  <si>
    <t>коэфицент кол-ва раб дней</t>
  </si>
  <si>
    <t xml:space="preserve">Дневной спрос </t>
  </si>
  <si>
    <t>Страховой запас</t>
  </si>
  <si>
    <t>время задержки</t>
  </si>
  <si>
    <t>подготовительный периуд</t>
  </si>
  <si>
    <t>Периодичность заказа, дней</t>
  </si>
  <si>
    <t>Срок поставки (от заказа до прихода товара), дней</t>
  </si>
  <si>
    <t>Точка заказа товара (0.8 Персентиль)</t>
  </si>
  <si>
    <t>Уровень обеспеченности продаж</t>
  </si>
  <si>
    <t>Точка заказа ЭКСПЕРТ  (Александр)</t>
  </si>
  <si>
    <t>Точка заказа ЭКСПЕРТ  (Валентин)</t>
  </si>
  <si>
    <t>XX1YZ</t>
  </si>
  <si>
    <t>СЧЕТЗ()-количество активных месяцев из 13 периодов</t>
  </si>
  <si>
    <t>Остатки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</si>
</sst>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8"/>
      <color rgb="FF594304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5D8"/>
      </patternFill>
    </fill>
    <fill>
      <patternFill patternType="solid">
        <f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left" vertical="top" textRotation="90" wrapText="1"/>
    </xf>
    <xf numFmtId="3" fontId="1" fillId="2" borderId="1" xfId="0" applyNumberFormat="1" applyFont="1" applyFill="1" applyBorder="1" applyAlignment="1">
      <alignment horizontal="center" vertical="top" textRotation="90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 wrapText="1"/>
    </xf>
    <xf numFmtId="0" fontId="3" fillId="3" borderId="1" xfId="0" applyFont="1" applyFill="1" applyBorder="1" applyAlignment="1">
      <alignment horizontal="left" vertical="top" wrapText="1"/>
    </xf>
    <xf numFmtId="3" fontId="3" fillId="3" borderId="1" xfId="0" applyNumberFormat="1" applyFont="1" applyFill="1" applyBorder="1" applyAlignment="1">
      <alignment horizontal="right" vertical="top" wrapText="1"/>
    </xf>
    <xf numFmtId="2" fontId="4" fillId="3" borderId="1" xfId="0" applyNumberFormat="1" applyFont="1" applyFill="1" applyBorder="1" applyAlignment="1">
      <alignment horizontal="right" vertical="top" wrapText="1"/>
    </xf>
    <xf numFmtId="10" fontId="0" fillId="0" borderId="0" xfId="0" applyNumberFormat="1"/>
    <xf numFmtId="3" fontId="1" fillId="2" borderId="1" xfId="0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1" fontId="0" fillId="0" borderId="0" xfId="0" applyNumberFormat="1"/>
    <xf numFmtId="0" fontId="5" fillId="0" borderId="0" xfId="0" applyFont="1"/>
    <xf numFmtId="0" fontId="2" fillId="2" borderId="2" xfId="0" applyFont="1" applyFill="1" applyBorder="1" applyAlignment="1">
      <alignment horizontal="center" vertical="top" textRotation="90" wrapText="1"/>
    </xf>
    <xf numFmtId="4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4" fontId="8" fillId="3" borderId="1" xfId="0" applyNumberFormat="1" applyFont="1" applyFill="1" applyBorder="1" applyAlignment="1">
      <alignment horizontal="right" vertical="top" wrapText="1"/>
    </xf>
    <xf numFmtId="2" fontId="8" fillId="3" borderId="1" xfId="0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center" wrapText="1"/>
    </xf>
    <xf numFmtId="0" fontId="10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wrapText="1"/>
    </xf>
    <xf numFmtId="0" fontId="2" fillId="4" borderId="2" xfId="0" applyFont="1" applyFill="1" applyBorder="1" applyAlignment="1">
      <alignment horizontal="center" vertical="top" textRotation="90" wrapText="1"/>
    </xf>
    <xf numFmtId="0" fontId="0" fillId="5" borderId="0" xfId="0" applyFill="1"/>
    <xf numFmtId="0" fontId="9" fillId="5" borderId="0" xfId="0" applyFont="1" applyFill="1" applyAlignment="1">
      <alignment horizontal="center" wrapText="1"/>
    </xf>
    <xf numFmtId="9" fontId="0" fillId="5" borderId="0" xfId="0" applyNumberFormat="1" applyFill="1"/>
    <xf numFmtId="0" fontId="2" fillId="5" borderId="2" xfId="0" applyFont="1" applyFill="1" applyBorder="1" applyAlignment="1">
      <alignment horizontal="center" vertical="top" textRotation="90" wrapText="1"/>
    </xf>
    <xf numFmtId="0" fontId="0" fillId="6" borderId="0" xfId="0" applyFill="1" applyAlignment="1">
      <alignment horizontal="center"/>
    </xf>
    <xf numFmtId="0" fontId="2" fillId="6" borderId="2" xfId="0" applyFont="1" applyFill="1" applyBorder="1" applyAlignment="1">
      <alignment horizontal="center" vertical="top" textRotation="90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  <color theme="4" tint="-0.2499465926084170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24"/>
  <sheetViews>
    <sheetView tabSelected="1" workbookViewId="0">
      <pane xSplit="3" ySplit="4" topLeftCell="R5" activePane="bottomRight" state="frozen"/>
      <selection pane="topRight" activeCell="D1" sqref="D1"/>
      <selection pane="bottomLeft" activeCell="A3" sqref="A3"/>
      <selection pane="bottomRight" activeCell="C30" sqref="C30"/>
    </sheetView>
  </sheetViews>
  <sheetFormatPr defaultRowHeight="15"/>
  <cols>
    <col min="1" max="1" width="4" bestFit="1" customWidth="1"/>
    <col min="2" max="2" width="15.140625" customWidth="1"/>
    <col min="3" max="3" width="29.140625" customWidth="1"/>
    <col min="4" max="16" width="5.7109375" bestFit="1" customWidth="1"/>
    <col min="18" max="20" width="10.85546875" customWidth="1"/>
    <col min="21" max="21" width="6.28515625" bestFit="1" customWidth="1"/>
    <col min="22" max="22" width="9.140625" customWidth="1"/>
    <col min="23" max="23" width="4.5703125" customWidth="1"/>
    <col min="24" max="24" width="9.140625" hidden="1" customWidth="1"/>
    <col min="25" max="25" width="4.5703125" hidden="1" customWidth="1"/>
    <col min="26" max="26" width="6.140625" style="32" customWidth="1"/>
    <col min="27" max="27" width="9.42578125" customWidth="1"/>
    <col min="28" max="28" width="9.140625" hidden="1" customWidth="1"/>
    <col min="29" max="29" width="0" hidden="1" customWidth="1"/>
    <col min="30" max="30" width="3.5703125" style="21" customWidth="1"/>
    <col min="31" max="31" width="6.28515625" style="21" hidden="1" customWidth="1"/>
    <col min="32" max="32" width="7.42578125" style="21" hidden="1" customWidth="1"/>
    <col min="33" max="33" width="6.42578125" style="25" customWidth="1"/>
    <col min="34" max="35" width="0" hidden="1" customWidth="1"/>
    <col min="36" max="36" width="6.28515625" style="28" customWidth="1"/>
    <col min="37" max="37" width="6.5703125" customWidth="1"/>
  </cols>
  <sheetData>
    <row r="2" spans="1:39" ht="45.75" customHeight="1">
      <c r="AE2" s="24" t="s">
        <v>76</v>
      </c>
      <c r="AF2" s="24" t="s">
        <v>79</v>
      </c>
      <c r="AG2" s="26" t="s">
        <v>80</v>
      </c>
      <c r="AJ2" s="29" t="s">
        <v>84</v>
      </c>
    </row>
    <row r="3" spans="1:39" ht="14.25" customHeight="1">
      <c r="A3" s="1"/>
      <c r="B3" s="1"/>
      <c r="C3" s="1"/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2"/>
      <c r="R3" s="1"/>
      <c r="S3" s="1"/>
      <c r="T3" s="1"/>
      <c r="U3" s="1"/>
      <c r="AE3" s="21">
        <v>22</v>
      </c>
      <c r="AF3" s="21">
        <v>2</v>
      </c>
      <c r="AG3" s="25">
        <v>4</v>
      </c>
      <c r="AJ3" s="30">
        <v>0.7</v>
      </c>
    </row>
    <row r="4" spans="1:39" ht="81" customHeight="1">
      <c r="A4" s="3" t="s">
        <v>0</v>
      </c>
      <c r="B4" s="3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5" t="s">
        <v>16</v>
      </c>
      <c r="R4" s="6" t="s">
        <v>17</v>
      </c>
      <c r="S4" s="6" t="s">
        <v>18</v>
      </c>
      <c r="T4" s="6" t="s">
        <v>19</v>
      </c>
      <c r="U4" s="7" t="s">
        <v>20</v>
      </c>
      <c r="V4" s="8" t="s">
        <v>21</v>
      </c>
      <c r="W4" s="8" t="s">
        <v>22</v>
      </c>
      <c r="X4" s="8" t="s">
        <v>23</v>
      </c>
      <c r="Y4" s="8" t="s">
        <v>23</v>
      </c>
      <c r="Z4" s="33" t="s">
        <v>88</v>
      </c>
      <c r="AA4" s="18" t="s">
        <v>70</v>
      </c>
      <c r="AB4" s="18" t="s">
        <v>69</v>
      </c>
      <c r="AC4" s="18" t="s">
        <v>71</v>
      </c>
      <c r="AD4" s="18" t="s">
        <v>87</v>
      </c>
      <c r="AE4" s="18" t="s">
        <v>77</v>
      </c>
      <c r="AF4" s="18" t="s">
        <v>78</v>
      </c>
      <c r="AG4" s="27" t="s">
        <v>75</v>
      </c>
      <c r="AH4" s="18" t="s">
        <v>81</v>
      </c>
      <c r="AI4" s="18" t="s">
        <v>82</v>
      </c>
      <c r="AJ4" s="31" t="s">
        <v>83</v>
      </c>
      <c r="AK4" s="18" t="s">
        <v>85</v>
      </c>
      <c r="AL4" s="18" t="s">
        <v>86</v>
      </c>
      <c r="AM4" s="18" t="s">
        <v>89</v>
      </c>
    </row>
    <row r="5" spans="1:39" ht="33.75">
      <c r="A5" s="1">
        <v>1</v>
      </c>
      <c r="B5" s="9" t="s">
        <v>24</v>
      </c>
      <c r="C5" s="9" t="s">
        <v>25</v>
      </c>
      <c r="D5" s="10">
        <v>6</v>
      </c>
      <c r="E5" s="10">
        <v>5</v>
      </c>
      <c r="F5" s="10">
        <v>26</v>
      </c>
      <c r="G5" s="10"/>
      <c r="H5" s="10">
        <v>2</v>
      </c>
      <c r="I5" s="10"/>
      <c r="J5" s="10">
        <v>1</v>
      </c>
      <c r="K5" s="10"/>
      <c r="L5" s="10"/>
      <c r="M5" s="10"/>
      <c r="N5" s="10"/>
      <c r="O5" s="10"/>
      <c r="P5" s="10"/>
      <c r="Q5" s="10">
        <f t="shared" ref="Q5:Q23" si="0">SUM(D5:P5)</f>
        <v>40</v>
      </c>
      <c r="R5" s="22">
        <v>32676.18</v>
      </c>
      <c r="S5" s="22">
        <v>25709.42</v>
      </c>
      <c r="T5" s="22">
        <f t="shared" ref="T5:T23" si="1">R5-S5</f>
        <v>6966.760000000002</v>
      </c>
      <c r="U5" s="11">
        <v>21.32</v>
      </c>
      <c r="V5" s="12">
        <f>T5/$T$24</f>
        <v>0.26691309183513579</v>
      </c>
      <c r="W5" t="s">
        <v>26</v>
      </c>
      <c r="X5" s="12">
        <f>R5/$R$24</f>
        <v>0.27597022517597058</v>
      </c>
      <c r="Y5" t="s">
        <v>67</v>
      </c>
      <c r="Z5" s="32">
        <f t="shared" ref="Z5:Z23" si="2">COUNTA(D5:P5)</f>
        <v>5</v>
      </c>
      <c r="AA5" s="19">
        <f t="shared" ref="AA5:AA23" si="3">AVERAGE(D5:P5)</f>
        <v>8</v>
      </c>
      <c r="AB5" s="19">
        <f t="shared" ref="AB5:AB23" si="4">STDEVP(D5:P5)</f>
        <v>9.1869472622846811</v>
      </c>
      <c r="AC5" s="20">
        <f t="shared" ref="AC5:AC23" si="5">AB5/AA5</f>
        <v>1.1483684077855851</v>
      </c>
      <c r="AD5" s="21" t="s">
        <v>72</v>
      </c>
      <c r="AE5" s="21">
        <f>ROUNDUP(AA5/$AE$3,0)</f>
        <v>1</v>
      </c>
      <c r="AF5" s="21">
        <f>AE5*$AF$3</f>
        <v>2</v>
      </c>
      <c r="AG5" s="25">
        <f>AE5*$AG$3+AF5</f>
        <v>6</v>
      </c>
      <c r="AH5">
        <v>7</v>
      </c>
      <c r="AI5">
        <v>3</v>
      </c>
      <c r="AJ5" s="28">
        <f>ROUND(PERCENTILE(D5:P5,$AJ$3)/7*(AH5+AI5),0)</f>
        <v>8</v>
      </c>
      <c r="AL5">
        <v>0</v>
      </c>
    </row>
    <row r="6" spans="1:39" ht="33.75">
      <c r="A6" s="1">
        <v>2</v>
      </c>
      <c r="B6" s="9" t="s">
        <v>27</v>
      </c>
      <c r="C6" s="9" t="s">
        <v>28</v>
      </c>
      <c r="D6" s="10"/>
      <c r="E6" s="10">
        <v>36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>
        <f t="shared" si="0"/>
        <v>36</v>
      </c>
      <c r="R6" s="23">
        <v>73.44</v>
      </c>
      <c r="S6" s="23">
        <v>51.12</v>
      </c>
      <c r="T6" s="22">
        <f t="shared" si="1"/>
        <v>22.32</v>
      </c>
      <c r="U6" s="11">
        <v>30.39</v>
      </c>
      <c r="V6" s="12">
        <f>T6/$T$24</f>
        <v>8.551321144635712E-4</v>
      </c>
      <c r="W6" t="s">
        <v>29</v>
      </c>
      <c r="X6" s="12">
        <f>R6/$R$24</f>
        <v>6.2024549188195439E-4</v>
      </c>
      <c r="Y6" t="s">
        <v>68</v>
      </c>
      <c r="Z6" s="32">
        <f t="shared" si="2"/>
        <v>1</v>
      </c>
      <c r="AA6" s="19">
        <f t="shared" si="3"/>
        <v>36</v>
      </c>
      <c r="AB6" s="19">
        <f t="shared" si="4"/>
        <v>0</v>
      </c>
      <c r="AC6" s="20">
        <f t="shared" si="5"/>
        <v>0</v>
      </c>
      <c r="AD6" s="21">
        <v>0</v>
      </c>
      <c r="AE6" s="21">
        <f t="shared" ref="AE6:AE23" si="6">ROUNDUP(AA6/$AE$3,0)</f>
        <v>2</v>
      </c>
      <c r="AF6" s="21">
        <f t="shared" ref="AF6:AF23" si="7">AE6*$AF$3</f>
        <v>4</v>
      </c>
      <c r="AG6" s="25">
        <f t="shared" ref="AG6:AG23" si="8">AE6*$AG$3+AF6</f>
        <v>12</v>
      </c>
      <c r="AH6">
        <v>7</v>
      </c>
      <c r="AI6">
        <v>3</v>
      </c>
      <c r="AJ6" s="28">
        <f t="shared" ref="AJ6:AJ23" si="9">ROUND(PERCENTILE(D6:P6,$AJ$3)/7*(AH6+AI6),0)</f>
        <v>51</v>
      </c>
      <c r="AL6">
        <v>0</v>
      </c>
    </row>
    <row r="7" spans="1:39" ht="33.75">
      <c r="A7" s="1">
        <v>3</v>
      </c>
      <c r="B7" s="9" t="s">
        <v>30</v>
      </c>
      <c r="C7" s="9" t="s">
        <v>31</v>
      </c>
      <c r="D7" s="10"/>
      <c r="E7" s="10"/>
      <c r="F7" s="10"/>
      <c r="G7" s="10"/>
      <c r="H7" s="10"/>
      <c r="I7" s="10"/>
      <c r="J7" s="10"/>
      <c r="K7" s="10">
        <v>100</v>
      </c>
      <c r="L7" s="10"/>
      <c r="M7" s="10"/>
      <c r="N7" s="10"/>
      <c r="O7" s="10"/>
      <c r="P7" s="10"/>
      <c r="Q7" s="10">
        <f t="shared" si="0"/>
        <v>100</v>
      </c>
      <c r="R7" s="23">
        <v>222</v>
      </c>
      <c r="S7" s="23">
        <v>132</v>
      </c>
      <c r="T7" s="22">
        <f t="shared" si="1"/>
        <v>90</v>
      </c>
      <c r="U7" s="11">
        <v>40.54</v>
      </c>
      <c r="V7" s="12">
        <f>T7/$T$24</f>
        <v>3.4481133647724645E-3</v>
      </c>
      <c r="W7" t="s">
        <v>29</v>
      </c>
      <c r="X7" s="12">
        <f>R7/$R$24</f>
        <v>1.8749250980091758E-3</v>
      </c>
      <c r="Y7" t="s">
        <v>68</v>
      </c>
      <c r="Z7" s="32">
        <f t="shared" si="2"/>
        <v>1</v>
      </c>
      <c r="AA7" s="19">
        <f t="shared" si="3"/>
        <v>100</v>
      </c>
      <c r="AB7" s="19">
        <f t="shared" si="4"/>
        <v>0</v>
      </c>
      <c r="AC7" s="20">
        <f t="shared" si="5"/>
        <v>0</v>
      </c>
      <c r="AD7" s="21">
        <v>0</v>
      </c>
      <c r="AE7" s="21">
        <f t="shared" si="6"/>
        <v>5</v>
      </c>
      <c r="AF7" s="21">
        <f t="shared" si="7"/>
        <v>10</v>
      </c>
      <c r="AG7" s="25">
        <f t="shared" si="8"/>
        <v>30</v>
      </c>
      <c r="AH7">
        <v>7</v>
      </c>
      <c r="AI7">
        <v>3</v>
      </c>
      <c r="AJ7" s="28">
        <f t="shared" si="9"/>
        <v>143</v>
      </c>
      <c r="AL7">
        <v>0</v>
      </c>
    </row>
    <row r="8" spans="1:39" ht="33.75">
      <c r="A8" s="1">
        <v>4</v>
      </c>
      <c r="B8" s="9" t="s">
        <v>32</v>
      </c>
      <c r="C8" s="9" t="s">
        <v>33</v>
      </c>
      <c r="D8" s="10"/>
      <c r="E8" s="10">
        <v>42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>
        <f t="shared" si="0"/>
        <v>42</v>
      </c>
      <c r="R8" s="23">
        <v>85.68</v>
      </c>
      <c r="S8" s="23">
        <v>51.24</v>
      </c>
      <c r="T8" s="22">
        <f t="shared" si="1"/>
        <v>34.440000000000005</v>
      </c>
      <c r="U8" s="11">
        <v>40.200000000000003</v>
      </c>
      <c r="V8" s="12">
        <f>T8/$T$24</f>
        <v>1.3194780475862633E-3</v>
      </c>
      <c r="W8" t="s">
        <v>29</v>
      </c>
      <c r="X8" s="12">
        <f>R8/$R$24</f>
        <v>7.2361974052894686E-4</v>
      </c>
      <c r="Y8" t="s">
        <v>68</v>
      </c>
      <c r="Z8" s="32">
        <f t="shared" si="2"/>
        <v>1</v>
      </c>
      <c r="AA8" s="19">
        <f t="shared" si="3"/>
        <v>42</v>
      </c>
      <c r="AB8" s="19">
        <f t="shared" si="4"/>
        <v>0</v>
      </c>
      <c r="AC8" s="20">
        <f t="shared" si="5"/>
        <v>0</v>
      </c>
      <c r="AD8" s="21">
        <v>0</v>
      </c>
      <c r="AE8" s="21">
        <f t="shared" si="6"/>
        <v>2</v>
      </c>
      <c r="AF8" s="21">
        <f t="shared" si="7"/>
        <v>4</v>
      </c>
      <c r="AG8" s="25">
        <f t="shared" si="8"/>
        <v>12</v>
      </c>
      <c r="AH8">
        <v>7</v>
      </c>
      <c r="AI8">
        <v>3</v>
      </c>
      <c r="AJ8" s="28">
        <f t="shared" si="9"/>
        <v>60</v>
      </c>
      <c r="AL8">
        <v>0</v>
      </c>
    </row>
    <row r="9" spans="1:39" ht="33.75">
      <c r="A9" s="1">
        <v>5</v>
      </c>
      <c r="B9" s="9" t="s">
        <v>34</v>
      </c>
      <c r="C9" s="9" t="s">
        <v>35</v>
      </c>
      <c r="D9" s="10">
        <v>40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f t="shared" si="0"/>
        <v>40</v>
      </c>
      <c r="R9" s="23">
        <v>54</v>
      </c>
      <c r="S9" s="23">
        <v>52.8</v>
      </c>
      <c r="T9" s="22">
        <f t="shared" si="1"/>
        <v>1.2000000000000028</v>
      </c>
      <c r="U9" s="11">
        <v>2.2200000000000002</v>
      </c>
      <c r="V9" s="12">
        <f>T9/$T$24</f>
        <v>4.597484486363297E-5</v>
      </c>
      <c r="W9" t="s">
        <v>29</v>
      </c>
      <c r="X9" s="12">
        <f>R9/$R$24</f>
        <v>4.5606286167790765E-4</v>
      </c>
      <c r="Y9" t="s">
        <v>68</v>
      </c>
      <c r="Z9" s="32">
        <f t="shared" si="2"/>
        <v>1</v>
      </c>
      <c r="AA9" s="19">
        <f t="shared" si="3"/>
        <v>40</v>
      </c>
      <c r="AB9" s="19">
        <f t="shared" si="4"/>
        <v>0</v>
      </c>
      <c r="AC9" s="20">
        <f t="shared" si="5"/>
        <v>0</v>
      </c>
      <c r="AD9" s="21">
        <v>0</v>
      </c>
      <c r="AE9" s="21">
        <f t="shared" si="6"/>
        <v>2</v>
      </c>
      <c r="AF9" s="21">
        <f t="shared" si="7"/>
        <v>4</v>
      </c>
      <c r="AG9" s="25">
        <f t="shared" si="8"/>
        <v>12</v>
      </c>
      <c r="AH9">
        <v>7</v>
      </c>
      <c r="AI9">
        <v>3</v>
      </c>
      <c r="AJ9" s="28">
        <f t="shared" si="9"/>
        <v>57</v>
      </c>
      <c r="AL9">
        <v>0</v>
      </c>
    </row>
    <row r="10" spans="1:39" ht="33.75">
      <c r="A10" s="1">
        <v>6</v>
      </c>
      <c r="B10" s="9" t="s">
        <v>36</v>
      </c>
      <c r="C10" s="9" t="s">
        <v>37</v>
      </c>
      <c r="D10" s="10"/>
      <c r="E10" s="10">
        <v>90</v>
      </c>
      <c r="F10" s="10"/>
      <c r="G10" s="10"/>
      <c r="H10" s="10">
        <v>100</v>
      </c>
      <c r="I10" s="10"/>
      <c r="J10" s="10"/>
      <c r="K10" s="10"/>
      <c r="L10" s="10"/>
      <c r="M10" s="10"/>
      <c r="N10" s="10"/>
      <c r="O10" s="10"/>
      <c r="P10" s="10">
        <v>10</v>
      </c>
      <c r="Q10" s="10">
        <f t="shared" si="0"/>
        <v>200</v>
      </c>
      <c r="R10" s="23">
        <v>401.6</v>
      </c>
      <c r="S10" s="23">
        <v>268.33999999999997</v>
      </c>
      <c r="T10" s="22">
        <f t="shared" si="1"/>
        <v>133.26000000000005</v>
      </c>
      <c r="U10" s="11">
        <v>33.18</v>
      </c>
      <c r="V10" s="12">
        <f>T10/$T$24</f>
        <v>5.1055065221064302E-3</v>
      </c>
      <c r="W10" t="s">
        <v>29</v>
      </c>
      <c r="X10" s="12">
        <f>R10/$R$24</f>
        <v>3.3917563935156984E-3</v>
      </c>
      <c r="Y10" t="s">
        <v>68</v>
      </c>
      <c r="Z10" s="32">
        <f t="shared" si="2"/>
        <v>3</v>
      </c>
      <c r="AA10" s="19">
        <f t="shared" si="3"/>
        <v>66.666666666666671</v>
      </c>
      <c r="AB10" s="19">
        <f t="shared" si="4"/>
        <v>40.276819911981903</v>
      </c>
      <c r="AC10" s="20">
        <f t="shared" si="5"/>
        <v>0.60415229867972853</v>
      </c>
      <c r="AD10" s="21" t="s">
        <v>74</v>
      </c>
      <c r="AE10" s="21">
        <f t="shared" si="6"/>
        <v>4</v>
      </c>
      <c r="AF10" s="21">
        <f t="shared" si="7"/>
        <v>8</v>
      </c>
      <c r="AG10" s="25">
        <f t="shared" si="8"/>
        <v>24</v>
      </c>
      <c r="AH10">
        <v>7</v>
      </c>
      <c r="AI10">
        <v>3</v>
      </c>
      <c r="AJ10" s="28">
        <f t="shared" si="9"/>
        <v>134</v>
      </c>
      <c r="AL10">
        <v>10</v>
      </c>
    </row>
    <row r="11" spans="1:39" ht="33.75">
      <c r="A11" s="1">
        <v>7</v>
      </c>
      <c r="B11" s="9" t="s">
        <v>38</v>
      </c>
      <c r="C11" s="9" t="s">
        <v>39</v>
      </c>
      <c r="D11" s="10">
        <v>30</v>
      </c>
      <c r="E11" s="10">
        <v>30</v>
      </c>
      <c r="F11" s="10"/>
      <c r="G11" s="10"/>
      <c r="H11" s="10"/>
      <c r="I11" s="10"/>
      <c r="J11" s="10">
        <v>40</v>
      </c>
      <c r="K11" s="10"/>
      <c r="L11" s="10"/>
      <c r="M11" s="10"/>
      <c r="N11" s="10"/>
      <c r="O11" s="10"/>
      <c r="P11" s="10"/>
      <c r="Q11" s="10">
        <f t="shared" si="0"/>
        <v>100</v>
      </c>
      <c r="R11" s="23">
        <v>179.7</v>
      </c>
      <c r="S11" s="23">
        <v>130.4</v>
      </c>
      <c r="T11" s="22">
        <f t="shared" si="1"/>
        <v>49.299999999999983</v>
      </c>
      <c r="U11" s="11">
        <v>27.43</v>
      </c>
      <c r="V11" s="12">
        <f>T11/$T$24</f>
        <v>1.8887998764809159E-3</v>
      </c>
      <c r="W11" t="s">
        <v>29</v>
      </c>
      <c r="X11" s="12">
        <f>R11/$R$24</f>
        <v>1.5176758563614815E-3</v>
      </c>
      <c r="Y11" t="s">
        <v>68</v>
      </c>
      <c r="Z11" s="32">
        <f t="shared" si="2"/>
        <v>3</v>
      </c>
      <c r="AA11" s="19">
        <f t="shared" si="3"/>
        <v>33.333333333333336</v>
      </c>
      <c r="AB11" s="19">
        <f t="shared" si="4"/>
        <v>4.714045207910317</v>
      </c>
      <c r="AC11" s="20">
        <f t="shared" si="5"/>
        <v>0.1414213562373095</v>
      </c>
      <c r="AD11" s="21" t="s">
        <v>73</v>
      </c>
      <c r="AE11" s="21">
        <f t="shared" si="6"/>
        <v>2</v>
      </c>
      <c r="AF11" s="21">
        <f t="shared" si="7"/>
        <v>4</v>
      </c>
      <c r="AG11" s="25">
        <f t="shared" si="8"/>
        <v>12</v>
      </c>
      <c r="AH11">
        <v>7</v>
      </c>
      <c r="AI11">
        <v>3</v>
      </c>
      <c r="AJ11" s="28">
        <f t="shared" si="9"/>
        <v>49</v>
      </c>
      <c r="AL11">
        <v>30</v>
      </c>
    </row>
    <row r="12" spans="1:39" ht="33.75">
      <c r="A12" s="1">
        <v>8</v>
      </c>
      <c r="B12" s="9" t="s">
        <v>40</v>
      </c>
      <c r="C12" s="9" t="s">
        <v>41</v>
      </c>
      <c r="D12" s="10">
        <v>30</v>
      </c>
      <c r="E12" s="10"/>
      <c r="F12" s="10"/>
      <c r="G12" s="10"/>
      <c r="H12" s="10"/>
      <c r="I12" s="10">
        <v>50</v>
      </c>
      <c r="J12" s="10"/>
      <c r="K12" s="10">
        <v>20</v>
      </c>
      <c r="L12" s="10"/>
      <c r="M12" s="10"/>
      <c r="N12" s="10"/>
      <c r="O12" s="10"/>
      <c r="P12" s="10"/>
      <c r="Q12" s="10">
        <f t="shared" si="0"/>
        <v>100</v>
      </c>
      <c r="R12" s="23">
        <v>174.5</v>
      </c>
      <c r="S12" s="23">
        <v>132</v>
      </c>
      <c r="T12" s="22">
        <f t="shared" si="1"/>
        <v>42.5</v>
      </c>
      <c r="U12" s="11">
        <v>24.36</v>
      </c>
      <c r="V12" s="12">
        <f>T12/$T$24</f>
        <v>1.628275755586997E-3</v>
      </c>
      <c r="W12" t="s">
        <v>29</v>
      </c>
      <c r="X12" s="12">
        <f>R12/$R$24</f>
        <v>1.473758691903609E-3</v>
      </c>
      <c r="Y12" t="s">
        <v>68</v>
      </c>
      <c r="Z12" s="32">
        <f t="shared" si="2"/>
        <v>3</v>
      </c>
      <c r="AA12" s="19">
        <f t="shared" si="3"/>
        <v>33.333333333333336</v>
      </c>
      <c r="AB12" s="19">
        <f t="shared" si="4"/>
        <v>12.472191289246471</v>
      </c>
      <c r="AC12" s="20">
        <f t="shared" si="5"/>
        <v>0.37416573867739411</v>
      </c>
      <c r="AD12" s="21" t="s">
        <v>74</v>
      </c>
      <c r="AE12" s="21">
        <f t="shared" si="6"/>
        <v>2</v>
      </c>
      <c r="AF12" s="21">
        <f t="shared" si="7"/>
        <v>4</v>
      </c>
      <c r="AG12" s="25">
        <f t="shared" si="8"/>
        <v>12</v>
      </c>
      <c r="AH12">
        <v>7</v>
      </c>
      <c r="AI12">
        <v>3</v>
      </c>
      <c r="AJ12" s="28">
        <f t="shared" si="9"/>
        <v>54</v>
      </c>
      <c r="AL12">
        <v>30</v>
      </c>
    </row>
    <row r="13" spans="1:39" ht="45">
      <c r="A13" s="1">
        <v>9</v>
      </c>
      <c r="B13" s="9" t="s">
        <v>42</v>
      </c>
      <c r="C13" s="9" t="s">
        <v>43</v>
      </c>
      <c r="D13" s="10"/>
      <c r="E13" s="10"/>
      <c r="F13" s="10"/>
      <c r="G13" s="10"/>
      <c r="H13" s="10"/>
      <c r="I13" s="10">
        <v>1</v>
      </c>
      <c r="J13" s="10"/>
      <c r="K13" s="10"/>
      <c r="L13" s="10"/>
      <c r="M13" s="10"/>
      <c r="N13" s="10"/>
      <c r="O13" s="10"/>
      <c r="P13" s="10"/>
      <c r="Q13" s="10">
        <f t="shared" si="0"/>
        <v>1</v>
      </c>
      <c r="R13" s="22">
        <v>6250</v>
      </c>
      <c r="S13" s="22">
        <v>4767.33</v>
      </c>
      <c r="T13" s="22">
        <f t="shared" si="1"/>
        <v>1482.67</v>
      </c>
      <c r="U13" s="11">
        <v>23.72</v>
      </c>
      <c r="V13" s="12">
        <f>T13/$T$24</f>
        <v>5.680460269496878E-2</v>
      </c>
      <c r="W13" t="s">
        <v>29</v>
      </c>
      <c r="X13" s="12">
        <f>R13/$R$24</f>
        <v>5.2785053434943018E-2</v>
      </c>
      <c r="Y13" t="s">
        <v>68</v>
      </c>
      <c r="Z13" s="32">
        <f t="shared" si="2"/>
        <v>1</v>
      </c>
      <c r="AA13" s="19">
        <f t="shared" si="3"/>
        <v>1</v>
      </c>
      <c r="AB13" s="19">
        <f t="shared" si="4"/>
        <v>0</v>
      </c>
      <c r="AC13" s="20">
        <f t="shared" si="5"/>
        <v>0</v>
      </c>
      <c r="AD13" s="21">
        <v>0</v>
      </c>
      <c r="AE13" s="21">
        <f t="shared" si="6"/>
        <v>1</v>
      </c>
      <c r="AF13" s="21">
        <f t="shared" si="7"/>
        <v>2</v>
      </c>
      <c r="AG13" s="25">
        <f t="shared" si="8"/>
        <v>6</v>
      </c>
      <c r="AH13">
        <v>7</v>
      </c>
      <c r="AI13">
        <v>3</v>
      </c>
      <c r="AJ13" s="28">
        <f t="shared" si="9"/>
        <v>1</v>
      </c>
      <c r="AL13">
        <v>0</v>
      </c>
    </row>
    <row r="14" spans="1:39" ht="33.75">
      <c r="A14" s="1">
        <v>10</v>
      </c>
      <c r="B14" s="9" t="s">
        <v>44</v>
      </c>
      <c r="C14" s="9" t="s">
        <v>45</v>
      </c>
      <c r="D14" s="10">
        <v>20</v>
      </c>
      <c r="E14" s="10"/>
      <c r="F14" s="10">
        <v>400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>
        <f t="shared" si="0"/>
        <v>420</v>
      </c>
      <c r="R14" s="23">
        <v>397</v>
      </c>
      <c r="S14" s="23">
        <v>301.85000000000002</v>
      </c>
      <c r="T14" s="22">
        <f t="shared" si="1"/>
        <v>95.149999999999977</v>
      </c>
      <c r="U14" s="11">
        <v>23.97</v>
      </c>
      <c r="V14" s="12">
        <f>T14/$T$24</f>
        <v>3.6454220739788878E-3</v>
      </c>
      <c r="W14" t="s">
        <v>29</v>
      </c>
      <c r="X14" s="12">
        <f>R14/$R$24</f>
        <v>3.3529065941875803E-3</v>
      </c>
      <c r="Y14" t="s">
        <v>68</v>
      </c>
      <c r="Z14" s="32">
        <f t="shared" si="2"/>
        <v>2</v>
      </c>
      <c r="AA14" s="19">
        <f t="shared" si="3"/>
        <v>210</v>
      </c>
      <c r="AB14" s="19">
        <f t="shared" si="4"/>
        <v>190</v>
      </c>
      <c r="AC14" s="20">
        <f t="shared" si="5"/>
        <v>0.90476190476190477</v>
      </c>
      <c r="AD14" s="21" t="s">
        <v>72</v>
      </c>
      <c r="AE14" s="21">
        <f t="shared" si="6"/>
        <v>10</v>
      </c>
      <c r="AF14" s="21">
        <f t="shared" si="7"/>
        <v>20</v>
      </c>
      <c r="AG14" s="25">
        <f t="shared" si="8"/>
        <v>60</v>
      </c>
      <c r="AH14">
        <v>7</v>
      </c>
      <c r="AI14">
        <v>3</v>
      </c>
      <c r="AJ14" s="28">
        <f t="shared" si="9"/>
        <v>409</v>
      </c>
      <c r="AL14">
        <v>0</v>
      </c>
    </row>
    <row r="15" spans="1:39" ht="33.75">
      <c r="A15" s="1">
        <v>11</v>
      </c>
      <c r="B15" s="9" t="s">
        <v>46</v>
      </c>
      <c r="C15" s="9" t="s">
        <v>47</v>
      </c>
      <c r="D15" s="10">
        <v>6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>
        <f t="shared" si="0"/>
        <v>6</v>
      </c>
      <c r="R15" s="23">
        <v>6</v>
      </c>
      <c r="S15" s="23">
        <v>3.96</v>
      </c>
      <c r="T15" s="22">
        <f t="shared" si="1"/>
        <v>2.04</v>
      </c>
      <c r="U15" s="11">
        <v>34</v>
      </c>
      <c r="V15" s="12">
        <f>T15/$T$24</f>
        <v>7.8157236268175859E-5</v>
      </c>
      <c r="W15" t="s">
        <v>29</v>
      </c>
      <c r="X15" s="12">
        <f>R15/$R$24</f>
        <v>5.0673651297545295E-5</v>
      </c>
      <c r="Y15" t="s">
        <v>68</v>
      </c>
      <c r="Z15" s="32">
        <f t="shared" si="2"/>
        <v>1</v>
      </c>
      <c r="AA15" s="19">
        <f t="shared" si="3"/>
        <v>6</v>
      </c>
      <c r="AB15" s="19">
        <f t="shared" si="4"/>
        <v>0</v>
      </c>
      <c r="AC15" s="20">
        <f t="shared" si="5"/>
        <v>0</v>
      </c>
      <c r="AD15" s="21">
        <v>0</v>
      </c>
      <c r="AE15" s="21">
        <f t="shared" si="6"/>
        <v>1</v>
      </c>
      <c r="AF15" s="21">
        <f t="shared" si="7"/>
        <v>2</v>
      </c>
      <c r="AG15" s="25">
        <f t="shared" si="8"/>
        <v>6</v>
      </c>
      <c r="AH15">
        <v>7</v>
      </c>
      <c r="AI15">
        <v>3</v>
      </c>
      <c r="AJ15" s="28">
        <f t="shared" si="9"/>
        <v>9</v>
      </c>
      <c r="AL15">
        <v>0</v>
      </c>
    </row>
    <row r="16" spans="1:39" ht="33.75">
      <c r="A16" s="1">
        <v>12</v>
      </c>
      <c r="B16" s="9" t="s">
        <v>48</v>
      </c>
      <c r="C16" s="9" t="s">
        <v>49</v>
      </c>
      <c r="D16" s="10">
        <v>2500</v>
      </c>
      <c r="E16" s="10">
        <v>170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>
        <f t="shared" si="0"/>
        <v>2670</v>
      </c>
      <c r="R16" s="22">
        <v>4591</v>
      </c>
      <c r="S16" s="22">
        <v>2091.6799999999998</v>
      </c>
      <c r="T16" s="22">
        <f t="shared" si="1"/>
        <v>2499.3200000000002</v>
      </c>
      <c r="U16" s="11">
        <v>54.44</v>
      </c>
      <c r="V16" s="12">
        <f>T16/$T$24</f>
        <v>9.5754874387145736E-2</v>
      </c>
      <c r="W16" t="s">
        <v>50</v>
      </c>
      <c r="X16" s="12">
        <f>R16/$R$24</f>
        <v>3.8773788851171741E-2</v>
      </c>
      <c r="Y16" t="s">
        <v>68</v>
      </c>
      <c r="Z16" s="32">
        <f t="shared" si="2"/>
        <v>2</v>
      </c>
      <c r="AA16" s="19">
        <f t="shared" si="3"/>
        <v>1335</v>
      </c>
      <c r="AB16" s="19">
        <f t="shared" si="4"/>
        <v>1165</v>
      </c>
      <c r="AC16" s="20">
        <f t="shared" si="5"/>
        <v>0.87265917602996257</v>
      </c>
      <c r="AD16" s="21" t="s">
        <v>72</v>
      </c>
      <c r="AE16" s="21">
        <f t="shared" si="6"/>
        <v>61</v>
      </c>
      <c r="AF16" s="21">
        <f t="shared" si="7"/>
        <v>122</v>
      </c>
      <c r="AG16" s="25">
        <f t="shared" si="8"/>
        <v>366</v>
      </c>
      <c r="AH16">
        <v>7</v>
      </c>
      <c r="AI16">
        <v>3</v>
      </c>
      <c r="AJ16" s="28">
        <f t="shared" si="9"/>
        <v>2573</v>
      </c>
      <c r="AL16">
        <v>0</v>
      </c>
    </row>
    <row r="17" spans="1:38" ht="22.5">
      <c r="A17" s="1">
        <v>13</v>
      </c>
      <c r="B17" s="9" t="s">
        <v>51</v>
      </c>
      <c r="C17" s="9" t="s">
        <v>52</v>
      </c>
      <c r="D17" s="10">
        <v>10</v>
      </c>
      <c r="E17" s="10"/>
      <c r="F17" s="10"/>
      <c r="G17" s="10">
        <v>29</v>
      </c>
      <c r="H17" s="10">
        <v>66</v>
      </c>
      <c r="I17" s="10"/>
      <c r="J17" s="10"/>
      <c r="K17" s="10"/>
      <c r="L17" s="10"/>
      <c r="M17" s="10"/>
      <c r="N17" s="10"/>
      <c r="O17" s="10"/>
      <c r="P17" s="10"/>
      <c r="Q17" s="10">
        <f t="shared" si="0"/>
        <v>105</v>
      </c>
      <c r="R17" s="22">
        <v>1266.5999999999999</v>
      </c>
      <c r="S17" s="22">
        <v>1178.6300000000001</v>
      </c>
      <c r="T17" s="22">
        <f t="shared" si="1"/>
        <v>87.9699999999998</v>
      </c>
      <c r="U17" s="11">
        <v>6.95</v>
      </c>
      <c r="V17" s="12">
        <f>T17/$T$24</f>
        <v>3.3703392522114778E-3</v>
      </c>
      <c r="W17" t="s">
        <v>29</v>
      </c>
      <c r="X17" s="12">
        <f>R17/$R$24</f>
        <v>1.0697207788911811E-2</v>
      </c>
      <c r="Y17" t="s">
        <v>68</v>
      </c>
      <c r="Z17" s="32">
        <f t="shared" si="2"/>
        <v>3</v>
      </c>
      <c r="AA17" s="19">
        <f t="shared" si="3"/>
        <v>35</v>
      </c>
      <c r="AB17" s="19">
        <f t="shared" si="4"/>
        <v>23.252240035460382</v>
      </c>
      <c r="AC17" s="20">
        <f t="shared" si="5"/>
        <v>0.6643497152988681</v>
      </c>
      <c r="AD17" s="21" t="s">
        <v>72</v>
      </c>
      <c r="AE17" s="21">
        <f t="shared" si="6"/>
        <v>2</v>
      </c>
      <c r="AF17" s="21">
        <f t="shared" si="7"/>
        <v>4</v>
      </c>
      <c r="AG17" s="25">
        <f t="shared" si="8"/>
        <v>12</v>
      </c>
      <c r="AH17">
        <v>7</v>
      </c>
      <c r="AI17">
        <v>3</v>
      </c>
      <c r="AJ17" s="28">
        <f t="shared" si="9"/>
        <v>63</v>
      </c>
      <c r="AL17">
        <v>0</v>
      </c>
    </row>
    <row r="18" spans="1:38" ht="33.75">
      <c r="A18" s="1">
        <v>14</v>
      </c>
      <c r="B18" s="9" t="s">
        <v>53</v>
      </c>
      <c r="C18" s="9" t="s">
        <v>54</v>
      </c>
      <c r="D18" s="10"/>
      <c r="E18" s="10"/>
      <c r="F18" s="10">
        <v>1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>
        <f t="shared" si="0"/>
        <v>1</v>
      </c>
      <c r="R18" s="22">
        <v>2835.5</v>
      </c>
      <c r="S18" s="22">
        <v>1533.63</v>
      </c>
      <c r="T18" s="22">
        <f t="shared" si="1"/>
        <v>1301.8699999999999</v>
      </c>
      <c r="U18" s="11">
        <v>45.91</v>
      </c>
      <c r="V18" s="12">
        <f>T18/$T$24</f>
        <v>4.9877726068848084E-2</v>
      </c>
      <c r="W18" t="s">
        <v>29</v>
      </c>
      <c r="X18" s="12">
        <f>R18/$R$24</f>
        <v>2.3947523042364947E-2</v>
      </c>
      <c r="Y18" t="s">
        <v>68</v>
      </c>
      <c r="Z18" s="32">
        <f t="shared" si="2"/>
        <v>1</v>
      </c>
      <c r="AA18" s="19">
        <f t="shared" si="3"/>
        <v>1</v>
      </c>
      <c r="AB18" s="19">
        <f t="shared" si="4"/>
        <v>0</v>
      </c>
      <c r="AC18" s="20">
        <f t="shared" si="5"/>
        <v>0</v>
      </c>
      <c r="AD18" s="21">
        <v>0</v>
      </c>
      <c r="AE18" s="21">
        <f t="shared" si="6"/>
        <v>1</v>
      </c>
      <c r="AF18" s="21">
        <f t="shared" si="7"/>
        <v>2</v>
      </c>
      <c r="AG18" s="25">
        <f t="shared" si="8"/>
        <v>6</v>
      </c>
      <c r="AH18">
        <v>7</v>
      </c>
      <c r="AI18">
        <v>3</v>
      </c>
      <c r="AJ18" s="28">
        <f t="shared" si="9"/>
        <v>1</v>
      </c>
      <c r="AL18">
        <v>0</v>
      </c>
    </row>
    <row r="19" spans="1:38" ht="22.5">
      <c r="A19" s="1">
        <v>15</v>
      </c>
      <c r="B19" s="9" t="s">
        <v>55</v>
      </c>
      <c r="C19" s="9" t="s">
        <v>56</v>
      </c>
      <c r="D19" s="10"/>
      <c r="E19" s="10"/>
      <c r="F19" s="10"/>
      <c r="G19" s="10">
        <v>1</v>
      </c>
      <c r="H19" s="10"/>
      <c r="I19" s="10"/>
      <c r="J19" s="10"/>
      <c r="K19" s="10">
        <v>5</v>
      </c>
      <c r="L19" s="10"/>
      <c r="M19" s="10"/>
      <c r="N19" s="10"/>
      <c r="O19" s="10"/>
      <c r="P19" s="10"/>
      <c r="Q19" s="10">
        <f t="shared" si="0"/>
        <v>6</v>
      </c>
      <c r="R19" s="23">
        <v>88.2</v>
      </c>
      <c r="S19" s="23">
        <v>73.260000000000005</v>
      </c>
      <c r="T19" s="22">
        <f t="shared" si="1"/>
        <v>14.939999999999998</v>
      </c>
      <c r="U19" s="11">
        <v>16.940000000000001</v>
      </c>
      <c r="V19" s="12">
        <f>T19/$T$24</f>
        <v>5.7238681855222896E-4</v>
      </c>
      <c r="W19" t="s">
        <v>29</v>
      </c>
      <c r="X19" s="12">
        <f>R19/$R$24</f>
        <v>7.449026740739158E-4</v>
      </c>
      <c r="Y19" t="s">
        <v>68</v>
      </c>
      <c r="Z19" s="32">
        <f t="shared" si="2"/>
        <v>2</v>
      </c>
      <c r="AA19" s="19">
        <f t="shared" si="3"/>
        <v>3</v>
      </c>
      <c r="AB19" s="19">
        <f t="shared" si="4"/>
        <v>2</v>
      </c>
      <c r="AC19" s="20">
        <f t="shared" si="5"/>
        <v>0.66666666666666663</v>
      </c>
      <c r="AD19" s="21" t="s">
        <v>72</v>
      </c>
      <c r="AE19" s="21">
        <f t="shared" si="6"/>
        <v>1</v>
      </c>
      <c r="AF19" s="21">
        <f t="shared" si="7"/>
        <v>2</v>
      </c>
      <c r="AG19" s="25">
        <f t="shared" si="8"/>
        <v>6</v>
      </c>
      <c r="AH19">
        <v>7</v>
      </c>
      <c r="AI19">
        <v>3</v>
      </c>
      <c r="AJ19" s="28">
        <f t="shared" si="9"/>
        <v>5</v>
      </c>
      <c r="AL19">
        <v>0</v>
      </c>
    </row>
    <row r="20" spans="1:38" ht="22.5">
      <c r="A20" s="1">
        <v>16</v>
      </c>
      <c r="B20" s="9" t="s">
        <v>57</v>
      </c>
      <c r="C20" s="9" t="s">
        <v>58</v>
      </c>
      <c r="D20" s="10"/>
      <c r="E20" s="10"/>
      <c r="F20" s="10"/>
      <c r="G20" s="10"/>
      <c r="H20" s="10"/>
      <c r="I20" s="10"/>
      <c r="J20" s="10"/>
      <c r="K20" s="10"/>
      <c r="L20" s="10"/>
      <c r="M20" s="10">
        <v>10</v>
      </c>
      <c r="N20" s="10"/>
      <c r="O20" s="10"/>
      <c r="P20" s="10"/>
      <c r="Q20" s="10">
        <f t="shared" si="0"/>
        <v>10</v>
      </c>
      <c r="R20" s="22">
        <v>8072.4</v>
      </c>
      <c r="S20" s="22">
        <v>5090.18</v>
      </c>
      <c r="T20" s="22">
        <f t="shared" si="1"/>
        <v>2982.2199999999993</v>
      </c>
      <c r="U20" s="11">
        <v>36.94</v>
      </c>
      <c r="V20" s="12">
        <f>T20/$T$24</f>
        <v>0.11425591820768596</v>
      </c>
      <c r="W20" t="s">
        <v>50</v>
      </c>
      <c r="X20" s="12">
        <f>R20/$R$24</f>
        <v>6.8176330455717429E-2</v>
      </c>
      <c r="Y20" t="s">
        <v>68</v>
      </c>
      <c r="Z20" s="32">
        <f t="shared" si="2"/>
        <v>1</v>
      </c>
      <c r="AA20" s="19">
        <f t="shared" si="3"/>
        <v>10</v>
      </c>
      <c r="AB20" s="19">
        <f t="shared" si="4"/>
        <v>0</v>
      </c>
      <c r="AC20" s="20">
        <f t="shared" si="5"/>
        <v>0</v>
      </c>
      <c r="AD20" s="21">
        <v>0</v>
      </c>
      <c r="AE20" s="21">
        <f t="shared" si="6"/>
        <v>1</v>
      </c>
      <c r="AF20" s="21">
        <f t="shared" si="7"/>
        <v>2</v>
      </c>
      <c r="AG20" s="25">
        <f t="shared" si="8"/>
        <v>6</v>
      </c>
      <c r="AH20">
        <v>7</v>
      </c>
      <c r="AI20">
        <v>3</v>
      </c>
      <c r="AJ20" s="28">
        <f t="shared" si="9"/>
        <v>14</v>
      </c>
      <c r="AL20">
        <v>0</v>
      </c>
    </row>
    <row r="21" spans="1:38" ht="33.75">
      <c r="A21" s="1">
        <v>17</v>
      </c>
      <c r="B21" s="9" t="s">
        <v>59</v>
      </c>
      <c r="C21" s="9" t="s">
        <v>60</v>
      </c>
      <c r="D21" s="10"/>
      <c r="E21" s="10"/>
      <c r="F21" s="10"/>
      <c r="G21" s="10">
        <v>1</v>
      </c>
      <c r="H21" s="10">
        <v>10</v>
      </c>
      <c r="I21" s="10"/>
      <c r="J21" s="10"/>
      <c r="K21" s="10"/>
      <c r="L21" s="10"/>
      <c r="M21" s="10"/>
      <c r="N21" s="10"/>
      <c r="O21" s="10"/>
      <c r="P21" s="10"/>
      <c r="Q21" s="10">
        <f t="shared" si="0"/>
        <v>11</v>
      </c>
      <c r="R21" s="22">
        <v>1740.55</v>
      </c>
      <c r="S21" s="22">
        <v>4536.6400000000003</v>
      </c>
      <c r="T21" s="22">
        <f t="shared" si="1"/>
        <v>-2796.09</v>
      </c>
      <c r="U21" s="11">
        <v>-160.63999999999999</v>
      </c>
      <c r="V21" s="12">
        <f>T21/$T$24</f>
        <v>-0.10712483664562934</v>
      </c>
      <c r="W21" t="s">
        <v>29</v>
      </c>
      <c r="X21" s="12">
        <f>R21/$R$24</f>
        <v>1.470000396099041E-2</v>
      </c>
      <c r="Y21" t="s">
        <v>68</v>
      </c>
      <c r="Z21" s="32">
        <f t="shared" si="2"/>
        <v>2</v>
      </c>
      <c r="AA21" s="19">
        <f t="shared" si="3"/>
        <v>5.5</v>
      </c>
      <c r="AB21" s="19">
        <f t="shared" si="4"/>
        <v>4.5</v>
      </c>
      <c r="AC21" s="20">
        <f t="shared" si="5"/>
        <v>0.81818181818181823</v>
      </c>
      <c r="AD21" s="21" t="s">
        <v>72</v>
      </c>
      <c r="AE21" s="21">
        <f t="shared" si="6"/>
        <v>1</v>
      </c>
      <c r="AF21" s="21">
        <f t="shared" si="7"/>
        <v>2</v>
      </c>
      <c r="AG21" s="25">
        <f t="shared" si="8"/>
        <v>6</v>
      </c>
      <c r="AH21">
        <v>7</v>
      </c>
      <c r="AI21">
        <v>3</v>
      </c>
      <c r="AJ21" s="28">
        <f t="shared" si="9"/>
        <v>10</v>
      </c>
      <c r="AL21">
        <v>0</v>
      </c>
    </row>
    <row r="22" spans="1:38" ht="33.75">
      <c r="A22" s="1">
        <v>18</v>
      </c>
      <c r="B22" s="9" t="s">
        <v>61</v>
      </c>
      <c r="C22" s="9" t="s">
        <v>62</v>
      </c>
      <c r="D22" s="10"/>
      <c r="E22" s="10"/>
      <c r="F22" s="10">
        <v>5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>
        <f t="shared" si="0"/>
        <v>5</v>
      </c>
      <c r="R22" s="22">
        <v>2892.8</v>
      </c>
      <c r="S22" s="22">
        <v>2022.95</v>
      </c>
      <c r="T22" s="22">
        <f t="shared" si="1"/>
        <v>869.85000000000014</v>
      </c>
      <c r="U22" s="11">
        <v>30.07</v>
      </c>
      <c r="V22" s="12">
        <f>T22/$T$24</f>
        <v>3.3326015670525871E-2</v>
      </c>
      <c r="W22" t="s">
        <v>29</v>
      </c>
      <c r="X22" s="12">
        <f>R22/$R$24</f>
        <v>2.4431456412256507E-2</v>
      </c>
      <c r="Y22" t="s">
        <v>68</v>
      </c>
      <c r="Z22" s="32">
        <f t="shared" si="2"/>
        <v>1</v>
      </c>
      <c r="AA22" s="19">
        <f t="shared" si="3"/>
        <v>5</v>
      </c>
      <c r="AB22" s="19">
        <f t="shared" si="4"/>
        <v>0</v>
      </c>
      <c r="AC22" s="20">
        <f t="shared" si="5"/>
        <v>0</v>
      </c>
      <c r="AD22" s="21">
        <v>0</v>
      </c>
      <c r="AE22" s="21">
        <f t="shared" si="6"/>
        <v>1</v>
      </c>
      <c r="AF22" s="21">
        <f t="shared" si="7"/>
        <v>2</v>
      </c>
      <c r="AG22" s="25">
        <f t="shared" si="8"/>
        <v>6</v>
      </c>
      <c r="AH22">
        <v>7</v>
      </c>
      <c r="AI22">
        <v>3</v>
      </c>
      <c r="AJ22" s="28">
        <f t="shared" si="9"/>
        <v>7</v>
      </c>
      <c r="AL22">
        <v>0</v>
      </c>
    </row>
    <row r="23" spans="1:38" ht="33.75">
      <c r="A23" s="1">
        <v>19</v>
      </c>
      <c r="B23" s="9" t="s">
        <v>63</v>
      </c>
      <c r="C23" s="9" t="s">
        <v>64</v>
      </c>
      <c r="D23" s="10"/>
      <c r="E23" s="10"/>
      <c r="F23" s="10"/>
      <c r="G23" s="10">
        <v>3</v>
      </c>
      <c r="H23" s="10"/>
      <c r="I23" s="10">
        <v>1</v>
      </c>
      <c r="J23" s="10"/>
      <c r="K23" s="10"/>
      <c r="L23" s="10"/>
      <c r="M23" s="10"/>
      <c r="N23" s="10"/>
      <c r="O23" s="10"/>
      <c r="P23" s="10"/>
      <c r="Q23" s="10">
        <f t="shared" si="0"/>
        <v>4</v>
      </c>
      <c r="R23" s="22">
        <v>56397.58</v>
      </c>
      <c r="S23" s="22">
        <v>44176.07</v>
      </c>
      <c r="T23" s="22">
        <f t="shared" si="1"/>
        <v>12221.510000000002</v>
      </c>
      <c r="U23" s="11">
        <v>21.67</v>
      </c>
      <c r="V23" s="12">
        <f>T23/$T$24</f>
        <v>0.4682350218744481</v>
      </c>
      <c r="W23" t="s">
        <v>65</v>
      </c>
      <c r="X23" s="12">
        <f>R23/$R$24</f>
        <v>0.47631188382423578</v>
      </c>
      <c r="Y23" t="s">
        <v>67</v>
      </c>
      <c r="Z23" s="32">
        <f t="shared" si="2"/>
        <v>2</v>
      </c>
      <c r="AA23" s="19">
        <f t="shared" si="3"/>
        <v>2</v>
      </c>
      <c r="AB23" s="19">
        <f t="shared" si="4"/>
        <v>1</v>
      </c>
      <c r="AC23" s="20">
        <f t="shared" si="5"/>
        <v>0.5</v>
      </c>
      <c r="AD23" s="21" t="s">
        <v>74</v>
      </c>
      <c r="AE23" s="21">
        <f t="shared" si="6"/>
        <v>1</v>
      </c>
      <c r="AF23" s="21">
        <f t="shared" si="7"/>
        <v>2</v>
      </c>
      <c r="AG23" s="25">
        <f t="shared" si="8"/>
        <v>6</v>
      </c>
      <c r="AH23">
        <v>7</v>
      </c>
      <c r="AI23">
        <v>3</v>
      </c>
      <c r="AJ23" s="28">
        <f t="shared" si="9"/>
        <v>3</v>
      </c>
      <c r="AL23">
        <v>0</v>
      </c>
    </row>
    <row r="24" spans="1:38">
      <c r="A24" s="1"/>
      <c r="B24" s="34" t="s">
        <v>66</v>
      </c>
      <c r="C24" s="34"/>
      <c r="D24" s="13">
        <f>SUM(D5:D23)</f>
        <v>2642</v>
      </c>
      <c r="E24" s="13">
        <f t="shared" ref="E24:Q24" si="10">SUM(E5:E23)</f>
        <v>373</v>
      </c>
      <c r="F24" s="13">
        <f t="shared" si="10"/>
        <v>432</v>
      </c>
      <c r="G24" s="13">
        <f t="shared" si="10"/>
        <v>34</v>
      </c>
      <c r="H24" s="13">
        <f t="shared" si="10"/>
        <v>178</v>
      </c>
      <c r="I24" s="13">
        <f t="shared" si="10"/>
        <v>52</v>
      </c>
      <c r="J24" s="13">
        <f t="shared" si="10"/>
        <v>41</v>
      </c>
      <c r="K24" s="13">
        <f t="shared" si="10"/>
        <v>125</v>
      </c>
      <c r="L24" s="13">
        <f t="shared" si="10"/>
        <v>0</v>
      </c>
      <c r="M24" s="13">
        <f t="shared" si="10"/>
        <v>10</v>
      </c>
      <c r="N24" s="13">
        <f t="shared" si="10"/>
        <v>0</v>
      </c>
      <c r="O24" s="13">
        <f t="shared" si="10"/>
        <v>0</v>
      </c>
      <c r="P24" s="13">
        <f t="shared" si="10"/>
        <v>10</v>
      </c>
      <c r="Q24" s="13">
        <f t="shared" si="10"/>
        <v>3897</v>
      </c>
      <c r="R24" s="14">
        <f>SUM(R5:R23)</f>
        <v>118404.73</v>
      </c>
      <c r="S24" s="14">
        <f>SUM(S5:S23)</f>
        <v>92303.5</v>
      </c>
      <c r="T24" s="14">
        <f>SUM(T5:T23)</f>
        <v>26101.230000000003</v>
      </c>
      <c r="U24" s="15">
        <f>AVERAGE(U5:U23)</f>
        <v>18.611052631578946</v>
      </c>
      <c r="V24">
        <f>SUM(V5:V23)</f>
        <v>1</v>
      </c>
      <c r="X24" s="16">
        <f>SUM(X5:X23)</f>
        <v>1</v>
      </c>
    </row>
  </sheetData>
  <autoFilter ref="A4:AL24">
    <filterColumn colId="25"/>
    <filterColumn colId="29"/>
  </autoFilter>
  <sortState ref="A3:AD855">
    <sortCondition ref="A3:A855"/>
  </sortState>
  <mergeCells count="1">
    <mergeCell ref="B24:C24"/>
  </mergeCells>
  <conditionalFormatting sqref="U3:U24">
    <cfRule type="cellIs" dxfId="5" priority="14" operator="greaterThan">
      <formula>25</formula>
    </cfRule>
  </conditionalFormatting>
  <conditionalFormatting sqref="W3:W24">
    <cfRule type="containsText" dxfId="4" priority="13" operator="containsText" text="A">
      <formula>NOT(ISERROR(SEARCH("A",W3)))</formula>
    </cfRule>
  </conditionalFormatting>
  <conditionalFormatting sqref="AA24:AA1048576 Y5:Z1048576 Y3:AA4 AB4:AC4 AE4:AM4">
    <cfRule type="cellIs" dxfId="3" priority="12" operator="equal">
      <formula>"A"</formula>
    </cfRule>
  </conditionalFormatting>
  <conditionalFormatting sqref="Z4">
    <cfRule type="cellIs" dxfId="2" priority="10" operator="greaterThan">
      <formula>8</formula>
    </cfRule>
  </conditionalFormatting>
  <conditionalFormatting sqref="Z1:Z1048576">
    <cfRule type="cellIs" dxfId="1" priority="7" operator="greaterThan">
      <formula>7</formula>
    </cfRule>
  </conditionalFormatting>
  <conditionalFormatting sqref="AD1:AD1048576">
    <cfRule type="containsText" dxfId="0" priority="5" operator="containsText" text="X">
      <formula>NOT(ISERROR(SEARCH("X",AD1)))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X2:Y2"/>
  <sheetViews>
    <sheetView workbookViewId="0">
      <selection activeCell="G7" sqref="G7"/>
    </sheetView>
  </sheetViews>
  <sheetFormatPr defaultRowHeight="15"/>
  <cols>
    <col min="2" max="2" width="24" customWidth="1"/>
    <col min="3" max="3" width="39.28515625" customWidth="1"/>
  </cols>
  <sheetData>
    <row r="2" spans="24:25">
      <c r="X2" s="17" t="s">
        <v>23</v>
      </c>
      <c r="Y2" s="17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sochinets</dc:creator>
  <cp:lastModifiedBy>sochinets</cp:lastModifiedBy>
  <dcterms:created xsi:type="dcterms:W3CDTF">2014-07-30T07:30:44Z</dcterms:created>
  <dcterms:modified xsi:type="dcterms:W3CDTF">2014-07-31T05:25:12Z</dcterms:modified>
</cp:coreProperties>
</file>