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-15" yWindow="-15" windowWidth="9600" windowHeight="12120" tabRatio="217"/>
  </bookViews>
  <sheets>
    <sheet name="Ведомость оплаты" sheetId="21" r:id="rId1"/>
    <sheet name="01.2012" sheetId="20" r:id="rId2"/>
    <sheet name="08.2012" sheetId="13" r:id="rId3"/>
  </sheets>
  <definedNames>
    <definedName name="_xlnm._FilterDatabase" localSheetId="1" hidden="1">'01.2012'!$B$2:$P$28</definedName>
    <definedName name="Z_B7749F0D_A6E5_4550_B277_2D5630BDBD61_.wvu.Cols" localSheetId="1" hidden="1">'01.2012'!#REF!,'01.2012'!#REF!,'01.2012'!#REF!,'01.2012'!#REF!,'01.2012'!#REF!,'01.2012'!#REF!,'01.2012'!#REF!</definedName>
    <definedName name="Z_B7749F0D_A6E5_4550_B277_2D5630BDBD61_.wvu.FilterData" localSheetId="1" hidden="1">'01.2012'!$B$2:$P$28</definedName>
    <definedName name="Z_B7749F0D_A6E5_4550_B277_2D5630BDBD61_.wvu.PrintArea" localSheetId="1" hidden="1">'01.2012'!$B$2:$P$28</definedName>
    <definedName name="Z_B7749F0D_A6E5_4550_B277_2D5630BDBD61_.wvu.PrintTitles" localSheetId="1" hidden="1">'01.2012'!#REF!</definedName>
    <definedName name="Z_B7749F0D_A6E5_4550_B277_2D5630BDBD61_.wvu.Rows" localSheetId="1" hidden="1">'01.2012'!#REF!</definedName>
    <definedName name="Карта_1">OFFSET('01.2012'!$D$2,,,COUNTA('01.2012'!$A:$A))</definedName>
    <definedName name="Карта_2">OFFSET('01.2012'!$E$2,,,COUNTA('01.2012'!$A:$A))</definedName>
    <definedName name="_xlnm.Print_Area" localSheetId="0">'Ведомость оплаты'!$B$1:$E$40</definedName>
    <definedName name="ФИО">OFFSET('01.2012'!$B$2,,,COUNTA('01.2012'!$A:$A))</definedName>
  </definedNames>
  <calcPr calcId="145621"/>
  <customWorkbookViews>
    <customWorkbookView name="Купон" guid="{B7749F0D-A6E5-4550-B277-2D5630BDBD61}" maximized="1" windowWidth="1148" windowHeight="746" tabRatio="599" activeSheetId="1"/>
  </customWorkbookViews>
</workbook>
</file>

<file path=xl/calcChain.xml><?xml version="1.0" encoding="utf-8"?>
<calcChain xmlns="http://schemas.openxmlformats.org/spreadsheetml/2006/main">
  <c r="A4" i="20" l="1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" i="20"/>
  <c r="A3" i="20"/>
  <c r="B50" i="21" l="1"/>
  <c r="A28" i="20" l="1"/>
  <c r="C11" i="21" s="1"/>
  <c r="C12" i="21" l="1"/>
  <c r="C13" i="21" s="1"/>
  <c r="D11" i="21"/>
  <c r="K14" i="20"/>
  <c r="K20" i="20"/>
  <c r="K28" i="20"/>
  <c r="D13" i="21" l="1"/>
  <c r="C14" i="21"/>
  <c r="B11" i="21"/>
  <c r="B12" i="21" s="1"/>
  <c r="D12" i="21"/>
  <c r="H28" i="20"/>
  <c r="G28" i="20"/>
  <c r="H20" i="20"/>
  <c r="G20" i="20"/>
  <c r="H14" i="20"/>
  <c r="G14" i="20"/>
  <c r="C15" i="21" l="1"/>
  <c r="B13" i="21"/>
  <c r="D14" i="21"/>
  <c r="D15" i="21" s="1"/>
  <c r="J28" i="20"/>
  <c r="J20" i="20"/>
  <c r="L6" i="20"/>
  <c r="L4" i="20"/>
  <c r="J14" i="20"/>
  <c r="L5" i="20"/>
  <c r="L7" i="20"/>
  <c r="L8" i="20"/>
  <c r="L9" i="20"/>
  <c r="L10" i="20"/>
  <c r="L11" i="20"/>
  <c r="L12" i="20"/>
  <c r="L13" i="20"/>
  <c r="L17" i="20"/>
  <c r="L18" i="20"/>
  <c r="L19" i="20"/>
  <c r="L23" i="20"/>
  <c r="L24" i="20"/>
  <c r="L25" i="20"/>
  <c r="L26" i="20"/>
  <c r="L27" i="20"/>
  <c r="B14" i="21" l="1"/>
  <c r="C16" i="21"/>
  <c r="M5" i="20"/>
  <c r="M26" i="20"/>
  <c r="M25" i="20"/>
  <c r="M19" i="20"/>
  <c r="M18" i="20"/>
  <c r="M17" i="20"/>
  <c r="M13" i="20"/>
  <c r="M12" i="20"/>
  <c r="M11" i="20"/>
  <c r="M10" i="20"/>
  <c r="M9" i="20"/>
  <c r="M7" i="20"/>
  <c r="M6" i="20"/>
  <c r="M27" i="20"/>
  <c r="L28" i="20"/>
  <c r="L20" i="20"/>
  <c r="M24" i="20"/>
  <c r="M4" i="20"/>
  <c r="M8" i="20"/>
  <c r="M23" i="20"/>
  <c r="D16" i="21" l="1"/>
  <c r="B15" i="21"/>
  <c r="C17" i="21"/>
  <c r="M20" i="20"/>
  <c r="M28" i="20"/>
  <c r="C18" i="21" l="1"/>
  <c r="D17" i="21"/>
  <c r="B16" i="21"/>
  <c r="L3" i="20"/>
  <c r="B17" i="21" l="1"/>
  <c r="D18" i="21"/>
  <c r="C19" i="21"/>
  <c r="L14" i="20"/>
  <c r="M3" i="20"/>
  <c r="N18" i="20"/>
  <c r="B18" i="21" l="1"/>
  <c r="D19" i="21"/>
  <c r="C20" i="21"/>
  <c r="M14" i="20"/>
  <c r="N13" i="20"/>
  <c r="N12" i="20"/>
  <c r="O12" i="20" s="1"/>
  <c r="N17" i="20"/>
  <c r="N27" i="20"/>
  <c r="O18" i="20"/>
  <c r="P18" i="20"/>
  <c r="N8" i="20"/>
  <c r="N4" i="20"/>
  <c r="N10" i="20"/>
  <c r="N7" i="20"/>
  <c r="N23" i="20"/>
  <c r="N6" i="20"/>
  <c r="N9" i="20"/>
  <c r="N26" i="20"/>
  <c r="N24" i="20"/>
  <c r="N5" i="20"/>
  <c r="N11" i="20"/>
  <c r="N19" i="20"/>
  <c r="N25" i="20"/>
  <c r="N3" i="20"/>
  <c r="D20" i="21" l="1"/>
  <c r="B19" i="21"/>
  <c r="C21" i="21"/>
  <c r="P13" i="20"/>
  <c r="P12" i="20"/>
  <c r="N14" i="20"/>
  <c r="N28" i="20"/>
  <c r="O17" i="20"/>
  <c r="N20" i="20"/>
  <c r="O13" i="20"/>
  <c r="P17" i="20"/>
  <c r="O27" i="20"/>
  <c r="P27" i="20"/>
  <c r="O19" i="20"/>
  <c r="P19" i="20"/>
  <c r="O5" i="20"/>
  <c r="P5" i="20"/>
  <c r="O24" i="20"/>
  <c r="P24" i="20"/>
  <c r="P26" i="20"/>
  <c r="O26" i="20"/>
  <c r="P9" i="20"/>
  <c r="O9" i="20"/>
  <c r="O6" i="20"/>
  <c r="P6" i="20"/>
  <c r="O8" i="20"/>
  <c r="P8" i="20"/>
  <c r="P25" i="20"/>
  <c r="O25" i="20"/>
  <c r="P11" i="20"/>
  <c r="O11" i="20"/>
  <c r="O23" i="20"/>
  <c r="P23" i="20"/>
  <c r="O7" i="20"/>
  <c r="P7" i="20"/>
  <c r="P10" i="20"/>
  <c r="O10" i="20"/>
  <c r="O4" i="20"/>
  <c r="P4" i="20"/>
  <c r="P3" i="20"/>
  <c r="O3" i="20"/>
  <c r="D21" i="21" l="1"/>
  <c r="B20" i="21"/>
  <c r="C22" i="21"/>
  <c r="O14" i="20"/>
  <c r="O28" i="20"/>
  <c r="P28" i="20"/>
  <c r="O20" i="20"/>
  <c r="P20" i="20"/>
  <c r="P14" i="20"/>
  <c r="B21" i="21" l="1"/>
  <c r="D22" i="21"/>
  <c r="C23" i="21"/>
  <c r="B22" i="21" l="1"/>
  <c r="D23" i="21"/>
  <c r="C24" i="21"/>
  <c r="D24" i="21" l="1"/>
  <c r="B23" i="21"/>
  <c r="C25" i="21"/>
  <c r="D25" i="21" l="1"/>
  <c r="B24" i="21"/>
  <c r="C26" i="21"/>
  <c r="B25" i="21" l="1"/>
  <c r="D26" i="21"/>
  <c r="C27" i="21"/>
  <c r="B26" i="21" l="1"/>
  <c r="D27" i="21"/>
  <c r="C28" i="21"/>
  <c r="B27" i="21" l="1"/>
  <c r="D28" i="21"/>
  <c r="C29" i="21"/>
  <c r="D29" i="21" l="1"/>
  <c r="B28" i="21"/>
  <c r="C30" i="21"/>
  <c r="D30" i="21" l="1"/>
  <c r="B29" i="21"/>
  <c r="C31" i="21"/>
  <c r="D31" i="21" l="1"/>
  <c r="B30" i="21"/>
  <c r="C32" i="21"/>
  <c r="D32" i="21" l="1"/>
  <c r="B31" i="21"/>
  <c r="C33" i="21"/>
  <c r="D33" i="21" l="1"/>
  <c r="B32" i="21"/>
  <c r="C34" i="21"/>
  <c r="D34" i="21" l="1"/>
  <c r="B33" i="21"/>
  <c r="C35" i="21"/>
  <c r="D35" i="21" l="1"/>
  <c r="B34" i="21"/>
  <c r="C36" i="21"/>
  <c r="D36" i="21" l="1"/>
  <c r="B35" i="21"/>
  <c r="C37" i="21"/>
  <c r="D37" i="21" l="1"/>
  <c r="B36" i="21"/>
  <c r="C38" i="21"/>
  <c r="D38" i="21" l="1"/>
  <c r="B37" i="21"/>
  <c r="C39" i="21"/>
  <c r="D39" i="21" l="1"/>
  <c r="B38" i="21"/>
  <c r="C40" i="21"/>
  <c r="D40" i="21" l="1"/>
  <c r="B39" i="21"/>
  <c r="C41" i="21"/>
  <c r="D41" i="21" l="1"/>
  <c r="B40" i="21"/>
  <c r="C42" i="21"/>
  <c r="D42" i="21" l="1"/>
  <c r="B41" i="21"/>
  <c r="C43" i="21"/>
  <c r="B42" i="21" l="1"/>
  <c r="D43" i="21"/>
  <c r="C44" i="21"/>
  <c r="D44" i="21" l="1"/>
  <c r="B43" i="21"/>
  <c r="C45" i="21"/>
  <c r="D45" i="21" l="1"/>
  <c r="B44" i="21"/>
  <c r="C46" i="21"/>
  <c r="B45" i="21" l="1"/>
  <c r="D46" i="21"/>
  <c r="C47" i="21"/>
  <c r="B46" i="21" l="1"/>
  <c r="D47" i="21"/>
  <c r="C48" i="21"/>
  <c r="D48" i="21" l="1"/>
  <c r="B47" i="21"/>
  <c r="C49" i="21"/>
  <c r="D49" i="21" l="1"/>
  <c r="B48" i="21"/>
  <c r="C50" i="21"/>
  <c r="D50" i="21" l="1"/>
  <c r="B49" i="21"/>
</calcChain>
</file>

<file path=xl/sharedStrings.xml><?xml version="1.0" encoding="utf-8"?>
<sst xmlns="http://schemas.openxmlformats.org/spreadsheetml/2006/main" count="71" uniqueCount="64">
  <si>
    <t>- минимальная з/плата</t>
  </si>
  <si>
    <t>Подоходный налог:</t>
  </si>
  <si>
    <t>- для договорных</t>
  </si>
  <si>
    <t>Матинов Холиддин</t>
  </si>
  <si>
    <t>Наботов Насим</t>
  </si>
  <si>
    <t>Зиёев Идибек</t>
  </si>
  <si>
    <t>Рахматова Зебо</t>
  </si>
  <si>
    <t>Назаров Хабибулло</t>
  </si>
  <si>
    <t>Исмоилов Мирзо</t>
  </si>
  <si>
    <t>Салимов Юсуф</t>
  </si>
  <si>
    <r>
      <t>Д</t>
    </r>
    <r>
      <rPr>
        <b/>
        <vertAlign val="superscript"/>
        <sz val="8"/>
        <color theme="0"/>
        <rFont val="Arial TAJ"/>
        <family val="2"/>
        <charset val="204"/>
      </rPr>
      <t>т</t>
    </r>
  </si>
  <si>
    <r>
      <t>К</t>
    </r>
    <r>
      <rPr>
        <b/>
        <vertAlign val="superscript"/>
        <sz val="8"/>
        <color theme="0"/>
        <rFont val="Arial TAJ"/>
        <family val="2"/>
        <charset val="204"/>
      </rPr>
      <t>т</t>
    </r>
  </si>
  <si>
    <t>∑ +</t>
  </si>
  <si>
    <t>∑ -</t>
  </si>
  <si>
    <t>Солехов Файзулло</t>
  </si>
  <si>
    <t>Саидов Абдуманон</t>
  </si>
  <si>
    <t>Каххорова Озода</t>
  </si>
  <si>
    <t>Наимов Сафар</t>
  </si>
  <si>
    <t>Муратов Акбар</t>
  </si>
  <si>
    <t>Сафаров Собир</t>
  </si>
  <si>
    <t>Сабуров Хотам</t>
  </si>
  <si>
    <t>Давлатов Талиб</t>
  </si>
  <si>
    <t>Всего</t>
  </si>
  <si>
    <t>УПРАВЛЕНИЕ</t>
  </si>
  <si>
    <t>Фамилия, Имя, Отчество</t>
  </si>
  <si>
    <t>Р.д.</t>
  </si>
  <si>
    <t>З/плата</t>
  </si>
  <si>
    <t>Налог</t>
  </si>
  <si>
    <t>Бободжонова Нарзия</t>
  </si>
  <si>
    <t>ОТДЕЛ КАДРОВ</t>
  </si>
  <si>
    <t>БУХГАЛТЕРИЯ И ФИНАНСЫ</t>
  </si>
  <si>
    <t>Ахмадджонов Исмоил</t>
  </si>
  <si>
    <t>Итого:</t>
  </si>
  <si>
    <t>Болнич.</t>
  </si>
  <si>
    <t>Профессия</t>
  </si>
  <si>
    <t>ректор</t>
  </si>
  <si>
    <t>зам.ректора</t>
  </si>
  <si>
    <t>Банк.карта1</t>
  </si>
  <si>
    <t>Банк.карта2</t>
  </si>
  <si>
    <t>4547654791021254</t>
  </si>
  <si>
    <t>1234561254789654</t>
  </si>
  <si>
    <t>2541741852963124</t>
  </si>
  <si>
    <t>2154698765432101</t>
  </si>
  <si>
    <t>2514785847142514</t>
  </si>
  <si>
    <t>3216549870123654</t>
  </si>
  <si>
    <t>2587412547896541</t>
  </si>
  <si>
    <t>2121212121212121</t>
  </si>
  <si>
    <t>1212121212121212</t>
  </si>
  <si>
    <t>3213213213213212</t>
  </si>
  <si>
    <t>2154545454545454</t>
  </si>
  <si>
    <t>1478528528528521</t>
  </si>
  <si>
    <t>3216546546546541</t>
  </si>
  <si>
    <t>2133213210212547</t>
  </si>
  <si>
    <t>2585222225454545</t>
  </si>
  <si>
    <t>Появились новые столбцы: БАНК КАРТА1 и БАНК КАРТА2. Работники получают зарплату не с кассы, а с банка или банкоматов, по банковским картам. Часть работников получают с одного, другая с другого банка. Надо составить на новом листе новый ведомость, в которой как в первой ведомости (в ниспадающем списке которой можно было выбрать требуемый отдел), можно было выбрать банк. Один лишь нюанс: часть работников не имеют банковских карт. И соотвественно придется добавить в ниспдающий список пункт БЕЗ КАРТ.. Задача на сей раз усложнена еще тем, что все три ведомости должны быть сортированы по алфавиту((( Вот такие исторические задачи на это раз..</t>
  </si>
  <si>
    <t>Институт ____________</t>
  </si>
  <si>
    <t>ВЕДОМОСТЬ ОПЛАТЫ</t>
  </si>
  <si>
    <t>заработной платы за 01.2012</t>
  </si>
  <si>
    <t>№</t>
  </si>
  <si>
    <t>Сумма</t>
  </si>
  <si>
    <t>Подпись</t>
  </si>
  <si>
    <t>Банк 1</t>
  </si>
  <si>
    <t>Банк 2</t>
  </si>
  <si>
    <t>Без карты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</si>
</sst>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 ;[Red]\-0.0\ "/>
  </numFmts>
  <fonts count="2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7"/>
      <name val="Arial TAJ"/>
      <family val="2"/>
      <charset val="204"/>
    </font>
    <font>
      <sz val="8"/>
      <name val="Arial TAJ"/>
      <family val="2"/>
      <charset val="204"/>
    </font>
    <font>
      <sz val="10"/>
      <name val="Arial TAJ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1"/>
      <name val="Times New Roman Tj"/>
      <family val="1"/>
      <charset val="204"/>
    </font>
    <font>
      <b/>
      <sz val="8"/>
      <color theme="0"/>
      <name val="Arial TAJ"/>
      <family val="2"/>
      <charset val="204"/>
    </font>
    <font>
      <b/>
      <vertAlign val="superscript"/>
      <sz val="8"/>
      <color theme="0"/>
      <name val="Arial TAJ"/>
      <family val="2"/>
      <charset val="204"/>
    </font>
    <font>
      <b/>
      <sz val="8"/>
      <color theme="1"/>
      <name val="Arial TAJ"/>
      <family val="2"/>
      <charset val="204"/>
    </font>
    <font>
      <sz val="16"/>
      <color rgb="FF0000FF"/>
      <name val="Arial TAJ"/>
      <family val="2"/>
      <charset val="204"/>
    </font>
    <font>
      <sz val="10"/>
      <color theme="0"/>
      <name val="Arial Cyr"/>
      <charset val="204"/>
    </font>
    <font>
      <b/>
      <sz val="1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49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/>
    <xf numFmtId="0" fontId="6" fillId="0" borderId="0" xfId="0" applyFont="1" applyBorder="1"/>
    <xf numFmtId="0" fontId="6" fillId="0" borderId="0" xfId="0" applyNumberFormat="1" applyFont="1" applyBorder="1" applyAlignment="1"/>
    <xf numFmtId="2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/>
    <xf numFmtId="0" fontId="6" fillId="0" borderId="0" xfId="0" applyNumberFormat="1" applyFont="1" applyBorder="1" applyAlignment="1">
      <alignment horizontal="center"/>
    </xf>
    <xf numFmtId="49" fontId="0" fillId="0" borderId="0" xfId="0" applyNumberFormat="1"/>
    <xf numFmtId="2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49" fontId="0" fillId="2" borderId="0" xfId="0" applyNumberFormat="1" applyFill="1"/>
    <xf numFmtId="49" fontId="3" fillId="2" borderId="0" xfId="0" applyNumberFormat="1" applyFont="1" applyFill="1"/>
    <xf numFmtId="9" fontId="3" fillId="2" borderId="0" xfId="1" applyFont="1" applyFill="1" applyAlignment="1">
      <alignment horizontal="center"/>
    </xf>
    <xf numFmtId="0" fontId="4" fillId="0" borderId="12" xfId="0" applyNumberFormat="1" applyFont="1" applyBorder="1" applyAlignment="1"/>
    <xf numFmtId="1" fontId="5" fillId="0" borderId="12" xfId="0" applyNumberFormat="1" applyFont="1" applyBorder="1" applyAlignment="1"/>
    <xf numFmtId="0" fontId="5" fillId="0" borderId="12" xfId="0" applyNumberFormat="1" applyFont="1" applyBorder="1" applyAlignment="1"/>
    <xf numFmtId="164" fontId="5" fillId="0" borderId="12" xfId="0" applyNumberFormat="1" applyFont="1" applyBorder="1" applyAlignment="1"/>
    <xf numFmtId="0" fontId="7" fillId="0" borderId="12" xfId="0" applyNumberFormat="1" applyFont="1" applyBorder="1" applyAlignment="1"/>
    <xf numFmtId="0" fontId="9" fillId="0" borderId="4" xfId="0" applyNumberFormat="1" applyFont="1" applyBorder="1" applyAlignment="1">
      <alignment horizontal="right"/>
    </xf>
    <xf numFmtId="2" fontId="9" fillId="0" borderId="4" xfId="0" applyNumberFormat="1" applyFont="1" applyBorder="1" applyAlignment="1"/>
    <xf numFmtId="2" fontId="9" fillId="0" borderId="4" xfId="0" applyNumberFormat="1" applyFont="1" applyFill="1" applyBorder="1" applyAlignment="1"/>
    <xf numFmtId="2" fontId="9" fillId="0" borderId="5" xfId="0" applyNumberFormat="1" applyFont="1" applyBorder="1" applyAlignment="1"/>
    <xf numFmtId="0" fontId="9" fillId="0" borderId="0" xfId="0" applyFont="1" applyBorder="1" applyAlignment="1"/>
    <xf numFmtId="0" fontId="9" fillId="0" borderId="7" xfId="0" applyNumberFormat="1" applyFont="1" applyBorder="1" applyAlignment="1">
      <alignment horizontal="right"/>
    </xf>
    <xf numFmtId="2" fontId="9" fillId="0" borderId="7" xfId="0" applyNumberFormat="1" applyFont="1" applyBorder="1" applyAlignment="1"/>
    <xf numFmtId="2" fontId="9" fillId="0" borderId="7" xfId="0" applyNumberFormat="1" applyFont="1" applyFill="1" applyBorder="1" applyAlignment="1"/>
    <xf numFmtId="2" fontId="9" fillId="0" borderId="8" xfId="0" applyNumberFormat="1" applyFont="1" applyBorder="1" applyAlignment="1"/>
    <xf numFmtId="2" fontId="11" fillId="0" borderId="11" xfId="0" applyNumberFormat="1" applyFont="1" applyBorder="1" applyAlignment="1"/>
    <xf numFmtId="2" fontId="11" fillId="0" borderId="10" xfId="0" applyNumberFormat="1" applyFont="1" applyBorder="1" applyAlignment="1"/>
    <xf numFmtId="0" fontId="11" fillId="0" borderId="0" xfId="0" applyFont="1" applyBorder="1" applyAlignment="1"/>
    <xf numFmtId="0" fontId="11" fillId="0" borderId="0" xfId="0" applyNumberFormat="1" applyFont="1" applyBorder="1" applyAlignment="1">
      <alignment horizontal="right"/>
    </xf>
    <xf numFmtId="2" fontId="11" fillId="0" borderId="0" xfId="0" applyNumberFormat="1" applyFont="1" applyBorder="1" applyAlignment="1"/>
    <xf numFmtId="0" fontId="9" fillId="0" borderId="12" xfId="0" applyNumberFormat="1" applyFont="1" applyBorder="1" applyAlignment="1"/>
    <xf numFmtId="1" fontId="9" fillId="0" borderId="12" xfId="0" applyNumberFormat="1" applyFont="1" applyBorder="1" applyAlignment="1"/>
    <xf numFmtId="164" fontId="9" fillId="0" borderId="12" xfId="0" applyNumberFormat="1" applyFont="1" applyBorder="1" applyAlignment="1"/>
    <xf numFmtId="0" fontId="9" fillId="0" borderId="2" xfId="0" applyNumberFormat="1" applyFont="1" applyBorder="1" applyAlignment="1">
      <alignment horizontal="right"/>
    </xf>
    <xf numFmtId="2" fontId="9" fillId="0" borderId="2" xfId="0" applyNumberFormat="1" applyFont="1" applyBorder="1" applyAlignment="1"/>
    <xf numFmtId="2" fontId="9" fillId="0" borderId="2" xfId="0" applyNumberFormat="1" applyFont="1" applyFill="1" applyBorder="1" applyAlignment="1"/>
    <xf numFmtId="0" fontId="7" fillId="0" borderId="4" xfId="0" applyNumberFormat="1" applyFont="1" applyBorder="1" applyAlignment="1"/>
    <xf numFmtId="0" fontId="7" fillId="0" borderId="7" xfId="0" applyNumberFormat="1" applyFont="1" applyBorder="1" applyAlignment="1"/>
    <xf numFmtId="0" fontId="8" fillId="0" borderId="10" xfId="0" applyNumberFormat="1" applyFont="1" applyBorder="1" applyAlignment="1"/>
    <xf numFmtId="0" fontId="8" fillId="0" borderId="0" xfId="0" applyNumberFormat="1" applyFont="1" applyBorder="1" applyAlignment="1"/>
    <xf numFmtId="0" fontId="7" fillId="0" borderId="2" xfId="0" applyNumberFormat="1" applyFont="1" applyBorder="1" applyAlignment="1"/>
    <xf numFmtId="0" fontId="10" fillId="0" borderId="4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6" fillId="0" borderId="0" xfId="0" applyFont="1" applyBorder="1" applyAlignment="1">
      <alignment horizontal="left"/>
    </xf>
    <xf numFmtId="49" fontId="14" fillId="3" borderId="1" xfId="0" applyNumberFormat="1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2" fontId="9" fillId="0" borderId="3" xfId="0" applyNumberFormat="1" applyFont="1" applyBorder="1" applyAlignment="1"/>
    <xf numFmtId="2" fontId="9" fillId="0" borderId="6" xfId="0" applyNumberFormat="1" applyFont="1" applyBorder="1" applyAlignment="1"/>
    <xf numFmtId="2" fontId="9" fillId="0" borderId="15" xfId="0" applyNumberFormat="1" applyFont="1" applyBorder="1" applyAlignment="1"/>
    <xf numFmtId="2" fontId="9" fillId="0" borderId="14" xfId="0" applyNumberFormat="1" applyFont="1" applyBorder="1" applyAlignment="1"/>
    <xf numFmtId="2" fontId="11" fillId="0" borderId="9" xfId="0" applyNumberFormat="1" applyFont="1" applyBorder="1" applyAlignment="1"/>
    <xf numFmtId="2" fontId="11" fillId="0" borderId="16" xfId="0" applyNumberFormat="1" applyFont="1" applyBorder="1" applyAlignment="1"/>
    <xf numFmtId="0" fontId="9" fillId="0" borderId="15" xfId="0" applyNumberFormat="1" applyFont="1" applyBorder="1" applyAlignment="1">
      <alignment horizontal="right"/>
    </xf>
    <xf numFmtId="0" fontId="9" fillId="0" borderId="14" xfId="0" applyNumberFormat="1" applyFont="1" applyBorder="1" applyAlignment="1">
      <alignment horizontal="right"/>
    </xf>
    <xf numFmtId="0" fontId="10" fillId="0" borderId="4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left" vertical="top"/>
    </xf>
    <xf numFmtId="49" fontId="10" fillId="5" borderId="4" xfId="0" applyNumberFormat="1" applyFont="1" applyFill="1" applyBorder="1" applyAlignment="1">
      <alignment horizontal="left" vertical="top"/>
    </xf>
    <xf numFmtId="49" fontId="16" fillId="5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0" fillId="0" borderId="0" xfId="0" applyFont="1"/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/>
    <xf numFmtId="0" fontId="0" fillId="0" borderId="15" xfId="0" applyFont="1" applyBorder="1"/>
    <xf numFmtId="0" fontId="0" fillId="7" borderId="0" xfId="0" applyFont="1" applyFill="1"/>
    <xf numFmtId="0" fontId="0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right" vertical="center"/>
    </xf>
    <xf numFmtId="1" fontId="9" fillId="0" borderId="0" xfId="0" applyNumberFormat="1" applyFont="1" applyBorder="1" applyAlignment="1"/>
    <xf numFmtId="1" fontId="11" fillId="0" borderId="0" xfId="0" applyNumberFormat="1" applyFont="1" applyBorder="1" applyAlignment="1"/>
    <xf numFmtId="1" fontId="6" fillId="0" borderId="0" xfId="0" applyNumberFormat="1" applyFont="1" applyBorder="1"/>
  </cellXfs>
  <cellStyles count="2">
    <cellStyle name="Обычный" xfId="0" builtinId="0"/>
    <cellStyle name="Процентный" xfId="1" builtinId="5"/>
  </cellStyles>
  <dxfs count="10"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border>
        <bottom style="thin">
          <color auto="1"/>
        </bottom>
      </border>
    </dxf>
    <dxf>
      <font>
        <color theme="0"/>
      </font>
      <border>
        <left/>
        <right/>
        <top/>
        <bottom/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ont>
        <color theme="0"/>
      </font>
      <border>
        <left/>
        <right/>
        <top/>
        <bottom/>
      </border>
    </dxf>
  </dxfs>
  <tableStyles count="0" defaultTableStyle="TableStyleMedium9" defaultPivotStyle="PivotStyleLight16"/>
  <colors>
    <mruColors>
      <color rgb="FF0000FF"/>
      <color rgb="FFFF3300"/>
      <color rgb="FFCC0000"/>
      <color rgb="FFC0C0C0"/>
      <color rgb="FF01E91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50"/>
  <sheetViews>
    <sheetView tabSelected="1" topLeftCell="B1" workbookViewId="0">
      <selection activeCell="C4" sqref="C4:E4"/>
    </sheetView>
  </sheetViews>
  <sheetFormatPr defaultRowHeight="12.75"/>
  <cols>
    <col min="1" max="1" width="12.5703125" style="69" hidden="1" customWidth="1"/>
    <col min="2" max="2" width="9.140625" style="69"/>
    <col min="3" max="3" width="26.42578125" style="69" customWidth="1"/>
    <col min="4" max="4" width="10.140625" style="69" customWidth="1"/>
    <col min="5" max="5" width="20.28515625" style="69" bestFit="1" customWidth="1"/>
    <col min="6" max="6" width="9.140625" style="69"/>
    <col min="7" max="16384" width="9.140625" style="2"/>
  </cols>
  <sheetData>
    <row r="1" spans="1:5">
      <c r="A1" s="68" t="s">
        <v>63</v>
      </c>
    </row>
    <row r="2" spans="1:5">
      <c r="A2" s="68" t="s">
        <v>61</v>
      </c>
      <c r="E2" s="69" t="s">
        <v>55</v>
      </c>
    </row>
    <row r="3" spans="1:5">
      <c r="A3" s="68" t="s">
        <v>62</v>
      </c>
    </row>
    <row r="4" spans="1:5">
      <c r="A4" s="68"/>
      <c r="C4" s="78" t="s">
        <v>63</v>
      </c>
      <c r="D4" s="78"/>
      <c r="E4" s="78"/>
    </row>
    <row r="5" spans="1:5">
      <c r="A5" s="68"/>
    </row>
    <row r="6" spans="1:5">
      <c r="A6" s="68"/>
    </row>
    <row r="7" spans="1:5" ht="15">
      <c r="A7" s="68"/>
      <c r="B7" s="79" t="s">
        <v>56</v>
      </c>
      <c r="C7" s="79"/>
      <c r="D7" s="79"/>
      <c r="E7" s="79"/>
    </row>
    <row r="8" spans="1:5" ht="15">
      <c r="A8" s="68"/>
      <c r="B8" s="79" t="s">
        <v>57</v>
      </c>
      <c r="C8" s="79"/>
      <c r="D8" s="79"/>
      <c r="E8" s="79"/>
    </row>
    <row r="9" spans="1:5" ht="12.75" customHeight="1">
      <c r="A9" s="68"/>
      <c r="B9" s="68"/>
      <c r="C9" s="68"/>
    </row>
    <row r="10" spans="1:5" ht="17.25" customHeight="1">
      <c r="A10" s="68"/>
      <c r="B10" s="70" t="s">
        <v>58</v>
      </c>
      <c r="C10" s="71" t="s">
        <v>24</v>
      </c>
      <c r="D10" s="71" t="s">
        <v>59</v>
      </c>
      <c r="E10" s="72" t="s">
        <v>60</v>
      </c>
    </row>
    <row r="11" spans="1:5" ht="15.75" customHeight="1">
      <c r="A11" s="68"/>
      <c r="B11" s="73">
        <f>IF(ISTEXT(C12),SUM(B10,1),"")</f>
        <v>1</v>
      </c>
      <c r="C11" s="74" t="str">
        <f>IF(COUNTA(C$10:C10)-1=COUNT('01.2012'!$A$2:$A$28),"Итого",INDEX('01.2012'!$B$2:$B$28,MATCH(SMALL('01.2012'!$A$2:$A$28,ROW()-10),'01.2012'!$A$2:$A$28,0)))</f>
        <v>Давлатов Талиб</v>
      </c>
      <c r="D11" s="75">
        <f>IF(C11="Итого",SUM(D$10:D10),SUMIF('01.2012'!$B$2:$B$28,C11,'01.2012'!$P$2:$P$28))</f>
        <v>334.78999999999996</v>
      </c>
      <c r="E11" s="76"/>
    </row>
    <row r="12" spans="1:5" ht="15.75" customHeight="1">
      <c r="A12" s="68"/>
      <c r="B12" s="73">
        <f t="shared" ref="B12:B50" si="0">IF(ISTEXT(C13),SUM(B11,1),"")</f>
        <v>2</v>
      </c>
      <c r="C12" s="74" t="str">
        <f>IF(COUNTA(C$10:C11)-1=COUNT('01.2012'!$A$2:$A$28),"Итого",INDEX('01.2012'!$B$2:$B$28,MATCH(SMALL('01.2012'!$A$2:$A$28,ROW()-10),'01.2012'!$A$2:$A$28,0)))</f>
        <v>Каххорова Озода</v>
      </c>
      <c r="D12" s="75">
        <f>IF(C12="Итого",SUM(D$10:D11),SUMIF('01.2012'!$B$2:$B$28,C12,'01.2012'!$P$2:$P$28))</f>
        <v>122.38</v>
      </c>
      <c r="E12" s="76"/>
    </row>
    <row r="13" spans="1:5" ht="15.75" customHeight="1">
      <c r="A13" s="68"/>
      <c r="B13" s="73">
        <f t="shared" si="0"/>
        <v>3</v>
      </c>
      <c r="C13" s="74" t="str">
        <f>IF(COUNTA(C$10:C12)-1=COUNT('01.2012'!$A$2:$A$28),"Итого",INDEX('01.2012'!$B$2:$B$28,MATCH(SMALL('01.2012'!$A$2:$A$28,ROW()-10),'01.2012'!$A$2:$A$28,0)))</f>
        <v>Матинов Холиддин</v>
      </c>
      <c r="D13" s="75">
        <f>IF(C13="Итого",SUM(D$10:D12),SUMIF('01.2012'!$B$2:$B$28,C13,'01.2012'!$P$2:$P$28))</f>
        <v>75.94</v>
      </c>
      <c r="E13" s="76"/>
    </row>
    <row r="14" spans="1:5" ht="15.75" customHeight="1">
      <c r="A14" s="68"/>
      <c r="B14" s="73">
        <f t="shared" si="0"/>
        <v>4</v>
      </c>
      <c r="C14" s="74" t="str">
        <f>IF(COUNTA(C$10:C13)-1=COUNT('01.2012'!$A$2:$A$28),"Итого",INDEX('01.2012'!$B$2:$B$28,MATCH(SMALL('01.2012'!$A$2:$A$28,ROW()-10),'01.2012'!$A$2:$A$28,0)))</f>
        <v>Назаров Хабибулло</v>
      </c>
      <c r="D14" s="75">
        <f>IF(C14="Итого",SUM(D$10:D13),SUMIF('01.2012'!$B$2:$B$28,C14,'01.2012'!$P$2:$P$28))</f>
        <v>98.82</v>
      </c>
      <c r="E14" s="76"/>
    </row>
    <row r="15" spans="1:5" ht="15.75" customHeight="1">
      <c r="A15" s="68"/>
      <c r="B15" s="73" t="str">
        <f t="shared" si="0"/>
        <v/>
      </c>
      <c r="C15" s="74" t="str">
        <f>IF(COUNTA(C$10:C14)-1=COUNT('01.2012'!$A$2:$A$28),"Итого",INDEX('01.2012'!$B$2:$B$28,MATCH(SMALL('01.2012'!$A$2:$A$28,ROW()-10),'01.2012'!$A$2:$A$28,0)))</f>
        <v>Итого</v>
      </c>
      <c r="D15" s="75">
        <f>IF(C15="Итого",SUM(D$10:D14),SUMIF('01.2012'!$B$2:$B$28,C15,'01.2012'!$P$2:$P$28))</f>
        <v>631.92999999999984</v>
      </c>
      <c r="E15" s="76"/>
    </row>
    <row r="16" spans="1:5" ht="15.75" customHeight="1">
      <c r="A16" s="68"/>
      <c r="B16" s="73" t="str">
        <f t="shared" si="0"/>
        <v/>
      </c>
      <c r="C16" s="74" t="e">
        <f>IF(COUNTA(C$10:C15)-1=COUNT('01.2012'!$A$2:$A$28),"Итого",INDEX('01.2012'!$B$2:$B$28,MATCH(SMALL('01.2012'!$A$2:$A$28,ROW()-10),'01.2012'!$A$2:$A$28,0)))</f>
        <v>#NUM!</v>
      </c>
      <c r="D16" s="75" t="e">
        <f>IF(C16="Итого",SUM(D$10:D15),SUMIF('01.2012'!$B$2:$B$28,C16,'01.2012'!$P$2:$P$28))</f>
        <v>#NUM!</v>
      </c>
      <c r="E16" s="76"/>
    </row>
    <row r="17" spans="1:5" ht="15.75" customHeight="1">
      <c r="A17" s="68"/>
      <c r="B17" s="73" t="str">
        <f t="shared" si="0"/>
        <v/>
      </c>
      <c r="C17" s="74" t="e">
        <f>IF(COUNTA(C$10:C16)-1=COUNT('01.2012'!$A$2:$A$28),"Итого",INDEX('01.2012'!$B$2:$B$28,MATCH(SMALL('01.2012'!$A$2:$A$28,ROW()-10),'01.2012'!$A$2:$A$28,0)))</f>
        <v>#NUM!</v>
      </c>
      <c r="D17" s="75" t="e">
        <f>IF(C17="Итого",SUM(D$10:D16),SUMIF('01.2012'!$B$2:$B$28,C17,'01.2012'!$P$2:$P$28))</f>
        <v>#NUM!</v>
      </c>
      <c r="E17" s="76"/>
    </row>
    <row r="18" spans="1:5" ht="15.75" customHeight="1">
      <c r="A18" s="68"/>
      <c r="B18" s="73" t="str">
        <f t="shared" si="0"/>
        <v/>
      </c>
      <c r="C18" s="74" t="e">
        <f>IF(COUNTA(C$10:C17)-1=COUNT('01.2012'!$A$2:$A$28),"Итого",INDEX('01.2012'!$B$2:$B$28,MATCH(SMALL('01.2012'!$A$2:$A$28,ROW()-10),'01.2012'!$A$2:$A$28,0)))</f>
        <v>#NUM!</v>
      </c>
      <c r="D18" s="75" t="e">
        <f>IF(C18="Итого",SUM(D$10:D17),SUMIF('01.2012'!$B$2:$B$28,C18,'01.2012'!$P$2:$P$28))</f>
        <v>#NUM!</v>
      </c>
      <c r="E18" s="76"/>
    </row>
    <row r="19" spans="1:5" ht="15.75" customHeight="1">
      <c r="A19" s="68"/>
      <c r="B19" s="73" t="str">
        <f t="shared" si="0"/>
        <v/>
      </c>
      <c r="C19" s="74" t="e">
        <f>IF(COUNTA(C$10:C18)-1=COUNT('01.2012'!$A$2:$A$28),"Итого",INDEX('01.2012'!$B$2:$B$28,MATCH(SMALL('01.2012'!$A$2:$A$28,ROW()-10),'01.2012'!$A$2:$A$28,0)))</f>
        <v>#NUM!</v>
      </c>
      <c r="D19" s="75" t="e">
        <f>IF(C19="Итого",SUM(D$10:D18),SUMIF('01.2012'!$B$2:$B$28,C19,'01.2012'!$P$2:$P$28))</f>
        <v>#NUM!</v>
      </c>
      <c r="E19" s="76"/>
    </row>
    <row r="20" spans="1:5" ht="15.75" customHeight="1">
      <c r="A20" s="68"/>
      <c r="B20" s="73" t="str">
        <f t="shared" si="0"/>
        <v/>
      </c>
      <c r="C20" s="74" t="e">
        <f>IF(COUNTA(C$10:C19)-1=COUNT('01.2012'!$A$2:$A$28),"Итого",INDEX('01.2012'!$B$2:$B$28,MATCH(SMALL('01.2012'!$A$2:$A$28,ROW()-10),'01.2012'!$A$2:$A$28,0)))</f>
        <v>#NUM!</v>
      </c>
      <c r="D20" s="75" t="e">
        <f>IF(C20="Итого",SUM(D$10:D19),SUMIF('01.2012'!$B$2:$B$28,C20,'01.2012'!$P$2:$P$28))</f>
        <v>#NUM!</v>
      </c>
      <c r="E20" s="76"/>
    </row>
    <row r="21" spans="1:5" ht="15.75" customHeight="1">
      <c r="A21" s="68"/>
      <c r="B21" s="73" t="str">
        <f t="shared" si="0"/>
        <v/>
      </c>
      <c r="C21" s="74" t="e">
        <f>IF(COUNTA(C$10:C20)-1=COUNT('01.2012'!$A$2:$A$28),"Итого",INDEX('01.2012'!$B$2:$B$28,MATCH(SMALL('01.2012'!$A$2:$A$28,ROW()-10),'01.2012'!$A$2:$A$28,0)))</f>
        <v>#NUM!</v>
      </c>
      <c r="D21" s="75" t="e">
        <f>IF(C21="Итого",SUM(D$10:D20),SUMIF('01.2012'!$B$2:$B$28,C21,'01.2012'!$P$2:$P$28))</f>
        <v>#NUM!</v>
      </c>
      <c r="E21" s="76"/>
    </row>
    <row r="22" spans="1:5" ht="15.75" customHeight="1">
      <c r="A22" s="68"/>
      <c r="B22" s="73" t="str">
        <f t="shared" si="0"/>
        <v/>
      </c>
      <c r="C22" s="74" t="e">
        <f>IF(COUNTA(C$10:C21)-1=COUNT('01.2012'!$A$2:$A$28),"Итого",INDEX('01.2012'!$B$2:$B$28,MATCH(SMALL('01.2012'!$A$2:$A$28,ROW()-10),'01.2012'!$A$2:$A$28,0)))</f>
        <v>#NUM!</v>
      </c>
      <c r="D22" s="75" t="e">
        <f>IF(C22="Итого",SUM(D$10:D21),SUMIF('01.2012'!$B$2:$B$28,C22,'01.2012'!$P$2:$P$28))</f>
        <v>#NUM!</v>
      </c>
      <c r="E22" s="76"/>
    </row>
    <row r="23" spans="1:5" ht="15.75" customHeight="1">
      <c r="A23" s="68"/>
      <c r="B23" s="73" t="str">
        <f t="shared" si="0"/>
        <v/>
      </c>
      <c r="C23" s="74" t="e">
        <f>IF(COUNTA(C$10:C22)-1=COUNT('01.2012'!$A$2:$A$28),"Итого",INDEX('01.2012'!$B$2:$B$28,MATCH(SMALL('01.2012'!$A$2:$A$28,ROW()-10),'01.2012'!$A$2:$A$28,0)))</f>
        <v>#NUM!</v>
      </c>
      <c r="D23" s="75" t="e">
        <f>IF(C23="Итого",SUM(D$10:D22),SUMIF('01.2012'!$B$2:$B$28,C23,'01.2012'!$P$2:$P$28))</f>
        <v>#NUM!</v>
      </c>
      <c r="E23" s="76"/>
    </row>
    <row r="24" spans="1:5" ht="15.75" customHeight="1">
      <c r="A24" s="68"/>
      <c r="B24" s="73" t="str">
        <f t="shared" si="0"/>
        <v/>
      </c>
      <c r="C24" s="74" t="e">
        <f>IF(COUNTA(C$10:C23)-1=COUNT('01.2012'!$A$2:$A$28),"Итого",INDEX('01.2012'!$B$2:$B$28,MATCH(SMALL('01.2012'!$A$2:$A$28,ROW()-10),'01.2012'!$A$2:$A$28,0)))</f>
        <v>#NUM!</v>
      </c>
      <c r="D24" s="75" t="e">
        <f>IF(C24="Итого",SUM(D$10:D23),SUMIF('01.2012'!$B$2:$B$28,C24,'01.2012'!$P$2:$P$28))</f>
        <v>#NUM!</v>
      </c>
      <c r="E24" s="76"/>
    </row>
    <row r="25" spans="1:5" ht="15.75" customHeight="1">
      <c r="A25" s="68"/>
      <c r="B25" s="73" t="str">
        <f t="shared" si="0"/>
        <v/>
      </c>
      <c r="C25" s="74" t="e">
        <f>IF(COUNTA(C$10:C24)-1=COUNT('01.2012'!$A$2:$A$28),"Итого",INDEX('01.2012'!$B$2:$B$28,MATCH(SMALL('01.2012'!$A$2:$A$28,ROW()-10),'01.2012'!$A$2:$A$28,0)))</f>
        <v>#NUM!</v>
      </c>
      <c r="D25" s="75" t="e">
        <f>IF(C25="Итого",SUM(D$10:D24),SUMIF('01.2012'!$B$2:$B$28,C25,'01.2012'!$P$2:$P$28))</f>
        <v>#NUM!</v>
      </c>
      <c r="E25" s="76"/>
    </row>
    <row r="26" spans="1:5" ht="15.75" customHeight="1">
      <c r="B26" s="73" t="str">
        <f t="shared" si="0"/>
        <v/>
      </c>
      <c r="C26" s="74" t="e">
        <f>IF(COUNTA(C$10:C25)-1=COUNT('01.2012'!$A$2:$A$28),"Итого",INDEX('01.2012'!$B$2:$B$28,MATCH(SMALL('01.2012'!$A$2:$A$28,ROW()-10),'01.2012'!$A$2:$A$28,0)))</f>
        <v>#NUM!</v>
      </c>
      <c r="D26" s="75" t="e">
        <f>IF(C26="Итого",SUM(D$10:D25),SUMIF('01.2012'!$B$2:$B$28,C26,'01.2012'!$P$2:$P$28))</f>
        <v>#NUM!</v>
      </c>
      <c r="E26" s="76"/>
    </row>
    <row r="27" spans="1:5" ht="15.75" customHeight="1">
      <c r="B27" s="73" t="str">
        <f t="shared" si="0"/>
        <v/>
      </c>
      <c r="C27" s="74" t="e">
        <f>IF(COUNTA(C$10:C26)-1=COUNT('01.2012'!$A$2:$A$28),"Итого",INDEX('01.2012'!$B$2:$B$28,MATCH(SMALL('01.2012'!$A$2:$A$28,ROW()-10),'01.2012'!$A$2:$A$28,0)))</f>
        <v>#NUM!</v>
      </c>
      <c r="D27" s="75" t="e">
        <f>IF(C27="Итого",SUM(D$10:D26),SUMIF('01.2012'!$B$2:$B$28,C27,'01.2012'!$P$2:$P$28))</f>
        <v>#NUM!</v>
      </c>
      <c r="E27" s="76"/>
    </row>
    <row r="28" spans="1:5" ht="15.75" customHeight="1">
      <c r="B28" s="73" t="str">
        <f t="shared" si="0"/>
        <v/>
      </c>
      <c r="C28" s="74" t="e">
        <f>IF(COUNTA(C$10:C27)-1=COUNT('01.2012'!$A$2:$A$28),"Итого",INDEX('01.2012'!$B$2:$B$28,MATCH(SMALL('01.2012'!$A$2:$A$28,ROW()-10),'01.2012'!$A$2:$A$28,0)))</f>
        <v>#NUM!</v>
      </c>
      <c r="D28" s="75" t="e">
        <f>IF(C28="Итого",SUM(D$10:D27),SUMIF('01.2012'!$B$2:$B$28,C28,'01.2012'!$P$2:$P$28))</f>
        <v>#NUM!</v>
      </c>
      <c r="E28" s="76"/>
    </row>
    <row r="29" spans="1:5" ht="15.75" customHeight="1">
      <c r="B29" s="73" t="str">
        <f t="shared" si="0"/>
        <v/>
      </c>
      <c r="C29" s="74" t="e">
        <f>IF(COUNTA(C$10:C28)-1=COUNT('01.2012'!$A$2:$A$28),"Итого",INDEX('01.2012'!$B$2:$B$28,MATCH(SMALL('01.2012'!$A$2:$A$28,ROW()-10),'01.2012'!$A$2:$A$28,0)))</f>
        <v>#NUM!</v>
      </c>
      <c r="D29" s="75" t="e">
        <f>IF(C29="Итого",SUM(D$10:D28),SUMIF('01.2012'!$B$2:$B$28,C29,'01.2012'!$P$2:$P$28))</f>
        <v>#NUM!</v>
      </c>
      <c r="E29" s="76"/>
    </row>
    <row r="30" spans="1:5" ht="15.75" customHeight="1">
      <c r="B30" s="73" t="str">
        <f t="shared" si="0"/>
        <v/>
      </c>
      <c r="C30" s="74" t="e">
        <f>IF(COUNTA(C$10:C29)-1=COUNT('01.2012'!$A$2:$A$28),"Итого",INDEX('01.2012'!$B$2:$B$28,MATCH(SMALL('01.2012'!$A$2:$A$28,ROW()-10),'01.2012'!$A$2:$A$28,0)))</f>
        <v>#NUM!</v>
      </c>
      <c r="D30" s="75" t="e">
        <f>IF(C30="Итого",SUM(D$10:D29),SUMIF('01.2012'!$B$2:$B$28,C30,'01.2012'!$P$2:$P$28))</f>
        <v>#NUM!</v>
      </c>
      <c r="E30" s="76"/>
    </row>
    <row r="31" spans="1:5" ht="15.75" customHeight="1">
      <c r="B31" s="73" t="str">
        <f t="shared" si="0"/>
        <v/>
      </c>
      <c r="C31" s="74" t="e">
        <f>IF(COUNTA(C$10:C30)-1=COUNT('01.2012'!$A$2:$A$28),"Итого",INDEX('01.2012'!$B$2:$B$28,MATCH(SMALL('01.2012'!$A$2:$A$28,ROW()-10),'01.2012'!$A$2:$A$28,0)))</f>
        <v>#NUM!</v>
      </c>
      <c r="D31" s="75" t="e">
        <f>IF(C31="Итого",SUM(D$10:D30),SUMIF('01.2012'!$B$2:$B$28,C31,'01.2012'!$P$2:$P$28))</f>
        <v>#NUM!</v>
      </c>
      <c r="E31" s="76"/>
    </row>
    <row r="32" spans="1:5" ht="15.75" customHeight="1">
      <c r="B32" s="73" t="str">
        <f t="shared" si="0"/>
        <v/>
      </c>
      <c r="C32" s="74" t="e">
        <f>IF(COUNTA(C$10:C31)-1=COUNT('01.2012'!$A$2:$A$28),"Итого",INDEX('01.2012'!$B$2:$B$28,MATCH(SMALL('01.2012'!$A$2:$A$28,ROW()-10),'01.2012'!$A$2:$A$28,0)))</f>
        <v>#NUM!</v>
      </c>
      <c r="D32" s="75" t="e">
        <f>IF(C32="Итого",SUM(D$10:D31),SUMIF('01.2012'!$B$2:$B$28,C32,'01.2012'!$P$2:$P$28))</f>
        <v>#NUM!</v>
      </c>
      <c r="E32" s="76"/>
    </row>
    <row r="33" spans="2:5" ht="15.75" customHeight="1">
      <c r="B33" s="73" t="str">
        <f t="shared" si="0"/>
        <v/>
      </c>
      <c r="C33" s="74" t="e">
        <f>IF(COUNTA(C$10:C32)-1=COUNT('01.2012'!$A$2:$A$28),"Итого",INDEX('01.2012'!$B$2:$B$28,MATCH(SMALL('01.2012'!$A$2:$A$28,ROW()-10),'01.2012'!$A$2:$A$28,0)))</f>
        <v>#NUM!</v>
      </c>
      <c r="D33" s="75" t="e">
        <f>IF(C33="Итого",SUM(D$10:D32),SUMIF('01.2012'!$B$2:$B$28,C33,'01.2012'!$P$2:$P$28))</f>
        <v>#NUM!</v>
      </c>
      <c r="E33" s="76"/>
    </row>
    <row r="34" spans="2:5" ht="15.75" customHeight="1">
      <c r="B34" s="73" t="str">
        <f t="shared" si="0"/>
        <v/>
      </c>
      <c r="C34" s="74" t="e">
        <f>IF(COUNTA(C$10:C33)-1=COUNT('01.2012'!$A$2:$A$28),"Итого",INDEX('01.2012'!$B$2:$B$28,MATCH(SMALL('01.2012'!$A$2:$A$28,ROW()-10),'01.2012'!$A$2:$A$28,0)))</f>
        <v>#NUM!</v>
      </c>
      <c r="D34" s="75" t="e">
        <f>IF(C34="Итого",SUM(D$10:D33),SUMIF('01.2012'!$B$2:$B$28,C34,'01.2012'!$P$2:$P$28))</f>
        <v>#NUM!</v>
      </c>
      <c r="E34" s="76"/>
    </row>
    <row r="35" spans="2:5" ht="15.75" customHeight="1">
      <c r="B35" s="73" t="str">
        <f t="shared" si="0"/>
        <v/>
      </c>
      <c r="C35" s="74" t="e">
        <f>IF(COUNTA(C$10:C34)-1=COUNT('01.2012'!$A$2:$A$28),"Итого",INDEX('01.2012'!$B$2:$B$28,MATCH(SMALL('01.2012'!$A$2:$A$28,ROW()-10),'01.2012'!$A$2:$A$28,0)))</f>
        <v>#NUM!</v>
      </c>
      <c r="D35" s="75" t="e">
        <f>IF(C35="Итого",SUM(D$10:D34),SUMIF('01.2012'!$B$2:$B$28,C35,'01.2012'!$P$2:$P$28))</f>
        <v>#NUM!</v>
      </c>
      <c r="E35" s="76"/>
    </row>
    <row r="36" spans="2:5" ht="15.75" customHeight="1">
      <c r="B36" s="73" t="str">
        <f t="shared" si="0"/>
        <v/>
      </c>
      <c r="C36" s="74" t="e">
        <f>IF(COUNTA(C$10:C35)-1=COUNT('01.2012'!$A$2:$A$28),"Итого",INDEX('01.2012'!$B$2:$B$28,MATCH(SMALL('01.2012'!$A$2:$A$28,ROW()-10),'01.2012'!$A$2:$A$28,0)))</f>
        <v>#NUM!</v>
      </c>
      <c r="D36" s="75" t="e">
        <f>IF(C36="Итого",SUM(D$10:D35),SUMIF('01.2012'!$B$2:$B$28,C36,'01.2012'!$P$2:$P$28))</f>
        <v>#NUM!</v>
      </c>
      <c r="E36" s="76"/>
    </row>
    <row r="37" spans="2:5" ht="15.75" customHeight="1">
      <c r="B37" s="73" t="str">
        <f t="shared" si="0"/>
        <v/>
      </c>
      <c r="C37" s="74" t="e">
        <f>IF(COUNTA(C$10:C36)-1=COUNT('01.2012'!$A$2:$A$28),"Итого",INDEX('01.2012'!$B$2:$B$28,MATCH(SMALL('01.2012'!$A$2:$A$28,ROW()-10),'01.2012'!$A$2:$A$28,0)))</f>
        <v>#NUM!</v>
      </c>
      <c r="D37" s="75" t="e">
        <f>IF(C37="Итого",SUM(D$10:D36),SUMIF('01.2012'!$B$2:$B$28,C37,'01.2012'!$P$2:$P$28))</f>
        <v>#NUM!</v>
      </c>
      <c r="E37" s="76"/>
    </row>
    <row r="38" spans="2:5" ht="15.75" customHeight="1">
      <c r="B38" s="73" t="str">
        <f t="shared" si="0"/>
        <v/>
      </c>
      <c r="C38" s="74" t="e">
        <f>IF(COUNTA(C$10:C37)-1=COUNT('01.2012'!$A$2:$A$28),"Итого",INDEX('01.2012'!$B$2:$B$28,MATCH(SMALL('01.2012'!$A$2:$A$28,ROW()-10),'01.2012'!$A$2:$A$28,0)))</f>
        <v>#NUM!</v>
      </c>
      <c r="D38" s="75" t="e">
        <f>IF(C38="Итого",SUM(D$10:D37),SUMIF('01.2012'!$B$2:$B$28,C38,'01.2012'!$P$2:$P$28))</f>
        <v>#NUM!</v>
      </c>
      <c r="E38" s="76"/>
    </row>
    <row r="39" spans="2:5" ht="15.75" customHeight="1">
      <c r="B39" s="73" t="str">
        <f t="shared" si="0"/>
        <v/>
      </c>
      <c r="C39" s="74" t="e">
        <f>IF(COUNTA(C$10:C38)-1=COUNT('01.2012'!$A$2:$A$28),"Итого",INDEX('01.2012'!$B$2:$B$28,MATCH(SMALL('01.2012'!$A$2:$A$28,ROW()-10),'01.2012'!$A$2:$A$28,0)))</f>
        <v>#NUM!</v>
      </c>
      <c r="D39" s="75" t="e">
        <f>IF(C39="Итого",SUM(D$10:D38),SUMIF('01.2012'!$B$2:$B$28,C39,'01.2012'!$P$2:$P$28))</f>
        <v>#NUM!</v>
      </c>
      <c r="E39" s="76"/>
    </row>
    <row r="40" spans="2:5" ht="15.75" customHeight="1">
      <c r="B40" s="73" t="str">
        <f t="shared" si="0"/>
        <v/>
      </c>
      <c r="C40" s="74" t="e">
        <f>IF(COUNTA(C$10:C39)-1=COUNT('01.2012'!$A$2:$A$28),"Итого",INDEX('01.2012'!$B$2:$B$28,MATCH(SMALL('01.2012'!$A$2:$A$28,ROW()-10),'01.2012'!$A$2:$A$28,0)))</f>
        <v>#NUM!</v>
      </c>
      <c r="D40" s="75" t="e">
        <f>IF(C40="Итого",SUM(D$10:D39),SUMIF('01.2012'!$B$2:$B$28,C40,'01.2012'!$P$2:$P$28))</f>
        <v>#NUM!</v>
      </c>
      <c r="E40" s="76"/>
    </row>
    <row r="41" spans="2:5">
      <c r="B41" s="73" t="str">
        <f t="shared" si="0"/>
        <v/>
      </c>
      <c r="C41" s="74" t="e">
        <f>IF(COUNTA(C$10:C40)-1=COUNT('01.2012'!$A$2:$A$28),"Итого",INDEX('01.2012'!$B$2:$B$28,MATCH(SMALL('01.2012'!$A$2:$A$28,ROW()-10),'01.2012'!$A$2:$A$28,0)))</f>
        <v>#NUM!</v>
      </c>
      <c r="D41" s="75" t="e">
        <f>IF(C41="Итого",SUM(D$10:D40),SUMIF('01.2012'!$B$2:$B$28,C41,'01.2012'!$P$2:$P$28))</f>
        <v>#NUM!</v>
      </c>
      <c r="E41" s="76"/>
    </row>
    <row r="42" spans="2:5">
      <c r="B42" s="73" t="str">
        <f t="shared" si="0"/>
        <v/>
      </c>
      <c r="C42" s="74" t="e">
        <f>IF(COUNTA(C$10:C41)-1=COUNT('01.2012'!$A$2:$A$28),"Итого",INDEX('01.2012'!$B$2:$B$28,MATCH(SMALL('01.2012'!$A$2:$A$28,ROW()-10),'01.2012'!$A$2:$A$28,0)))</f>
        <v>#NUM!</v>
      </c>
      <c r="D42" s="75" t="e">
        <f>IF(C42="Итого",SUM(D$10:D41),SUMIF('01.2012'!$B$2:$B$28,C42,'01.2012'!$P$2:$P$28))</f>
        <v>#NUM!</v>
      </c>
      <c r="E42" s="76"/>
    </row>
    <row r="43" spans="2:5">
      <c r="B43" s="73" t="str">
        <f t="shared" si="0"/>
        <v/>
      </c>
      <c r="C43" s="74" t="e">
        <f>IF(COUNTA(C$10:C42)-1=COUNT('01.2012'!$A$2:$A$28),"Итого",INDEX('01.2012'!$B$2:$B$28,MATCH(SMALL('01.2012'!$A$2:$A$28,ROW()-10),'01.2012'!$A$2:$A$28,0)))</f>
        <v>#NUM!</v>
      </c>
      <c r="D43" s="75" t="e">
        <f>IF(C43="Итого",SUM(D$10:D42),SUMIF('01.2012'!$B$2:$B$28,C43,'01.2012'!$P$2:$P$28))</f>
        <v>#NUM!</v>
      </c>
      <c r="E43" s="76"/>
    </row>
    <row r="44" spans="2:5">
      <c r="B44" s="73" t="str">
        <f t="shared" si="0"/>
        <v/>
      </c>
      <c r="C44" s="74" t="e">
        <f>IF(COUNTA(C$10:C43)-1=COUNT('01.2012'!$A$2:$A$28),"Итого",INDEX('01.2012'!$B$2:$B$28,MATCH(SMALL('01.2012'!$A$2:$A$28,ROW()-10),'01.2012'!$A$2:$A$28,0)))</f>
        <v>#NUM!</v>
      </c>
      <c r="D44" s="75" t="e">
        <f>IF(C44="Итого",SUM(D$10:D43),SUMIF('01.2012'!$B$2:$B$28,C44,'01.2012'!$P$2:$P$28))</f>
        <v>#NUM!</v>
      </c>
      <c r="E44" s="76"/>
    </row>
    <row r="45" spans="2:5">
      <c r="B45" s="73" t="str">
        <f t="shared" si="0"/>
        <v/>
      </c>
      <c r="C45" s="74" t="e">
        <f>IF(COUNTA(C$10:C44)-1=COUNT('01.2012'!$A$2:$A$28),"Итого",INDEX('01.2012'!$B$2:$B$28,MATCH(SMALL('01.2012'!$A$2:$A$28,ROW()-10),'01.2012'!$A$2:$A$28,0)))</f>
        <v>#NUM!</v>
      </c>
      <c r="D45" s="75" t="e">
        <f>IF(C45="Итого",SUM(D$10:D44),SUMIF('01.2012'!$B$2:$B$28,C45,'01.2012'!$P$2:$P$28))</f>
        <v>#NUM!</v>
      </c>
      <c r="E45" s="76"/>
    </row>
    <row r="46" spans="2:5">
      <c r="B46" s="73" t="str">
        <f t="shared" si="0"/>
        <v/>
      </c>
      <c r="C46" s="74" t="e">
        <f>IF(COUNTA(C$10:C45)-1=COUNT('01.2012'!$A$2:$A$28),"Итого",INDEX('01.2012'!$B$2:$B$28,MATCH(SMALL('01.2012'!$A$2:$A$28,ROW()-10),'01.2012'!$A$2:$A$28,0)))</f>
        <v>#NUM!</v>
      </c>
      <c r="D46" s="75" t="e">
        <f>IF(C46="Итого",SUM(D$10:D45),SUMIF('01.2012'!$B$2:$B$28,C46,'01.2012'!$P$2:$P$28))</f>
        <v>#NUM!</v>
      </c>
      <c r="E46" s="76"/>
    </row>
    <row r="47" spans="2:5">
      <c r="B47" s="73" t="str">
        <f t="shared" si="0"/>
        <v/>
      </c>
      <c r="C47" s="74" t="e">
        <f>IF(COUNTA(C$10:C46)-1=COUNT('01.2012'!$A$2:$A$28),"Итого",INDEX('01.2012'!$B$2:$B$28,MATCH(SMALL('01.2012'!$A$2:$A$28,ROW()-10),'01.2012'!$A$2:$A$28,0)))</f>
        <v>#NUM!</v>
      </c>
      <c r="D47" s="75" t="e">
        <f>IF(C47="Итого",SUM(D$10:D46),SUMIF('01.2012'!$B$2:$B$28,C47,'01.2012'!$P$2:$P$28))</f>
        <v>#NUM!</v>
      </c>
      <c r="E47" s="76"/>
    </row>
    <row r="48" spans="2:5">
      <c r="B48" s="73" t="str">
        <f t="shared" ref="B48:B50" si="1">IF(ISTEXT(C49),SUM(B47,1),"")</f>
        <v/>
      </c>
      <c r="C48" s="74" t="e">
        <f>IF(COUNTA(C$10:C47)-1=COUNT('01.2012'!$A$2:$A$28),"Итого",INDEX('01.2012'!$B$2:$B$28,MATCH(SMALL('01.2012'!$A$2:$A$28,ROW()-10),'01.2012'!$A$2:$A$28,0)))</f>
        <v>#NUM!</v>
      </c>
      <c r="D48" s="75" t="e">
        <f>IF(C48="Итого",SUM(D$10:D47),SUMIF('01.2012'!$B$2:$B$28,C48,'01.2012'!$P$2:$P$28))</f>
        <v>#NUM!</v>
      </c>
      <c r="E48" s="76"/>
    </row>
    <row r="49" spans="2:6">
      <c r="B49" s="73" t="str">
        <f t="shared" si="1"/>
        <v/>
      </c>
      <c r="C49" s="74" t="e">
        <f>IF(COUNTA(C$10:C48)-1=COUNT('01.2012'!$A$2:$A$28),"Итого",INDEX('01.2012'!$B$2:$B$28,MATCH(SMALL('01.2012'!$A$2:$A$28,ROW()-10),'01.2012'!$A$2:$A$28,0)))</f>
        <v>#NUM!</v>
      </c>
      <c r="D49" s="75" t="e">
        <f>IF(C49="Итого",SUM(D$10:D48),SUMIF('01.2012'!$B$2:$B$28,C49,'01.2012'!$P$2:$P$28))</f>
        <v>#NUM!</v>
      </c>
      <c r="E49" s="76"/>
    </row>
    <row r="50" spans="2:6">
      <c r="B50" s="73" t="str">
        <f t="shared" si="1"/>
        <v/>
      </c>
      <c r="C50" s="74" t="e">
        <f>IF(COUNTA(C$10:C49)-1=COUNT('01.2012'!$A$2:$A$28),"Итого",INDEX('01.2012'!$B$2:$B$28,MATCH(SMALL('01.2012'!$A$2:$A$28,ROW()-10),'01.2012'!$A$2:$A$28,0)))</f>
        <v>#NUM!</v>
      </c>
      <c r="D50" s="75" t="e">
        <f>IF(C50="Итого",SUM(D$10:D49),SUMIF('01.2012'!$B$2:$B$28,C50,'01.2012'!$P$2:$P$28))</f>
        <v>#NUM!</v>
      </c>
      <c r="E50" s="76"/>
      <c r="F50" s="77"/>
    </row>
  </sheetData>
  <mergeCells count="3">
    <mergeCell ref="C4:E4"/>
    <mergeCell ref="B7:E7"/>
    <mergeCell ref="B8:E8"/>
  </mergeCells>
  <conditionalFormatting sqref="B11:E50">
    <cfRule type="expression" dxfId="9" priority="2">
      <formula>ISERROR($D11)</formula>
    </cfRule>
    <cfRule type="expression" dxfId="8" priority="1">
      <formula>$C11="Итого"</formula>
    </cfRule>
  </conditionalFormatting>
  <dataValidations count="1">
    <dataValidation type="list" allowBlank="1" showInputMessage="1" showErrorMessage="1" sqref="C4:E4">
      <formula1>$A$1:$A$3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R43"/>
  <sheetViews>
    <sheetView showOutlineSymbols="0" topLeftCell="B1" zoomScaleNormal="100" zoomScaleSheetLayoutView="85" workbookViewId="0">
      <selection sqref="A1:A1048576"/>
    </sheetView>
  </sheetViews>
  <sheetFormatPr defaultRowHeight="12.75"/>
  <cols>
    <col min="1" max="1" width="0" style="5" hidden="1" customWidth="1"/>
    <col min="2" max="2" width="31.42578125" style="52" customWidth="1"/>
    <col min="3" max="3" width="12.85546875" style="52" customWidth="1"/>
    <col min="4" max="4" width="17.28515625" style="52" bestFit="1" customWidth="1"/>
    <col min="5" max="5" width="18" style="52" customWidth="1"/>
    <col min="6" max="6" width="11.140625" style="52" customWidth="1"/>
    <col min="7" max="7" width="3" style="7" bestFit="1" customWidth="1"/>
    <col min="8" max="8" width="2.5703125" style="9" bestFit="1" customWidth="1"/>
    <col min="9" max="9" width="3.5703125" style="8" bestFit="1" customWidth="1"/>
    <col min="10" max="10" width="10" style="8" bestFit="1" customWidth="1"/>
    <col min="11" max="11" width="6.85546875" style="6" customWidth="1"/>
    <col min="12" max="12" width="10" style="6" bestFit="1" customWidth="1"/>
    <col min="13" max="14" width="8.85546875" style="6" bestFit="1" customWidth="1"/>
    <col min="15" max="15" width="3" style="6" bestFit="1" customWidth="1"/>
    <col min="16" max="16" width="10" style="6" bestFit="1" customWidth="1"/>
    <col min="17" max="18" width="5.5703125" style="86" customWidth="1"/>
    <col min="19" max="19" width="5.5703125" style="5" customWidth="1"/>
    <col min="20" max="16384" width="9.140625" style="5"/>
  </cols>
  <sheetData>
    <row r="1" spans="1:18" s="3" customFormat="1" ht="21.75" customHeight="1">
      <c r="B1" s="53" t="s">
        <v>24</v>
      </c>
      <c r="C1" s="54" t="s">
        <v>34</v>
      </c>
      <c r="D1" s="67" t="s">
        <v>37</v>
      </c>
      <c r="E1" s="67" t="s">
        <v>38</v>
      </c>
      <c r="F1" s="54"/>
      <c r="G1" s="55" t="s">
        <v>10</v>
      </c>
      <c r="H1" s="55" t="s">
        <v>11</v>
      </c>
      <c r="I1" s="54" t="s">
        <v>25</v>
      </c>
      <c r="J1" s="55" t="s">
        <v>26</v>
      </c>
      <c r="K1" s="55" t="s">
        <v>33</v>
      </c>
      <c r="L1" s="55" t="s">
        <v>12</v>
      </c>
      <c r="M1" s="55" t="s">
        <v>27</v>
      </c>
      <c r="N1" s="55" t="s">
        <v>13</v>
      </c>
      <c r="O1" s="55" t="s">
        <v>10</v>
      </c>
      <c r="P1" s="55" t="s">
        <v>11</v>
      </c>
      <c r="Q1" s="83"/>
      <c r="R1" s="83"/>
    </row>
    <row r="2" spans="1:18" s="4" customFormat="1" ht="12.75" customHeight="1">
      <c r="A2" s="26" t="b">
        <f>IF($I$2:$I$28*NOT(COUNTIF(B$1:B1,B2))*(SUMPRODUCT(ISTEXT(D2:E2)*COLUMN($A$1:$B$1))+1=MATCH('Ведомость оплаты'!$C$4,'Ведомость оплаты'!$A$1:$A$3,0)),SUMPRODUCT(--(B2&gt;=$B$2:$B$28)))</f>
        <v>0</v>
      </c>
      <c r="B2" s="80" t="s">
        <v>23</v>
      </c>
      <c r="C2" s="81"/>
      <c r="D2" s="81"/>
      <c r="E2" s="81"/>
      <c r="F2" s="81"/>
      <c r="G2" s="81"/>
      <c r="H2" s="81"/>
      <c r="I2" s="17"/>
      <c r="J2" s="18"/>
      <c r="K2" s="19"/>
      <c r="L2" s="20"/>
      <c r="M2" s="19"/>
      <c r="N2" s="19"/>
      <c r="O2" s="19"/>
      <c r="P2" s="19"/>
      <c r="Q2" s="84"/>
      <c r="R2" s="84"/>
    </row>
    <row r="3" spans="1:18" s="26" customFormat="1" ht="12" customHeight="1">
      <c r="A3" s="26" t="b">
        <f>IF($I$2:$I$28*NOT(COUNTIF(B$1:B2,B3))*(SUMPRODUCT(ISTEXT(D3:E3)*COLUMN($A$1:$B$1))+1=MATCH('Ведомость оплаты'!$C$4,'Ведомость оплаты'!$A$1:$A$3,0)),SUMPRODUCT(--(B3&gt;=$B$2:$B$28)))</f>
        <v>0</v>
      </c>
      <c r="B3" s="47" t="s">
        <v>17</v>
      </c>
      <c r="C3" s="64" t="s">
        <v>35</v>
      </c>
      <c r="D3" s="66" t="s">
        <v>39</v>
      </c>
      <c r="E3" s="66"/>
      <c r="F3" s="64"/>
      <c r="G3" s="22"/>
      <c r="H3" s="62"/>
      <c r="I3" s="42">
        <v>25</v>
      </c>
      <c r="J3" s="23">
        <v>235.3</v>
      </c>
      <c r="K3" s="23"/>
      <c r="L3" s="58">
        <f t="shared" ref="L3:L13" si="0">SUM(J3:K3)</f>
        <v>235.3</v>
      </c>
      <c r="M3" s="24">
        <f>ROUND(IF(L3-K3&gt;'08.2012'!$C$3,IF(L3-K3&gt;100,(L3-K3-((L3-K3)/100)-100)*0.13+4.8,((L3-K3-((L3-K3)/100)-'08.2012'!$C$3)*0.08)),),2)</f>
        <v>22.08</v>
      </c>
      <c r="N3" s="58">
        <f t="shared" ref="N3:N13" si="1">SUM(M3:M3)</f>
        <v>22.08</v>
      </c>
      <c r="O3" s="56">
        <f t="shared" ref="O3:O13" si="2">ROUND(ABS(IF((L3-N3+H3-G3)&lt;0,L3-N3+H3-G3,0)),2)</f>
        <v>0</v>
      </c>
      <c r="P3" s="25">
        <f t="shared" ref="P3:P13" si="3">ROUND(IF((L3-N3+H3-G3)&gt;0,L3-N3+H3-G3,0),2)</f>
        <v>213.22</v>
      </c>
      <c r="Q3" s="84"/>
      <c r="R3" s="84"/>
    </row>
    <row r="4" spans="1:18" s="26" customFormat="1" ht="12" customHeight="1">
      <c r="A4" s="26" t="b">
        <f>IF($I$2:$I$28*NOT(COUNTIF(B$1:B3,B4))*(SUMPRODUCT(ISTEXT(D4:E4)*COLUMN($A$1:$B$1))+1=MATCH('Ведомость оплаты'!$C$4,'Ведомость оплаты'!$A$1:$A$3,0)),SUMPRODUCT(--(B4&gt;=$B$2:$B$28)))</f>
        <v>0</v>
      </c>
      <c r="B4" s="47" t="s">
        <v>18</v>
      </c>
      <c r="C4" s="47" t="s">
        <v>36</v>
      </c>
      <c r="D4" s="66" t="s">
        <v>40</v>
      </c>
      <c r="E4" s="66"/>
      <c r="F4" s="47"/>
      <c r="G4" s="22"/>
      <c r="H4" s="62"/>
      <c r="I4" s="42">
        <v>25</v>
      </c>
      <c r="J4" s="23">
        <v>197.34</v>
      </c>
      <c r="K4" s="23"/>
      <c r="L4" s="58">
        <f t="shared" si="0"/>
        <v>197.34</v>
      </c>
      <c r="M4" s="24">
        <f>ROUND(IF(L4-K4&gt;'08.2012'!$C$3,IF(L4-K4&gt;100,(L4-K4-((L4-K4)/100)-100)*0.13+4.8,((L4-K4-((L4-K4)/100)-'08.2012'!$C$3)*0.08)),),2)</f>
        <v>17.2</v>
      </c>
      <c r="N4" s="58">
        <f t="shared" si="1"/>
        <v>17.2</v>
      </c>
      <c r="O4" s="56">
        <f t="shared" si="2"/>
        <v>0</v>
      </c>
      <c r="P4" s="25">
        <f t="shared" si="3"/>
        <v>180.14</v>
      </c>
      <c r="Q4" s="84"/>
      <c r="R4" s="84"/>
    </row>
    <row r="5" spans="1:18" s="26" customFormat="1" ht="12" customHeight="1">
      <c r="A5" s="26" t="b">
        <f>IF($I$2:$I$28*NOT(COUNTIF(B$1:B4,B5))*(SUMPRODUCT(ISTEXT(D5:E5)*COLUMN($A$1:$B$1))+1=MATCH('Ведомость оплаты'!$C$4,'Ведомость оплаты'!$A$1:$A$3,0)),SUMPRODUCT(--(B5&gt;=$B$2:$B$28)))</f>
        <v>0</v>
      </c>
      <c r="B5" s="47" t="s">
        <v>19</v>
      </c>
      <c r="C5" s="47"/>
      <c r="D5" s="66"/>
      <c r="E5" s="66" t="s">
        <v>41</v>
      </c>
      <c r="F5" s="47"/>
      <c r="G5" s="22"/>
      <c r="H5" s="62"/>
      <c r="I5" s="42">
        <v>25</v>
      </c>
      <c r="J5" s="23">
        <v>197.4</v>
      </c>
      <c r="K5" s="23"/>
      <c r="L5" s="58">
        <f t="shared" si="0"/>
        <v>197.4</v>
      </c>
      <c r="M5" s="24">
        <f>ROUND(IF(L5-K5&gt;'08.2012'!$C$3,IF(L5-K5&gt;100,(L5-K5-((L5-K5)/100)-100)*0.13+4.8,((L5-K5-((L5-K5)/100)-'08.2012'!$C$3)*0.08)),),2)</f>
        <v>17.21</v>
      </c>
      <c r="N5" s="58">
        <f t="shared" si="1"/>
        <v>17.21</v>
      </c>
      <c r="O5" s="56">
        <f t="shared" si="2"/>
        <v>0</v>
      </c>
      <c r="P5" s="25">
        <f t="shared" si="3"/>
        <v>180.19</v>
      </c>
      <c r="Q5" s="84"/>
      <c r="R5" s="84"/>
    </row>
    <row r="6" spans="1:18" s="26" customFormat="1" ht="12" customHeight="1">
      <c r="A6" s="26" t="b">
        <f>IF($I$2:$I$28*NOT(COUNTIF(B$1:B5,B6))*(SUMPRODUCT(ISTEXT(D6:E6)*COLUMN($A$1:$B$1))+1=MATCH('Ведомость оплаты'!$C$4,'Ведомость оплаты'!$A$1:$A$3,0)),SUMPRODUCT(--(B6&gt;=$B$2:$B$28)))</f>
        <v>0</v>
      </c>
      <c r="B6" s="47" t="s">
        <v>20</v>
      </c>
      <c r="C6" s="47"/>
      <c r="D6" s="66"/>
      <c r="E6" s="66" t="s">
        <v>42</v>
      </c>
      <c r="F6" s="47"/>
      <c r="G6" s="22"/>
      <c r="H6" s="62"/>
      <c r="I6" s="42">
        <v>25</v>
      </c>
      <c r="J6" s="23">
        <v>197.34</v>
      </c>
      <c r="K6" s="23"/>
      <c r="L6" s="58">
        <f t="shared" si="0"/>
        <v>197.34</v>
      </c>
      <c r="M6" s="24">
        <f>ROUND(IF(L6-K6&gt;'08.2012'!$C$3,IF(L6-K6&gt;100,(L6-K6-((L6-K6)/100)-100)*0.13+4.8,((L6-K6-((L6-K6)/100)-'08.2012'!$C$3)*0.08)),),2)</f>
        <v>17.2</v>
      </c>
      <c r="N6" s="58">
        <f t="shared" si="1"/>
        <v>17.2</v>
      </c>
      <c r="O6" s="56">
        <f t="shared" si="2"/>
        <v>0</v>
      </c>
      <c r="P6" s="25">
        <f t="shared" si="3"/>
        <v>180.14</v>
      </c>
      <c r="Q6" s="84"/>
      <c r="R6" s="84"/>
    </row>
    <row r="7" spans="1:18" s="26" customFormat="1" ht="12" customHeight="1">
      <c r="A7" s="26" t="b">
        <f>IF($I$2:$I$28*NOT(COUNTIF(B$1:B6,B7))*(SUMPRODUCT(ISTEXT(D7:E7)*COLUMN($A$1:$B$1))+1=MATCH('Ведомость оплаты'!$C$4,'Ведомость оплаты'!$A$1:$A$3,0)),SUMPRODUCT(--(B7&gt;=$B$2:$B$28)))</f>
        <v>0</v>
      </c>
      <c r="B7" s="47" t="s">
        <v>15</v>
      </c>
      <c r="C7" s="47"/>
      <c r="D7" s="66" t="s">
        <v>43</v>
      </c>
      <c r="E7" s="66"/>
      <c r="F7" s="47"/>
      <c r="G7" s="22"/>
      <c r="H7" s="62">
        <v>0</v>
      </c>
      <c r="I7" s="42">
        <v>25</v>
      </c>
      <c r="J7" s="24">
        <v>98.67</v>
      </c>
      <c r="K7" s="23"/>
      <c r="L7" s="58">
        <f t="shared" si="0"/>
        <v>98.67</v>
      </c>
      <c r="M7" s="24">
        <f>ROUND(IF(L7-K7&gt;'08.2012'!$C$3,IF(L7-K7&gt;100,(L7-K7-((L7-K7)/100)-100)*0.13+4.8,((L7-K7-((L7-K7)/100)-'08.2012'!$C$3)*0.08)),),2)</f>
        <v>4.6100000000000003</v>
      </c>
      <c r="N7" s="58">
        <f t="shared" si="1"/>
        <v>4.6100000000000003</v>
      </c>
      <c r="O7" s="56">
        <f t="shared" si="2"/>
        <v>0</v>
      </c>
      <c r="P7" s="25">
        <f t="shared" si="3"/>
        <v>94.06</v>
      </c>
      <c r="Q7" s="84"/>
      <c r="R7" s="84"/>
    </row>
    <row r="8" spans="1:18" s="26" customFormat="1" ht="12" customHeight="1">
      <c r="A8" s="26">
        <f>IF($I$2:$I$28*NOT(COUNTIF(B$1:B7,B8))*(SUMPRODUCT(ISTEXT(D8:E8)*COLUMN($A$1:$B$1))+1=MATCH('Ведомость оплаты'!$C$4,'Ведомость оплаты'!$A$1:$A$3,0)),SUMPRODUCT(--(B8&gt;=$B$2:$B$28)))</f>
        <v>9</v>
      </c>
      <c r="B8" s="47" t="s">
        <v>21</v>
      </c>
      <c r="C8" s="47"/>
      <c r="D8" s="66"/>
      <c r="E8" s="66"/>
      <c r="F8" s="47"/>
      <c r="G8" s="22"/>
      <c r="H8" s="62"/>
      <c r="I8" s="42">
        <v>25</v>
      </c>
      <c r="J8" s="23">
        <v>104</v>
      </c>
      <c r="K8" s="23"/>
      <c r="L8" s="58">
        <f t="shared" si="0"/>
        <v>104</v>
      </c>
      <c r="M8" s="24">
        <f>ROUND(IF(L8-K8&gt;'08.2012'!$C$3,IF(L8-K8&gt;100,(L8-K8-((L8-K8)/100)-100)*0.13+4.8,((L8-K8-((L8-K8)/100)-'08.2012'!$C$3)*0.08)),),2)</f>
        <v>5.18</v>
      </c>
      <c r="N8" s="58">
        <f t="shared" si="1"/>
        <v>5.18</v>
      </c>
      <c r="O8" s="56">
        <f t="shared" si="2"/>
        <v>0</v>
      </c>
      <c r="P8" s="25">
        <f t="shared" si="3"/>
        <v>98.82</v>
      </c>
      <c r="Q8" s="84"/>
      <c r="R8" s="84"/>
    </row>
    <row r="9" spans="1:18" s="26" customFormat="1" ht="12" customHeight="1">
      <c r="A9" s="26">
        <f>IF($I$2:$I$28*NOT(COUNTIF(B$1:B8,B9))*(SUMPRODUCT(ISTEXT(D9:E9)*COLUMN($A$1:$B$1))+1=MATCH('Ведомость оплаты'!$C$4,'Ведомость оплаты'!$A$1:$A$3,0)),SUMPRODUCT(--(B9&gt;=$B$2:$B$28)))</f>
        <v>15</v>
      </c>
      <c r="B9" s="47" t="s">
        <v>3</v>
      </c>
      <c r="C9" s="47"/>
      <c r="D9" s="66"/>
      <c r="E9" s="66"/>
      <c r="F9" s="47"/>
      <c r="G9" s="22"/>
      <c r="H9" s="62"/>
      <c r="I9" s="42">
        <v>19</v>
      </c>
      <c r="J9" s="23">
        <v>79</v>
      </c>
      <c r="K9" s="23"/>
      <c r="L9" s="58">
        <f t="shared" si="0"/>
        <v>79</v>
      </c>
      <c r="M9" s="24">
        <f>ROUND(IF(L9-K9&gt;'08.2012'!$C$3,IF(L9-K9&gt;100,(L9-K9-((L9-K9)/100)-100)*0.13+4.8,((L9-K9-((L9-K9)/100)-'08.2012'!$C$3)*0.08)),),2)</f>
        <v>3.06</v>
      </c>
      <c r="N9" s="58">
        <f t="shared" si="1"/>
        <v>3.06</v>
      </c>
      <c r="O9" s="56">
        <f t="shared" si="2"/>
        <v>0</v>
      </c>
      <c r="P9" s="25">
        <f t="shared" si="3"/>
        <v>75.94</v>
      </c>
      <c r="Q9" s="84"/>
      <c r="R9" s="84"/>
    </row>
    <row r="10" spans="1:18" s="26" customFormat="1" ht="12" customHeight="1">
      <c r="A10" s="26" t="b">
        <f>IF($I$2:$I$28*NOT(COUNTIF(B$1:B9,B10))*(SUMPRODUCT(ISTEXT(D10:E10)*COLUMN($A$1:$B$1))+1=MATCH('Ведомость оплаты'!$C$4,'Ведомость оплаты'!$A$1:$A$3,0)),SUMPRODUCT(--(B10&gt;=$B$2:$B$28)))</f>
        <v>0</v>
      </c>
      <c r="B10" s="47" t="s">
        <v>4</v>
      </c>
      <c r="C10" s="47"/>
      <c r="D10" s="66"/>
      <c r="E10" s="66" t="s">
        <v>44</v>
      </c>
      <c r="F10" s="47"/>
      <c r="G10" s="22"/>
      <c r="H10" s="62"/>
      <c r="I10" s="42">
        <v>25</v>
      </c>
      <c r="J10" s="23">
        <v>104</v>
      </c>
      <c r="K10" s="23"/>
      <c r="L10" s="58">
        <f t="shared" si="0"/>
        <v>104</v>
      </c>
      <c r="M10" s="24">
        <f>ROUND(IF(L10-K10&gt;'08.2012'!$C$3,IF(L10-K10&gt;100,(L10-K10-((L10-K10)/100)-100)*0.13+4.8,((L10-K10-((L10-K10)/100)-'08.2012'!$C$3)*0.08)),),2)</f>
        <v>5.18</v>
      </c>
      <c r="N10" s="58">
        <f t="shared" si="1"/>
        <v>5.18</v>
      </c>
      <c r="O10" s="56">
        <f t="shared" si="2"/>
        <v>0</v>
      </c>
      <c r="P10" s="25">
        <f t="shared" si="3"/>
        <v>98.82</v>
      </c>
      <c r="Q10" s="84"/>
      <c r="R10" s="84"/>
    </row>
    <row r="11" spans="1:18" s="26" customFormat="1" ht="12" customHeight="1">
      <c r="A11" s="26" t="b">
        <f>IF($I$2:$I$28*NOT(COUNTIF(B$1:B10,B11))*(SUMPRODUCT(ISTEXT(D11:E11)*COLUMN($A$1:$B$1))+1=MATCH('Ведомость оплаты'!$C$4,'Ведомость оплаты'!$A$1:$A$3,0)),SUMPRODUCT(--(B11&gt;=$B$2:$B$28)))</f>
        <v>0</v>
      </c>
      <c r="B11" s="47" t="s">
        <v>21</v>
      </c>
      <c r="C11" s="47"/>
      <c r="D11" s="66"/>
      <c r="E11" s="66" t="s">
        <v>45</v>
      </c>
      <c r="F11" s="47"/>
      <c r="G11" s="22"/>
      <c r="H11" s="62"/>
      <c r="I11" s="42">
        <v>25</v>
      </c>
      <c r="J11" s="23">
        <v>104</v>
      </c>
      <c r="K11" s="23"/>
      <c r="L11" s="58">
        <f t="shared" si="0"/>
        <v>104</v>
      </c>
      <c r="M11" s="24">
        <f>ROUND(IF(L11-K11&gt;'08.2012'!$C$3,IF(L11-K11&gt;100,(L11-K11-((L11-K11)/100)-100)*0.13+4.8,((L11-K11-((L11-K11)/100)-'08.2012'!$C$3)*0.08)),),2)</f>
        <v>5.18</v>
      </c>
      <c r="N11" s="58">
        <f t="shared" si="1"/>
        <v>5.18</v>
      </c>
      <c r="O11" s="56">
        <f t="shared" si="2"/>
        <v>0</v>
      </c>
      <c r="P11" s="25">
        <f t="shared" si="3"/>
        <v>98.82</v>
      </c>
      <c r="Q11" s="84"/>
      <c r="R11" s="84"/>
    </row>
    <row r="12" spans="1:18" s="26" customFormat="1" ht="12" customHeight="1">
      <c r="A12" s="26" t="b">
        <f>IF($I$2:$I$28*NOT(COUNTIF(B$1:B11,B12))*(SUMPRODUCT(ISTEXT(D12:E12)*COLUMN($A$1:$B$1))+1=MATCH('Ведомость оплаты'!$C$4,'Ведомость оплаты'!$A$1:$A$3,0)),SUMPRODUCT(--(B12&gt;=$B$2:$B$28)))</f>
        <v>0</v>
      </c>
      <c r="B12" s="47" t="s">
        <v>14</v>
      </c>
      <c r="C12" s="47"/>
      <c r="D12" s="66"/>
      <c r="E12" s="66" t="s">
        <v>46</v>
      </c>
      <c r="F12" s="47"/>
      <c r="G12" s="22"/>
      <c r="H12" s="62"/>
      <c r="I12" s="42">
        <v>25</v>
      </c>
      <c r="J12" s="23">
        <v>131.1</v>
      </c>
      <c r="K12" s="23"/>
      <c r="L12" s="58">
        <f t="shared" si="0"/>
        <v>131.1</v>
      </c>
      <c r="M12" s="24">
        <f>ROUND(IF(L12-K12&gt;'08.2012'!$C$3,IF(L12-K12&gt;100,(L12-K12-((L12-K12)/100)-100)*0.13+4.8,((L12-K12-((L12-K12)/100)-'08.2012'!$C$3)*0.08)),),2)</f>
        <v>8.67</v>
      </c>
      <c r="N12" s="58">
        <f t="shared" si="1"/>
        <v>8.67</v>
      </c>
      <c r="O12" s="56">
        <f t="shared" si="2"/>
        <v>0</v>
      </c>
      <c r="P12" s="25">
        <f t="shared" si="3"/>
        <v>122.43</v>
      </c>
      <c r="Q12" s="84"/>
      <c r="R12" s="84"/>
    </row>
    <row r="13" spans="1:18" s="26" customFormat="1" ht="12" customHeight="1">
      <c r="A13" s="26" t="b">
        <f>IF($I$2:$I$28*NOT(COUNTIF(B$1:B12,B13))*(SUMPRODUCT(ISTEXT(D13:E13)*COLUMN($A$1:$B$1))+1=MATCH('Ведомость оплаты'!$C$4,'Ведомость оплаты'!$A$1:$A$3,0)),SUMPRODUCT(--(B13&gt;=$B$2:$B$28)))</f>
        <v>0</v>
      </c>
      <c r="B13" s="48" t="s">
        <v>5</v>
      </c>
      <c r="C13" s="48"/>
      <c r="D13" s="66"/>
      <c r="E13" s="66" t="s">
        <v>47</v>
      </c>
      <c r="F13" s="48"/>
      <c r="G13" s="27"/>
      <c r="H13" s="63"/>
      <c r="I13" s="43">
        <v>25</v>
      </c>
      <c r="J13" s="28">
        <v>197.4</v>
      </c>
      <c r="K13" s="28"/>
      <c r="L13" s="59">
        <f t="shared" si="0"/>
        <v>197.4</v>
      </c>
      <c r="M13" s="29">
        <f>ROUND(IF(L13-K13&gt;'08.2012'!$C$3,IF(L13-K13&gt;100,(L13-K13-((L13-K13)/100)-100)*0.13+4.8,((L13-K13-((L13-K13)/100)-'08.2012'!$C$3)*0.08)),),2)</f>
        <v>17.21</v>
      </c>
      <c r="N13" s="59">
        <f t="shared" si="1"/>
        <v>17.21</v>
      </c>
      <c r="O13" s="57">
        <f t="shared" si="2"/>
        <v>0</v>
      </c>
      <c r="P13" s="30">
        <f t="shared" si="3"/>
        <v>180.19</v>
      </c>
      <c r="Q13" s="84"/>
      <c r="R13" s="84"/>
    </row>
    <row r="14" spans="1:18" s="33" customFormat="1" ht="12" customHeight="1">
      <c r="A14" s="26" t="b">
        <f>IF($I$2:$I$28*NOT(COUNTIF(B$1:B13,B14))*(SUMPRODUCT(ISTEXT(D14:E14)*COLUMN($A$1:$B$1))+1=MATCH('Ведомость оплаты'!$C$4,'Ведомость оплаты'!$A$1:$A$3,0)),SUMPRODUCT(--(B14&gt;=$B$2:$B$28)))</f>
        <v>0</v>
      </c>
      <c r="B14" s="49" t="s">
        <v>22</v>
      </c>
      <c r="C14" s="49"/>
      <c r="D14" s="65"/>
      <c r="E14" s="65"/>
      <c r="F14" s="49"/>
      <c r="G14" s="31">
        <f t="shared" ref="G14:H14" si="4">SUM(G3:G13)</f>
        <v>0</v>
      </c>
      <c r="H14" s="61">
        <f t="shared" si="4"/>
        <v>0</v>
      </c>
      <c r="I14" s="44"/>
      <c r="J14" s="31">
        <f>SUM(J3:J13)</f>
        <v>1645.55</v>
      </c>
      <c r="K14" s="31">
        <f t="shared" ref="K14" si="5">SUM(K3:K13)</f>
        <v>0</v>
      </c>
      <c r="L14" s="61">
        <f>SUM(L3:L13)</f>
        <v>1645.55</v>
      </c>
      <c r="M14" s="31">
        <f t="shared" ref="M14:N14" si="6">SUM(M3:M13)</f>
        <v>122.78</v>
      </c>
      <c r="N14" s="61">
        <f t="shared" si="6"/>
        <v>122.78</v>
      </c>
      <c r="O14" s="32">
        <f>SUM(O3:O13)</f>
        <v>0</v>
      </c>
      <c r="P14" s="32">
        <f>SUM(P3:P13)</f>
        <v>1522.77</v>
      </c>
      <c r="Q14" s="84"/>
      <c r="R14" s="85"/>
    </row>
    <row r="15" spans="1:18" s="33" customFormat="1" ht="12" customHeight="1">
      <c r="A15" s="26" t="b">
        <f>IF($I$2:$I$28*NOT(COUNTIF(B$1:B14,B15))*(SUMPRODUCT(ISTEXT(D15:E15)*COLUMN($A$1:$B$1))+1=MATCH('Ведомость оплаты'!$C$4,'Ведомость оплаты'!$A$1:$A$3,0)),SUMPRODUCT(--(B15&gt;=$B$2:$B$28)))</f>
        <v>0</v>
      </c>
      <c r="B15" s="50"/>
      <c r="C15" s="50"/>
      <c r="D15" s="50"/>
      <c r="E15" s="50"/>
      <c r="F15" s="50"/>
      <c r="G15" s="34"/>
      <c r="H15" s="34"/>
      <c r="I15" s="45"/>
      <c r="J15" s="35"/>
      <c r="K15" s="35"/>
      <c r="L15" s="35"/>
      <c r="M15" s="35"/>
      <c r="N15" s="35"/>
      <c r="O15" s="35"/>
      <c r="P15" s="35"/>
      <c r="Q15" s="84"/>
      <c r="R15" s="85"/>
    </row>
    <row r="16" spans="1:18" s="26" customFormat="1" ht="12.75" customHeight="1">
      <c r="A16" s="26" t="b">
        <f>IF($I$2:$I$28*NOT(COUNTIF(B$1:B15,B16))*(SUMPRODUCT(ISTEXT(D16:E16)*COLUMN($A$1:$B$1))+1=MATCH('Ведомость оплаты'!$C$4,'Ведомость оплаты'!$A$1:$A$3,0)),SUMPRODUCT(--(B16&gt;=$B$2:$B$28)))</f>
        <v>0</v>
      </c>
      <c r="B16" s="80" t="s">
        <v>29</v>
      </c>
      <c r="C16" s="81"/>
      <c r="D16" s="81"/>
      <c r="E16" s="81"/>
      <c r="F16" s="81"/>
      <c r="G16" s="81"/>
      <c r="H16" s="81"/>
      <c r="I16" s="21"/>
      <c r="J16" s="37"/>
      <c r="K16" s="36"/>
      <c r="L16" s="38"/>
      <c r="M16" s="36"/>
      <c r="N16" s="36"/>
      <c r="O16" s="36"/>
      <c r="P16" s="36"/>
      <c r="Q16" s="84"/>
      <c r="R16" s="84"/>
    </row>
    <row r="17" spans="1:18" s="26" customFormat="1" ht="12" customHeight="1">
      <c r="A17" s="26" t="b">
        <f>IF($I$2:$I$28*NOT(COUNTIF(B$1:B16,B17))*(SUMPRODUCT(ISTEXT(D17:E17)*COLUMN($A$1:$B$1))+1=MATCH('Ведомость оплаты'!$C$4,'Ведомость оплаты'!$A$1:$A$3,0)),SUMPRODUCT(--(B17&gt;=$B$2:$B$28)))</f>
        <v>0</v>
      </c>
      <c r="B17" s="47" t="s">
        <v>28</v>
      </c>
      <c r="C17" s="47"/>
      <c r="D17" s="66" t="s">
        <v>48</v>
      </c>
      <c r="E17" s="66"/>
      <c r="F17" s="47"/>
      <c r="G17" s="22"/>
      <c r="H17" s="62"/>
      <c r="I17" s="42">
        <v>25</v>
      </c>
      <c r="J17" s="23">
        <v>131.05000000000001</v>
      </c>
      <c r="K17" s="23"/>
      <c r="L17" s="58">
        <f>SUM(J17:K17)</f>
        <v>131.05000000000001</v>
      </c>
      <c r="M17" s="24">
        <f>ROUND(IF(L17-K17&gt;'08.2012'!$C$3,IF(L17-K17&gt;100,(L17-K17-((L17-K17)/100)-100)*0.13+4.8,((L17-K17-((L17-K17)/100)-'08.2012'!$C$3)*0.08)),),2)</f>
        <v>8.67</v>
      </c>
      <c r="N17" s="58">
        <f>SUM(M17:M17)</f>
        <v>8.67</v>
      </c>
      <c r="O17" s="56">
        <f>ROUND(ABS(IF((L17-N17+H17-G17)&lt;0,L17-N17+H17-G17,0)),2)</f>
        <v>0</v>
      </c>
      <c r="P17" s="25">
        <f>ROUND(IF((L17-N17+H17-G17)&gt;0,L17-N17+H17-G17,0),2)</f>
        <v>122.38</v>
      </c>
      <c r="Q17" s="84"/>
      <c r="R17" s="84"/>
    </row>
    <row r="18" spans="1:18" s="26" customFormat="1" ht="12" customHeight="1">
      <c r="A18" s="26" t="b">
        <f>IF($I$2:$I$28*NOT(COUNTIF(B$1:B17,B18))*(SUMPRODUCT(ISTEXT(D18:E18)*COLUMN($A$1:$B$1))+1=MATCH('Ведомость оплаты'!$C$4,'Ведомость оплаты'!$A$1:$A$3,0)),SUMPRODUCT(--(B18&gt;=$B$2:$B$28)))</f>
        <v>0</v>
      </c>
      <c r="B18" s="47" t="s">
        <v>21</v>
      </c>
      <c r="C18" s="47"/>
      <c r="D18" s="66"/>
      <c r="E18" s="66" t="s">
        <v>50</v>
      </c>
      <c r="F18" s="47"/>
      <c r="G18" s="22"/>
      <c r="H18" s="62"/>
      <c r="I18" s="42">
        <v>25</v>
      </c>
      <c r="J18" s="23">
        <v>148</v>
      </c>
      <c r="K18" s="23"/>
      <c r="L18" s="58">
        <f>SUM(J18:K18)</f>
        <v>148</v>
      </c>
      <c r="M18" s="24">
        <f>ROUND(IF(L18-K18&gt;'08.2012'!$C$3,IF(L18-K18&gt;100,(L18-K18-((L18-K18)/100)-100)*0.13+4.8,((L18-K18-((L18-K18)/100)-'08.2012'!$C$3)*0.08)),),2)</f>
        <v>10.85</v>
      </c>
      <c r="N18" s="58">
        <f>SUM(M18:M18)</f>
        <v>10.85</v>
      </c>
      <c r="O18" s="56">
        <f>ROUND(ABS(IF((L18-N18+H18-G18)&lt;0,L18-N18+H18-G18,0)),2)</f>
        <v>0</v>
      </c>
      <c r="P18" s="25">
        <f>ROUND(IF((L18-N18+H18-G18)&gt;0,L18-N18+H18-G18,0),2)</f>
        <v>137.15</v>
      </c>
      <c r="Q18" s="84"/>
      <c r="R18" s="84"/>
    </row>
    <row r="19" spans="1:18" s="26" customFormat="1" ht="12" customHeight="1">
      <c r="A19" s="26" t="b">
        <f>IF($I$2:$I$28*NOT(COUNTIF(B$1:B18,B19))*(SUMPRODUCT(ISTEXT(D19:E19)*COLUMN($A$1:$B$1))+1=MATCH('Ведомость оплаты'!$C$4,'Ведомость оплаты'!$A$1:$A$3,0)),SUMPRODUCT(--(B19&gt;=$B$2:$B$28)))</f>
        <v>0</v>
      </c>
      <c r="B19" s="47" t="s">
        <v>6</v>
      </c>
      <c r="C19" s="47"/>
      <c r="D19" s="66"/>
      <c r="E19" s="66" t="s">
        <v>49</v>
      </c>
      <c r="F19" s="47"/>
      <c r="G19" s="22"/>
      <c r="H19" s="62"/>
      <c r="I19" s="42">
        <v>25</v>
      </c>
      <c r="J19" s="23">
        <v>104</v>
      </c>
      <c r="K19" s="23"/>
      <c r="L19" s="58">
        <f>SUM(J19:K19)</f>
        <v>104</v>
      </c>
      <c r="M19" s="24">
        <f>ROUND(IF(L19-K19&gt;'08.2012'!$C$3,IF(L19-K19&gt;100,(L19-K19-((L19-K19)/100)-100)*0.13+4.8,((L19-K19-((L19-K19)/100)-'08.2012'!$C$3)*0.08)),),2)</f>
        <v>5.18</v>
      </c>
      <c r="N19" s="58">
        <f>SUM(M19:M19)</f>
        <v>5.18</v>
      </c>
      <c r="O19" s="56">
        <f>ROUND(ABS(IF((L19-N19+H19-G19)&lt;0,L19-N19+H19-G19,0)),2)</f>
        <v>0</v>
      </c>
      <c r="P19" s="25">
        <f>ROUND(IF((L19-N19+H19-G19)&gt;0,L19-N19+H19-G19,0),2)</f>
        <v>98.82</v>
      </c>
      <c r="Q19" s="84"/>
      <c r="R19" s="84"/>
    </row>
    <row r="20" spans="1:18" s="33" customFormat="1" ht="12" customHeight="1">
      <c r="A20" s="26" t="b">
        <f>IF($I$2:$I$28*NOT(COUNTIF(B$1:B19,B20))*(SUMPRODUCT(ISTEXT(D20:E20)*COLUMN($A$1:$B$1))+1=MATCH('Ведомость оплаты'!$C$4,'Ведомость оплаты'!$A$1:$A$3,0)),SUMPRODUCT(--(B20&gt;=$B$2:$B$28)))</f>
        <v>0</v>
      </c>
      <c r="B20" s="49" t="s">
        <v>32</v>
      </c>
      <c r="C20" s="49"/>
      <c r="D20" s="49"/>
      <c r="E20" s="49"/>
      <c r="F20" s="49"/>
      <c r="G20" s="31">
        <f t="shared" ref="G20:H20" si="7">SUM(G17:G19)</f>
        <v>0</v>
      </c>
      <c r="H20" s="61">
        <f t="shared" si="7"/>
        <v>0</v>
      </c>
      <c r="I20" s="44"/>
      <c r="J20" s="31">
        <f>SUM(J17:J19)</f>
        <v>383.05</v>
      </c>
      <c r="K20" s="31">
        <f t="shared" ref="K20:P20" si="8">SUM(K17:K19)</f>
        <v>0</v>
      </c>
      <c r="L20" s="61">
        <f t="shared" si="8"/>
        <v>383.05</v>
      </c>
      <c r="M20" s="31">
        <f t="shared" si="8"/>
        <v>24.7</v>
      </c>
      <c r="N20" s="61">
        <f t="shared" si="8"/>
        <v>24.7</v>
      </c>
      <c r="O20" s="60">
        <f t="shared" si="8"/>
        <v>0</v>
      </c>
      <c r="P20" s="32">
        <f t="shared" si="8"/>
        <v>358.34999999999997</v>
      </c>
      <c r="Q20" s="84"/>
      <c r="R20" s="85"/>
    </row>
    <row r="21" spans="1:18" s="26" customFormat="1" ht="12" customHeight="1">
      <c r="A21" s="26" t="b">
        <f>IF($I$2:$I$28*NOT(COUNTIF(B$1:B20,B21))*(SUMPRODUCT(ISTEXT(D21:E21)*COLUMN($A$1:$B$1))+1=MATCH('Ведомость оплаты'!$C$4,'Ведомость оплаты'!$A$1:$A$3,0)),SUMPRODUCT(--(B21&gt;=$B$2:$B$28)))</f>
        <v>0</v>
      </c>
      <c r="B21" s="51"/>
      <c r="C21" s="51"/>
      <c r="D21" s="51"/>
      <c r="E21" s="51"/>
      <c r="F21" s="51"/>
      <c r="G21" s="39"/>
      <c r="H21" s="39"/>
      <c r="I21" s="46"/>
      <c r="J21" s="40"/>
      <c r="K21" s="40"/>
      <c r="L21" s="40"/>
      <c r="M21" s="41"/>
      <c r="N21" s="40"/>
      <c r="O21" s="40"/>
      <c r="P21" s="40"/>
      <c r="Q21" s="84"/>
      <c r="R21" s="84"/>
    </row>
    <row r="22" spans="1:18" s="26" customFormat="1" ht="12.75" customHeight="1">
      <c r="A22" s="26" t="b">
        <f>IF($I$2:$I$28*NOT(COUNTIF(B$1:B21,B22))*(SUMPRODUCT(ISTEXT(D22:E22)*COLUMN($A$1:$B$1))+1=MATCH('Ведомость оплаты'!$C$4,'Ведомость оплаты'!$A$1:$A$3,0)),SUMPRODUCT(--(B22&gt;=$B$2:$B$28)))</f>
        <v>0</v>
      </c>
      <c r="B22" s="80" t="s">
        <v>30</v>
      </c>
      <c r="C22" s="81"/>
      <c r="D22" s="81"/>
      <c r="E22" s="81"/>
      <c r="F22" s="81"/>
      <c r="G22" s="81"/>
      <c r="H22" s="81"/>
      <c r="I22" s="21"/>
      <c r="J22" s="37"/>
      <c r="K22" s="36"/>
      <c r="L22" s="38"/>
      <c r="M22" s="36"/>
      <c r="N22" s="36"/>
      <c r="O22" s="36"/>
      <c r="P22" s="36"/>
      <c r="Q22" s="84"/>
      <c r="R22" s="84"/>
    </row>
    <row r="23" spans="1:18" s="26" customFormat="1" ht="12" customHeight="1">
      <c r="A23" s="26" t="b">
        <f>IF($I$2:$I$28*NOT(COUNTIF(B$1:B22,B23))*(SUMPRODUCT(ISTEXT(D23:E23)*COLUMN($A$1:$B$1))+1=MATCH('Ведомость оплаты'!$C$4,'Ведомость оплаты'!$A$1:$A$3,0)),SUMPRODUCT(--(B23&gt;=$B$2:$B$28)))</f>
        <v>0</v>
      </c>
      <c r="B23" s="47" t="s">
        <v>9</v>
      </c>
      <c r="C23" s="47"/>
      <c r="D23" s="66" t="s">
        <v>51</v>
      </c>
      <c r="E23" s="66"/>
      <c r="F23" s="47"/>
      <c r="G23" s="22"/>
      <c r="H23" s="62"/>
      <c r="I23" s="42">
        <v>25</v>
      </c>
      <c r="J23" s="23">
        <v>197.34</v>
      </c>
      <c r="K23" s="23"/>
      <c r="L23" s="58">
        <f>SUM(J23:K23)</f>
        <v>197.34</v>
      </c>
      <c r="M23" s="24">
        <f>ROUND(IF(L23-K23&gt;'08.2012'!$C$3,IF(L23-K23&gt;100,(L23-K23-((L23-K23)/100)-100)*0.13+4.8,((L23-K23-((L23-K23)/100)-'08.2012'!$C$3)*0.08)),),2)</f>
        <v>17.2</v>
      </c>
      <c r="N23" s="58">
        <f>SUM(M23:M23)</f>
        <v>17.2</v>
      </c>
      <c r="O23" s="56">
        <f>ROUND(ABS(IF((L23-N23+H23-G23)&lt;0,L23-N23+H23-G23,0)),2)</f>
        <v>0</v>
      </c>
      <c r="P23" s="25">
        <f>ROUND(IF((L23-N23+H23-G23)&gt;0,L23-N23+H23-G23,0),2)</f>
        <v>180.14</v>
      </c>
      <c r="Q23" s="84"/>
      <c r="R23" s="84"/>
    </row>
    <row r="24" spans="1:18" s="26" customFormat="1" ht="12" customHeight="1">
      <c r="A24" s="26" t="b">
        <f>IF($I$2:$I$28*NOT(COUNTIF(B$1:B23,B24))*(SUMPRODUCT(ISTEXT(D24:E24)*COLUMN($A$1:$B$1))+1=MATCH('Ведомость оплаты'!$C$4,'Ведомость оплаты'!$A$1:$A$3,0)),SUMPRODUCT(--(B24&gt;=$B$2:$B$28)))</f>
        <v>0</v>
      </c>
      <c r="B24" s="47" t="s">
        <v>31</v>
      </c>
      <c r="C24" s="47"/>
      <c r="D24" s="66"/>
      <c r="E24" s="66" t="s">
        <v>52</v>
      </c>
      <c r="F24" s="47"/>
      <c r="G24" s="22"/>
      <c r="H24" s="62"/>
      <c r="I24" s="42">
        <v>25</v>
      </c>
      <c r="J24" s="23">
        <v>131.05000000000001</v>
      </c>
      <c r="K24" s="23"/>
      <c r="L24" s="58">
        <f>SUM(J24:K24)</f>
        <v>131.05000000000001</v>
      </c>
      <c r="M24" s="24">
        <f>ROUND(IF(L24-K24&gt;'08.2012'!$C$3,IF(L24-K24&gt;100,(L24-K24-((L24-K24)/100)-100)*0.13+4.8,((L24-K24-((L24-K24)/100)-'08.2012'!$C$3)*0.08)),),2)</f>
        <v>8.67</v>
      </c>
      <c r="N24" s="58">
        <f>SUM(M24:M24)</f>
        <v>8.67</v>
      </c>
      <c r="O24" s="56">
        <f>ROUND(ABS(IF((L24-N24+H24-G24)&lt;0,L24-N24+H24-G24,0)),2)</f>
        <v>0</v>
      </c>
      <c r="P24" s="25">
        <f>ROUND(IF((L24-N24+H24-G24)&gt;0,L24-N24+H24-G24,0),2)</f>
        <v>122.38</v>
      </c>
      <c r="Q24" s="84"/>
      <c r="R24" s="84"/>
    </row>
    <row r="25" spans="1:18" s="26" customFormat="1" ht="12" customHeight="1">
      <c r="A25" s="26">
        <f>IF($I$2:$I$28*NOT(COUNTIF(B$1:B24,B25))*(SUMPRODUCT(ISTEXT(D25:E25)*COLUMN($A$1:$B$1))+1=MATCH('Ведомость оплаты'!$C$4,'Ведомость оплаты'!$A$1:$A$3,0)),SUMPRODUCT(--(B25&gt;=$B$2:$B$28)))</f>
        <v>14</v>
      </c>
      <c r="B25" s="47" t="s">
        <v>16</v>
      </c>
      <c r="C25" s="47"/>
      <c r="D25" s="66"/>
      <c r="E25" s="66"/>
      <c r="F25" s="47"/>
      <c r="G25" s="22"/>
      <c r="H25" s="62"/>
      <c r="I25" s="42">
        <v>25</v>
      </c>
      <c r="J25" s="23">
        <v>131.05000000000001</v>
      </c>
      <c r="K25" s="23"/>
      <c r="L25" s="58">
        <f>SUM(J25:K25)</f>
        <v>131.05000000000001</v>
      </c>
      <c r="M25" s="24">
        <f>ROUND(IF(L25-K25&gt;'08.2012'!$C$3,IF(L25-K25&gt;100,(L25-K25-((L25-K25)/100)-100)*0.13+4.8,((L25-K25-((L25-K25)/100)-'08.2012'!$C$3)*0.08)),),2)</f>
        <v>8.67</v>
      </c>
      <c r="N25" s="58">
        <f>SUM(M25:M25)</f>
        <v>8.67</v>
      </c>
      <c r="O25" s="56">
        <f>ROUND(ABS(IF((L25-N25+H25-G25)&lt;0,L25-N25+H25-G25,0)),2)</f>
        <v>0</v>
      </c>
      <c r="P25" s="25">
        <f>ROUND(IF((L25-N25+H25-G25)&gt;0,L25-N25+H25-G25,0),2)</f>
        <v>122.38</v>
      </c>
      <c r="Q25" s="84"/>
      <c r="R25" s="84"/>
    </row>
    <row r="26" spans="1:18" s="26" customFormat="1" ht="12" customHeight="1">
      <c r="A26" s="26">
        <f>IF($I$2:$I$28*NOT(COUNTIF(B$1:B25,B26))*(SUMPRODUCT(ISTEXT(D26:E26)*COLUMN($A$1:$B$1))+1=MATCH('Ведомость оплаты'!$C$4,'Ведомость оплаты'!$A$1:$A$3,0)),SUMPRODUCT(--(B26&gt;=$B$2:$B$28)))</f>
        <v>18</v>
      </c>
      <c r="B26" s="47" t="s">
        <v>7</v>
      </c>
      <c r="C26" s="47"/>
      <c r="D26" s="66"/>
      <c r="E26" s="66"/>
      <c r="F26" s="47"/>
      <c r="G26" s="22"/>
      <c r="H26" s="62"/>
      <c r="I26" s="42">
        <v>25</v>
      </c>
      <c r="J26" s="23">
        <v>104</v>
      </c>
      <c r="K26" s="23"/>
      <c r="L26" s="58">
        <f>SUM(J26:K26)</f>
        <v>104</v>
      </c>
      <c r="M26" s="24">
        <f>ROUND(IF(L26-K26&gt;'08.2012'!$C$3,IF(L26-K26&gt;100,(L26-K26-((L26-K26)/100)-100)*0.13+4.8,((L26-K26-((L26-K26)/100)-'08.2012'!$C$3)*0.08)),),2)</f>
        <v>5.18</v>
      </c>
      <c r="N26" s="58">
        <f>SUM(M26:M26)</f>
        <v>5.18</v>
      </c>
      <c r="O26" s="56">
        <f>ROUND(ABS(IF((L26-N26+H26-G26)&lt;0,L26-N26+H26-G26,0)),2)</f>
        <v>0</v>
      </c>
      <c r="P26" s="25">
        <f>ROUND(IF((L26-N26+H26-G26)&gt;0,L26-N26+H26-G26,0),2)</f>
        <v>98.82</v>
      </c>
      <c r="Q26" s="84"/>
      <c r="R26" s="84"/>
    </row>
    <row r="27" spans="1:18" s="26" customFormat="1" ht="12" customHeight="1">
      <c r="A27" s="26" t="b">
        <f>IF($I$2:$I$28*NOT(COUNTIF(B$1:B26,B27))*(SUMPRODUCT(ISTEXT(D27:E27)*COLUMN($A$1:$B$1))+1=MATCH('Ведомость оплаты'!$C$4,'Ведомость оплаты'!$A$1:$A$3,0)),SUMPRODUCT(--(B27&gt;=$B$2:$B$28)))</f>
        <v>0</v>
      </c>
      <c r="B27" s="47" t="s">
        <v>8</v>
      </c>
      <c r="C27" s="47"/>
      <c r="D27" s="66"/>
      <c r="E27" s="66" t="s">
        <v>53</v>
      </c>
      <c r="F27" s="47"/>
      <c r="G27" s="22"/>
      <c r="H27" s="62"/>
      <c r="I27" s="42"/>
      <c r="J27" s="23"/>
      <c r="K27" s="23"/>
      <c r="L27" s="58">
        <f>SUM(J27:K27)</f>
        <v>0</v>
      </c>
      <c r="M27" s="24">
        <f>ROUND(IF(L27-K27&gt;'08.2012'!$C$3,IF(L27-K27&gt;100,(L27-K27-((L27-K27)/100)-100)*0.13+4.8,((L27-K27-((L27-K27)/100)-'08.2012'!$C$3)*0.08)),),2)</f>
        <v>0</v>
      </c>
      <c r="N27" s="58">
        <f>SUM(M27:M27)</f>
        <v>0</v>
      </c>
      <c r="O27" s="56">
        <f>ROUND(ABS(IF((L27-N27+H27-G27)&lt;0,L27-N27+H27-G27,0)),2)</f>
        <v>0</v>
      </c>
      <c r="P27" s="25">
        <f>ROUND(IF((L27-N27+H27-G27)&gt;0,L27-N27+H27-G27,0),2)</f>
        <v>0</v>
      </c>
      <c r="Q27" s="84"/>
      <c r="R27" s="84"/>
    </row>
    <row r="28" spans="1:18" s="33" customFormat="1" ht="12" customHeight="1">
      <c r="A28" s="26" t="b">
        <f>IF($I$2:$I$28*NOT(COUNTIF(B$1:B27,B28)),SUMPRODUCT(--(B28&gt;=$B$2:$B$28)))</f>
        <v>0</v>
      </c>
      <c r="B28" s="49" t="s">
        <v>32</v>
      </c>
      <c r="C28" s="49"/>
      <c r="D28" s="49"/>
      <c r="E28" s="49"/>
      <c r="F28" s="49"/>
      <c r="G28" s="31">
        <f t="shared" ref="G28:H28" si="9">SUM(G23:G27)</f>
        <v>0</v>
      </c>
      <c r="H28" s="61">
        <f t="shared" si="9"/>
        <v>0</v>
      </c>
      <c r="I28" s="44"/>
      <c r="J28" s="31">
        <f>SUM(J23:J27)</f>
        <v>563.44000000000005</v>
      </c>
      <c r="K28" s="31">
        <f t="shared" ref="K28:P28" si="10">SUM(K23:K27)</f>
        <v>0</v>
      </c>
      <c r="L28" s="61">
        <f t="shared" si="10"/>
        <v>563.44000000000005</v>
      </c>
      <c r="M28" s="31">
        <f t="shared" si="10"/>
        <v>39.72</v>
      </c>
      <c r="N28" s="61">
        <f t="shared" si="10"/>
        <v>39.72</v>
      </c>
      <c r="O28" s="60">
        <f t="shared" si="10"/>
        <v>0</v>
      </c>
      <c r="P28" s="32">
        <f t="shared" si="10"/>
        <v>523.72</v>
      </c>
      <c r="Q28" s="85"/>
      <c r="R28" s="85"/>
    </row>
    <row r="30" spans="1:18" ht="12.75" customHeight="1">
      <c r="B30" s="82" t="s">
        <v>54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1:18" ht="12.75" customHeight="1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1:18" ht="12.75" customHeight="1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</row>
    <row r="33" spans="2:12" ht="12.75" customHeight="1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</row>
    <row r="34" spans="2:12" ht="12.75" customHeight="1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2:12" ht="12.75" customHeight="1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2:12" ht="12.75" customHeight="1"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</row>
    <row r="37" spans="2:12" ht="12.75" customHeight="1"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spans="2:12" ht="12.75" customHeight="1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</row>
    <row r="39" spans="2:12" ht="12.7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</row>
    <row r="40" spans="2:12" ht="12.7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</row>
    <row r="41" spans="2:12" ht="12.7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</row>
    <row r="42" spans="2:12" ht="12.7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</row>
    <row r="43" spans="2:12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</row>
  </sheetData>
  <scenarios current="0" show="0" sqref="D2">
    <scenario name="ееееееее" locked="1" count="1" user="Оператор" comment="Автор: Оператор , 09.01.03_x000a_Автор изменений: Оператор , 09.01.03">
      <inputCells r="B27" val="Оrилов Оrилбой"/>
    </scenario>
    <scenario name="апавап" locked="1" count="1" user="Оператор" comment="Автор: Оператор , 09.01.03">
      <inputCells r="B4" val="Шарипов Фирeз"/>
    </scenario>
  </scenarios>
  <mergeCells count="4">
    <mergeCell ref="B2:H2"/>
    <mergeCell ref="B16:H16"/>
    <mergeCell ref="B22:H22"/>
    <mergeCell ref="B30:L43"/>
  </mergeCells>
  <phoneticPr fontId="2" type="noConversion"/>
  <conditionalFormatting sqref="B3:B28">
    <cfRule type="expression" dxfId="1" priority="9">
      <formula>(COUNTIF($B$3:$B$28,$B3)&gt;1)*$I3</formula>
    </cfRule>
  </conditionalFormatting>
  <conditionalFormatting sqref="D2:E28">
    <cfRule type="expression" dxfId="0" priority="1">
      <formula>ISTEXT(D2)*(SUM(--(($B$2:$B$28=$B2)=(D$2:D$28=D2)))&lt;&gt;COUNTA($A:$A))</formula>
    </cfRule>
  </conditionalFormatting>
  <dataValidations count="1">
    <dataValidation type="whole" allowBlank="1" showInputMessage="1" showErrorMessage="1" errorTitle="Неправильное значение!" error="Вы должны ввести целое число в диапазоне 1-24" sqref="I3:I28">
      <formula1>1</formula1>
      <formula2>25</formula2>
    </dataValidation>
  </dataValidations>
  <printOptions horizontalCentered="1"/>
  <pageMargins left="0.47244094488188981" right="0.31496062992125984" top="0.70866141732283472" bottom="0.27559055118110237" header="0.51181102362204722" footer="0.23622047244094491"/>
  <pageSetup paperSize="9" scale="72" fitToHeight="6" orientation="landscape" r:id="rId1"/>
  <headerFooter alignWithMargins="0">
    <oddHeader xml:space="preserve">&amp;C&amp;"Palatino Linotype,полужирный"&amp;12&amp;F&amp;"Courier New,полужирный"   -   &amp;14&amp;A&amp;R&amp;"Monotype Corsiva,обычный"&amp;14                                   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theme="8" tint="-0.499984740745262"/>
  </sheetPr>
  <dimension ref="B1:C4"/>
  <sheetViews>
    <sheetView showGridLines="0" showZeros="0" showOutlineSymbols="0" workbookViewId="0"/>
  </sheetViews>
  <sheetFormatPr defaultRowHeight="12.75"/>
  <cols>
    <col min="1" max="1" width="13.28515625" customWidth="1"/>
    <col min="2" max="2" width="20.7109375" bestFit="1" customWidth="1"/>
    <col min="3" max="3" width="9.5703125" style="1" bestFit="1" customWidth="1"/>
  </cols>
  <sheetData>
    <row r="1" spans="2:3" s="2" customFormat="1">
      <c r="B1" s="10"/>
      <c r="C1" s="11"/>
    </row>
    <row r="2" spans="2:3" s="2" customFormat="1">
      <c r="B2" s="15" t="s">
        <v>1</v>
      </c>
      <c r="C2" s="12"/>
    </row>
    <row r="3" spans="2:3" s="2" customFormat="1">
      <c r="B3" s="14" t="s">
        <v>0</v>
      </c>
      <c r="C3" s="13">
        <v>40</v>
      </c>
    </row>
    <row r="4" spans="2:3" s="2" customFormat="1">
      <c r="B4" s="14" t="s">
        <v>2</v>
      </c>
      <c r="C4" s="16">
        <v>0.13</v>
      </c>
    </row>
  </sheetData>
  <sheetProtection selectLockedCells="1"/>
  <customSheetViews>
    <customSheetView guid="{B7749F0D-A6E5-4550-B277-2D5630BDBD61}" showGridLines="0" outlineSymbols="0" zeroValues="0" state="hidden" showRuler="0" topLeftCell="A5">
      <pane ySplit="2" topLeftCell="A7" activePane="bottomLeft" state="frozen"/>
      <selection pane="bottomLeft" activeCell="B30" sqref="B30"/>
      <pageMargins left="0.75" right="0.36" top="0.7" bottom="1" header="0.5" footer="0.5"/>
      <pageSetup paperSize="9" scale="95" orientation="landscape" horizontalDpi="180" verticalDpi="180" r:id="rId1"/>
      <headerFooter alignWithMargins="0"/>
    </customSheetView>
  </customSheetViews>
  <phoneticPr fontId="2" type="noConversion"/>
  <pageMargins left="0.75" right="0.36" top="0.7" bottom="1" header="0.5" footer="0.5"/>
  <pageSetup paperSize="9" scale="95" orientation="landscape" horizontalDpi="180" verticalDpi="18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Ведомость оплаты</vt:lpstr>
      <vt:lpstr>01.2012</vt:lpstr>
      <vt:lpstr>08.2012</vt:lpstr>
      <vt:lpstr>'Ведомость оплаты'!Область_печати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Гусев Александр Валентинович</cp:lastModifiedBy>
  <cp:lastPrinted>2012-01-26T05:56:31Z</cp:lastPrinted>
  <dcterms:created xsi:type="dcterms:W3CDTF">2002-12-28T12:45:47Z</dcterms:created>
  <dcterms:modified xsi:type="dcterms:W3CDTF">2012-02-16T12:07:26Z</dcterms:modified>
</cp:coreProperties>
</file>