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-15" yWindow="-15" windowWidth="9600" windowHeight="12120" tabRatio="217"/>
  </bookViews>
  <sheets>
    <sheet name="08.2012" sheetId="13" r:id="rId1"/>
    <sheet name="01.2012" sheetId="20" r:id="rId2"/>
  </sheets>
  <definedNames>
    <definedName name="_xlnm._FilterDatabase" localSheetId="1" hidden="1">'01.2012'!$A$2:$K$28</definedName>
    <definedName name="Z_B7749F0D_A6E5_4550_B277_2D5630BDBD61_.wvu.Cols" localSheetId="1" hidden="1">'01.2012'!#REF!,'01.2012'!#REF!,'01.2012'!#REF!,'01.2012'!#REF!,'01.2012'!#REF!,'01.2012'!#REF!,'01.2012'!#REF!</definedName>
    <definedName name="Z_B7749F0D_A6E5_4550_B277_2D5630BDBD61_.wvu.FilterData" localSheetId="1" hidden="1">'01.2012'!$A$2:$K$28</definedName>
    <definedName name="Z_B7749F0D_A6E5_4550_B277_2D5630BDBD61_.wvu.PrintArea" localSheetId="1" hidden="1">'01.2012'!$A$2:$K$28</definedName>
    <definedName name="Z_B7749F0D_A6E5_4550_B277_2D5630BDBD61_.wvu.PrintTitles" localSheetId="1" hidden="1">'01.2012'!#REF!</definedName>
    <definedName name="Z_B7749F0D_A6E5_4550_B277_2D5630BDBD61_.wvu.Rows" localSheetId="1" hidden="1">'01.2012'!#REF!</definedName>
    <definedName name="Отдел">OFFSET(#REF!,,,SUM(--NOT(ISERROR(#REF!))))</definedName>
  </definedNames>
  <calcPr calcId="144525"/>
  <customWorkbookViews>
    <customWorkbookView name="Купон" guid="{B7749F0D-A6E5-4550-B277-2D5630BDBD61}" maximized="1" windowWidth="1148" windowHeight="746" tabRatio="599" activeSheetId="1"/>
  </customWorkbookViews>
</workbook>
</file>

<file path=xl/calcChain.xml><?xml version="1.0" encoding="utf-8"?>
<calcChain xmlns="http://schemas.openxmlformats.org/spreadsheetml/2006/main">
  <c r="D14" i="13" l="1"/>
  <c r="E11" i="13"/>
  <c r="E14" i="13" s="1"/>
  <c r="L1" i="20"/>
  <c r="F14" i="20"/>
  <c r="F20" i="20"/>
  <c r="F28" i="20"/>
  <c r="C28" i="20" l="1"/>
  <c r="B28" i="20"/>
  <c r="C20" i="20"/>
  <c r="B20" i="20"/>
  <c r="C14" i="20"/>
  <c r="B14" i="20"/>
  <c r="E28" i="20" l="1"/>
  <c r="E20" i="20"/>
  <c r="G6" i="20"/>
  <c r="G4" i="20"/>
  <c r="E14" i="20"/>
  <c r="G5" i="20"/>
  <c r="G7" i="20"/>
  <c r="G8" i="20"/>
  <c r="G9" i="20"/>
  <c r="G10" i="20"/>
  <c r="G11" i="20"/>
  <c r="G12" i="20"/>
  <c r="G13" i="20"/>
  <c r="G17" i="20"/>
  <c r="G18" i="20"/>
  <c r="G19" i="20"/>
  <c r="G23" i="20"/>
  <c r="G24" i="20"/>
  <c r="G25" i="20"/>
  <c r="G26" i="20"/>
  <c r="G27" i="20"/>
  <c r="H5" i="20" l="1"/>
  <c r="H26" i="20"/>
  <c r="H25" i="20"/>
  <c r="H19" i="20"/>
  <c r="H18" i="20"/>
  <c r="H17" i="20"/>
  <c r="H13" i="20"/>
  <c r="H12" i="20"/>
  <c r="H11" i="20"/>
  <c r="H10" i="20"/>
  <c r="H9" i="20"/>
  <c r="H7" i="20"/>
  <c r="H6" i="20"/>
  <c r="H27" i="20"/>
  <c r="G28" i="20"/>
  <c r="G20" i="20"/>
  <c r="H24" i="20"/>
  <c r="H4" i="20"/>
  <c r="H8" i="20"/>
  <c r="H23" i="20"/>
  <c r="H20" i="20" l="1"/>
  <c r="H28" i="20"/>
  <c r="G3" i="20" l="1"/>
  <c r="G14" i="20" l="1"/>
  <c r="H3" i="20"/>
  <c r="I18" i="20"/>
  <c r="H14" i="20" l="1"/>
  <c r="I13" i="20"/>
  <c r="I12" i="20"/>
  <c r="J12" i="20" s="1"/>
  <c r="I17" i="20"/>
  <c r="I27" i="20"/>
  <c r="J18" i="20"/>
  <c r="K18" i="20"/>
  <c r="I8" i="20"/>
  <c r="I4" i="20"/>
  <c r="I10" i="20"/>
  <c r="I7" i="20"/>
  <c r="I23" i="20"/>
  <c r="I6" i="20"/>
  <c r="I9" i="20"/>
  <c r="I26" i="20"/>
  <c r="I24" i="20"/>
  <c r="I5" i="20"/>
  <c r="I11" i="20"/>
  <c r="I19" i="20"/>
  <c r="I25" i="20"/>
  <c r="I3" i="20"/>
  <c r="K13" i="20" l="1"/>
  <c r="K12" i="20"/>
  <c r="I14" i="20"/>
  <c r="I28" i="20"/>
  <c r="J17" i="20"/>
  <c r="I20" i="20"/>
  <c r="J13" i="20"/>
  <c r="K17" i="20"/>
  <c r="J27" i="20"/>
  <c r="K27" i="20"/>
  <c r="J19" i="20"/>
  <c r="K19" i="20"/>
  <c r="J5" i="20"/>
  <c r="K5" i="20"/>
  <c r="J24" i="20"/>
  <c r="K24" i="20"/>
  <c r="K26" i="20"/>
  <c r="J26" i="20"/>
  <c r="K9" i="20"/>
  <c r="J9" i="20"/>
  <c r="J6" i="20"/>
  <c r="K6" i="20"/>
  <c r="J8" i="20"/>
  <c r="K8" i="20"/>
  <c r="K25" i="20"/>
  <c r="J25" i="20"/>
  <c r="K11" i="20"/>
  <c r="J11" i="20"/>
  <c r="J23" i="20"/>
  <c r="K23" i="20"/>
  <c r="J7" i="20"/>
  <c r="K7" i="20"/>
  <c r="K10" i="20"/>
  <c r="J10" i="20"/>
  <c r="J4" i="20"/>
  <c r="K4" i="20"/>
  <c r="K3" i="20"/>
  <c r="J3" i="20"/>
  <c r="J14" i="20" l="1"/>
  <c r="J28" i="20"/>
  <c r="K28" i="20"/>
  <c r="J20" i="20"/>
  <c r="K20" i="20"/>
  <c r="K14" i="20"/>
</calcChain>
</file>

<file path=xl/sharedStrings.xml><?xml version="1.0" encoding="utf-8"?>
<sst xmlns="http://schemas.openxmlformats.org/spreadsheetml/2006/main" count="42" uniqueCount="38">
  <si>
    <t>- минимальная з/плата</t>
  </si>
  <si>
    <t>Подоходный налог:</t>
  </si>
  <si>
    <t>- для договорных</t>
  </si>
  <si>
    <t>Матинов Холиддин</t>
  </si>
  <si>
    <t>Наботов Насим</t>
  </si>
  <si>
    <t>Нуриддинов А</t>
  </si>
  <si>
    <t>Зиёев Идибек</t>
  </si>
  <si>
    <t>Рахматова Зебо</t>
  </si>
  <si>
    <t>Назаров Хабибулло</t>
  </si>
  <si>
    <t>Исмоилов Мирзо</t>
  </si>
  <si>
    <t>Салимов Юсуф</t>
  </si>
  <si>
    <r>
      <t>Д</t>
    </r>
    <r>
      <rPr>
        <b/>
        <vertAlign val="superscript"/>
        <sz val="8"/>
        <color theme="0"/>
        <rFont val="Arial TAJ"/>
        <family val="2"/>
        <charset val="204"/>
      </rPr>
      <t>т</t>
    </r>
  </si>
  <si>
    <r>
      <t>К</t>
    </r>
    <r>
      <rPr>
        <b/>
        <vertAlign val="superscript"/>
        <sz val="8"/>
        <color theme="0"/>
        <rFont val="Arial TAJ"/>
        <family val="2"/>
        <charset val="204"/>
      </rPr>
      <t>т</t>
    </r>
  </si>
  <si>
    <t>∑ +</t>
  </si>
  <si>
    <t>∑ -</t>
  </si>
  <si>
    <t>Солехов Файзулло</t>
  </si>
  <si>
    <t>Саидов Абдуманон</t>
  </si>
  <si>
    <t>Каххорова Озода</t>
  </si>
  <si>
    <t>Наимов Сафар</t>
  </si>
  <si>
    <t>Муратов Акбар</t>
  </si>
  <si>
    <t>Сафаров Собир</t>
  </si>
  <si>
    <t>Сабуров Хотам</t>
  </si>
  <si>
    <t>Давлатов Талиб</t>
  </si>
  <si>
    <t>Всего</t>
  </si>
  <si>
    <t>УПРАВЛЕНИЕ</t>
  </si>
  <si>
    <t>Фамилия, Имя, Отчество</t>
  </si>
  <si>
    <t>Р.д.</t>
  </si>
  <si>
    <t>З/плата</t>
  </si>
  <si>
    <t>Налог</t>
  </si>
  <si>
    <t>Бободжонова Нарзия</t>
  </si>
  <si>
    <t>ОТДЕЛ КАДРОВ</t>
  </si>
  <si>
    <t>БУХГАЛТЕРИЯ И ФИНАНСЫ</t>
  </si>
  <si>
    <t>Ахмадджонов Исмоил</t>
  </si>
  <si>
    <t>Итого:</t>
  </si>
  <si>
    <t>Болнич.</t>
  </si>
  <si>
    <t>Раб.дни</t>
  </si>
  <si>
    <t>Месяцы</t>
  </si>
  <si>
    <t>Надо в ячейке L2 (или M1) вписать формулу, которую, в зависимости от значения ячейки L1 (текущий месяц, взятый из имени листа начисления) автоматически определяла максимальный рабочий день (таблица в листе 08.2012 Для облегчения, в листе 08.2012 ввела нужные данные, но увы дальше это не смогла продвинуться. Попробовала также через ИНДЕКС, но увы((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</si>
</sst>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mm/yyyy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u/>
      <sz val="12"/>
      <name val="Times New Roman"/>
      <family val="1"/>
      <charset val="204"/>
    </font>
    <font>
      <sz val="7"/>
      <name val="Arial TAJ"/>
      <family val="2"/>
      <charset val="204"/>
    </font>
    <font>
      <sz val="8"/>
      <name val="Arial TAJ"/>
      <family val="2"/>
      <charset val="204"/>
    </font>
    <font>
      <sz val="10"/>
      <name val="Arial TAJ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Times New Roman Tj"/>
      <family val="1"/>
      <charset val="204"/>
    </font>
    <font>
      <b/>
      <sz val="8"/>
      <color theme="0"/>
      <name val="Arial TAJ"/>
      <family val="2"/>
      <charset val="204"/>
    </font>
    <font>
      <b/>
      <vertAlign val="superscript"/>
      <sz val="8"/>
      <color theme="0"/>
      <name val="Arial TAJ"/>
      <family val="2"/>
      <charset val="204"/>
    </font>
    <font>
      <sz val="10"/>
      <color rgb="FFFFFF00"/>
      <name val="Arial TAJ"/>
      <family val="2"/>
      <charset val="204"/>
    </font>
    <font>
      <sz val="18"/>
      <color rgb="FF002060"/>
      <name val="Arial"/>
      <family val="2"/>
      <charset val="204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/>
    <xf numFmtId="49" fontId="8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NumberFormat="1" applyFont="1" applyBorder="1" applyAlignment="1"/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/>
    <xf numFmtId="0" fontId="10" fillId="0" borderId="0" xfId="0" applyNumberFormat="1" applyFont="1" applyBorder="1" applyAlignment="1">
      <alignment horizontal="center"/>
    </xf>
    <xf numFmtId="49" fontId="0" fillId="0" borderId="0" xfId="0" applyNumberFormat="1"/>
    <xf numFmtId="2" fontId="4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49" fontId="0" fillId="2" borderId="0" xfId="0" applyNumberFormat="1" applyFill="1"/>
    <xf numFmtId="49" fontId="4" fillId="2" borderId="0" xfId="0" applyNumberFormat="1" applyFont="1" applyFill="1"/>
    <xf numFmtId="9" fontId="4" fillId="2" borderId="0" xfId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2" xfId="0" applyNumberFormat="1" applyFont="1" applyBorder="1" applyAlignment="1"/>
    <xf numFmtId="1" fontId="9" fillId="0" borderId="12" xfId="0" applyNumberFormat="1" applyFont="1" applyBorder="1" applyAlignment="1"/>
    <xf numFmtId="0" fontId="9" fillId="0" borderId="12" xfId="0" applyNumberFormat="1" applyFont="1" applyBorder="1" applyAlignment="1"/>
    <xf numFmtId="164" fontId="9" fillId="0" borderId="12" xfId="0" applyNumberFormat="1" applyFont="1" applyBorder="1" applyAlignment="1"/>
    <xf numFmtId="0" fontId="11" fillId="0" borderId="12" xfId="0" applyNumberFormat="1" applyFont="1" applyBorder="1" applyAlignment="1"/>
    <xf numFmtId="0" fontId="13" fillId="0" borderId="4" xfId="0" applyNumberFormat="1" applyFont="1" applyBorder="1" applyAlignment="1">
      <alignment horizontal="right"/>
    </xf>
    <xf numFmtId="2" fontId="13" fillId="0" borderId="4" xfId="0" applyNumberFormat="1" applyFont="1" applyBorder="1" applyAlignment="1"/>
    <xf numFmtId="2" fontId="13" fillId="0" borderId="4" xfId="0" applyNumberFormat="1" applyFont="1" applyFill="1" applyBorder="1" applyAlignment="1"/>
    <xf numFmtId="2" fontId="13" fillId="0" borderId="5" xfId="0" applyNumberFormat="1" applyFont="1" applyBorder="1" applyAlignment="1"/>
    <xf numFmtId="0" fontId="13" fillId="0" borderId="0" xfId="0" applyFont="1" applyBorder="1" applyAlignment="1"/>
    <xf numFmtId="0" fontId="13" fillId="0" borderId="7" xfId="0" applyNumberFormat="1" applyFont="1" applyBorder="1" applyAlignment="1">
      <alignment horizontal="right"/>
    </xf>
    <xf numFmtId="2" fontId="13" fillId="0" borderId="7" xfId="0" applyNumberFormat="1" applyFont="1" applyBorder="1" applyAlignment="1"/>
    <xf numFmtId="2" fontId="13" fillId="0" borderId="7" xfId="0" applyNumberFormat="1" applyFont="1" applyFill="1" applyBorder="1" applyAlignment="1"/>
    <xf numFmtId="2" fontId="13" fillId="0" borderId="8" xfId="0" applyNumberFormat="1" applyFont="1" applyBorder="1" applyAlignment="1"/>
    <xf numFmtId="2" fontId="15" fillId="0" borderId="11" xfId="0" applyNumberFormat="1" applyFont="1" applyBorder="1" applyAlignment="1"/>
    <xf numFmtId="2" fontId="15" fillId="0" borderId="10" xfId="0" applyNumberFormat="1" applyFont="1" applyBorder="1" applyAlignment="1"/>
    <xf numFmtId="0" fontId="15" fillId="0" borderId="0" xfId="0" applyFont="1" applyBorder="1" applyAlignment="1"/>
    <xf numFmtId="0" fontId="15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/>
    <xf numFmtId="0" fontId="13" fillId="0" borderId="12" xfId="0" applyNumberFormat="1" applyFont="1" applyBorder="1" applyAlignment="1"/>
    <xf numFmtId="1" fontId="13" fillId="0" borderId="12" xfId="0" applyNumberFormat="1" applyFont="1" applyBorder="1" applyAlignment="1"/>
    <xf numFmtId="164" fontId="13" fillId="0" borderId="12" xfId="0" applyNumberFormat="1" applyFont="1" applyBorder="1" applyAlignment="1"/>
    <xf numFmtId="0" fontId="13" fillId="0" borderId="2" xfId="0" applyNumberFormat="1" applyFont="1" applyBorder="1" applyAlignment="1">
      <alignment horizontal="right"/>
    </xf>
    <xf numFmtId="2" fontId="13" fillId="0" borderId="2" xfId="0" applyNumberFormat="1" applyFont="1" applyBorder="1" applyAlignment="1"/>
    <xf numFmtId="2" fontId="13" fillId="0" borderId="2" xfId="0" applyNumberFormat="1" applyFont="1" applyFill="1" applyBorder="1" applyAlignment="1"/>
    <xf numFmtId="0" fontId="11" fillId="0" borderId="4" xfId="0" applyNumberFormat="1" applyFont="1" applyBorder="1" applyAlignment="1"/>
    <xf numFmtId="0" fontId="11" fillId="0" borderId="7" xfId="0" applyNumberFormat="1" applyFont="1" applyBorder="1" applyAlignment="1"/>
    <xf numFmtId="0" fontId="12" fillId="0" borderId="10" xfId="0" applyNumberFormat="1" applyFont="1" applyBorder="1" applyAlignment="1"/>
    <xf numFmtId="0" fontId="12" fillId="0" borderId="0" xfId="0" applyNumberFormat="1" applyFont="1" applyBorder="1" applyAlignment="1"/>
    <xf numFmtId="0" fontId="11" fillId="0" borderId="2" xfId="0" applyNumberFormat="1" applyFont="1" applyBorder="1" applyAlignment="1"/>
    <xf numFmtId="0" fontId="14" fillId="0" borderId="4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0" fillId="0" borderId="0" xfId="0" applyFont="1" applyBorder="1" applyAlignment="1">
      <alignment horizontal="left"/>
    </xf>
    <xf numFmtId="49" fontId="18" fillId="3" borderId="1" xfId="0" applyNumberFormat="1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2" fontId="13" fillId="0" borderId="3" xfId="0" applyNumberFormat="1" applyFont="1" applyBorder="1" applyAlignment="1"/>
    <xf numFmtId="2" fontId="13" fillId="0" borderId="6" xfId="0" applyNumberFormat="1" applyFont="1" applyBorder="1" applyAlignment="1"/>
    <xf numFmtId="2" fontId="13" fillId="0" borderId="15" xfId="0" applyNumberFormat="1" applyFont="1" applyBorder="1" applyAlignment="1"/>
    <xf numFmtId="2" fontId="13" fillId="0" borderId="14" xfId="0" applyNumberFormat="1" applyFont="1" applyBorder="1" applyAlignment="1"/>
    <xf numFmtId="2" fontId="15" fillId="0" borderId="9" xfId="0" applyNumberFormat="1" applyFont="1" applyBorder="1" applyAlignment="1"/>
    <xf numFmtId="2" fontId="15" fillId="0" borderId="16" xfId="0" applyNumberFormat="1" applyFont="1" applyBorder="1" applyAlignment="1"/>
    <xf numFmtId="0" fontId="13" fillId="0" borderId="15" xfId="0" applyNumberFormat="1" applyFont="1" applyBorder="1" applyAlignment="1">
      <alignment horizontal="right"/>
    </xf>
    <xf numFmtId="0" fontId="13" fillId="0" borderId="14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20" fillId="5" borderId="0" xfId="0" applyFont="1" applyFill="1" applyBorder="1" applyAlignment="1"/>
    <xf numFmtId="0" fontId="0" fillId="0" borderId="0" xfId="0" applyAlignment="1"/>
    <xf numFmtId="0" fontId="22" fillId="0" borderId="0" xfId="0" applyFont="1" applyAlignment="1">
      <alignment vertical="center"/>
    </xf>
    <xf numFmtId="0" fontId="0" fillId="4" borderId="0" xfId="0" applyFill="1"/>
    <xf numFmtId="0" fontId="21" fillId="4" borderId="0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3300"/>
      <color rgb="FFCC0000"/>
      <color rgb="FFC0C0C0"/>
      <color rgb="FF01E9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16</xdr:row>
      <xdr:rowOff>95250</xdr:rowOff>
    </xdr:from>
    <xdr:to>
      <xdr:col>6</xdr:col>
      <xdr:colOff>504826</xdr:colOff>
      <xdr:row>23</xdr:row>
      <xdr:rowOff>9525</xdr:rowOff>
    </xdr:to>
    <xdr:sp macro="" textlink="" fLocksText="0">
      <xdr:nvSpPr>
        <xdr:cNvPr id="2" name="Прямоугольная выноска 1"/>
        <xdr:cNvSpPr/>
      </xdr:nvSpPr>
      <xdr:spPr>
        <a:xfrm>
          <a:off x="1905001" y="1238250"/>
          <a:ext cx="2305050" cy="1247775"/>
        </a:xfrm>
        <a:prstGeom prst="wedgeRectCallout">
          <a:avLst>
            <a:gd name="adj1" fmla="val -32697"/>
            <a:gd name="adj2" fmla="val -836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2000"/>
            <a:t>Тут моя попытка(( Подскажите</a:t>
          </a:r>
          <a:r>
            <a:rPr lang="ru-RU" sz="2000" baseline="0"/>
            <a:t> где тут ошибка..</a:t>
          </a:r>
          <a:endParaRPr lang="ru-RU" sz="2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theme="8" tint="-0.499984740745262"/>
  </sheetPr>
  <dimension ref="A1:T28"/>
  <sheetViews>
    <sheetView showGridLines="0" showZeros="0" tabSelected="1" showOutlineSymbols="0" workbookViewId="0">
      <selection activeCell="J9" sqref="J9"/>
    </sheetView>
  </sheetViews>
  <sheetFormatPr defaultRowHeight="12.75" x14ac:dyDescent="0.2"/>
  <cols>
    <col min="1" max="1" width="13.28515625" customWidth="1"/>
    <col min="2" max="2" width="20.7109375" bestFit="1" customWidth="1"/>
    <col min="3" max="8" width="9.5703125" style="1" bestFit="1" customWidth="1"/>
    <col min="9" max="9" width="2.85546875" style="4" bestFit="1" customWidth="1"/>
    <col min="10" max="10" width="3.5703125" customWidth="1"/>
    <col min="11" max="11" width="5.28515625" style="3" bestFit="1" customWidth="1"/>
    <col min="12" max="12" width="4.42578125" style="4" bestFit="1" customWidth="1"/>
    <col min="13" max="13" width="2.140625" bestFit="1" customWidth="1"/>
    <col min="14" max="14" width="2.85546875" style="22" bestFit="1" customWidth="1"/>
    <col min="15" max="15" width="2.140625" style="21" bestFit="1" customWidth="1"/>
    <col min="16" max="16" width="5.28515625" style="21" bestFit="1" customWidth="1"/>
    <col min="17" max="17" width="9.140625" style="21"/>
    <col min="18" max="18" width="4.42578125" style="21" bestFit="1" customWidth="1"/>
    <col min="19" max="19" width="2.140625" style="21" bestFit="1" customWidth="1"/>
    <col min="20" max="20" width="5.28515625" style="21" bestFit="1" customWidth="1"/>
  </cols>
  <sheetData>
    <row r="1" spans="1:20" s="6" customFormat="1" ht="15.75" x14ac:dyDescent="0.25">
      <c r="B1" s="14"/>
      <c r="C1" s="15"/>
      <c r="D1" s="1"/>
      <c r="E1" s="1"/>
      <c r="F1" s="1"/>
      <c r="G1" s="1"/>
      <c r="H1" s="1"/>
      <c r="I1" s="5"/>
      <c r="J1" s="2"/>
      <c r="K1" s="3"/>
      <c r="L1" s="5"/>
      <c r="M1" s="2"/>
      <c r="N1" s="22"/>
      <c r="O1" s="21"/>
      <c r="P1" s="21"/>
      <c r="Q1" s="21"/>
      <c r="R1" s="21"/>
      <c r="S1" s="21"/>
      <c r="T1" s="21"/>
    </row>
    <row r="2" spans="1:20" s="6" customFormat="1" ht="15.75" x14ac:dyDescent="0.25">
      <c r="B2" s="19" t="s">
        <v>1</v>
      </c>
      <c r="C2" s="16"/>
      <c r="D2" s="1"/>
      <c r="E2" s="1"/>
      <c r="F2" s="1"/>
      <c r="G2" s="1"/>
      <c r="H2" s="1"/>
      <c r="I2" s="5"/>
      <c r="J2" s="2"/>
      <c r="K2" s="3"/>
      <c r="L2" s="5"/>
      <c r="M2" s="2"/>
      <c r="N2" s="22"/>
      <c r="O2" s="21"/>
      <c r="P2" s="21"/>
      <c r="Q2" s="21"/>
      <c r="R2" s="21"/>
      <c r="S2" s="21"/>
      <c r="T2" s="21"/>
    </row>
    <row r="3" spans="1:20" s="6" customFormat="1" ht="15.75" x14ac:dyDescent="0.25">
      <c r="B3" s="18" t="s">
        <v>0</v>
      </c>
      <c r="C3" s="17">
        <v>40</v>
      </c>
      <c r="D3" s="1"/>
      <c r="E3" s="1"/>
      <c r="F3" s="1"/>
      <c r="G3" s="1"/>
      <c r="H3" s="1"/>
      <c r="I3" s="5"/>
      <c r="J3" s="2"/>
      <c r="K3" s="3"/>
      <c r="L3" s="5"/>
      <c r="M3" s="2"/>
      <c r="N3" s="22"/>
      <c r="O3" s="21"/>
      <c r="P3" s="21"/>
      <c r="Q3" s="21"/>
      <c r="R3" s="21"/>
      <c r="S3" s="21"/>
      <c r="T3" s="21"/>
    </row>
    <row r="4" spans="1:20" s="6" customFormat="1" ht="15.75" x14ac:dyDescent="0.25">
      <c r="B4" s="18" t="s">
        <v>2</v>
      </c>
      <c r="C4" s="20">
        <v>0.13</v>
      </c>
      <c r="D4" s="1"/>
      <c r="E4" s="1"/>
      <c r="F4" s="1"/>
      <c r="G4" s="1"/>
      <c r="H4" s="1"/>
      <c r="I4" s="5"/>
      <c r="J4" s="2"/>
      <c r="K4" s="3"/>
      <c r="L4" s="5"/>
      <c r="M4" s="2"/>
      <c r="N4" s="22"/>
      <c r="O4" s="21"/>
      <c r="P4" s="21"/>
      <c r="Q4" s="21"/>
      <c r="R4" s="21"/>
      <c r="S4" s="21"/>
      <c r="T4" s="21"/>
    </row>
    <row r="8" spans="1:20" x14ac:dyDescent="0.2">
      <c r="B8" s="73"/>
      <c r="C8" s="73"/>
    </row>
    <row r="9" spans="1:20" x14ac:dyDescent="0.2">
      <c r="B9" s="73"/>
      <c r="C9" s="73"/>
    </row>
    <row r="11" spans="1:20" x14ac:dyDescent="0.2">
      <c r="A11" s="71"/>
      <c r="B11" s="6"/>
      <c r="C11" s="6"/>
      <c r="D11" s="6"/>
      <c r="E11" s="14" t="str">
        <f ca="1">RIGHT(CELL("имяфайла",E11),LEN(CELL("имяфайла",E11))-FIND("]",CELL("имяфайла",E11),1))</f>
        <v>08.2012</v>
      </c>
      <c r="F11" s="6"/>
      <c r="G11" s="6"/>
      <c r="H11" s="6"/>
    </row>
    <row r="12" spans="1:20" x14ac:dyDescent="0.2">
      <c r="A12" s="6"/>
      <c r="B12" s="6"/>
      <c r="C12" s="6"/>
      <c r="D12" s="6"/>
      <c r="E12" s="6"/>
      <c r="F12" s="6"/>
      <c r="G12" s="6"/>
      <c r="H12" s="6"/>
    </row>
    <row r="13" spans="1:20" x14ac:dyDescent="0.2">
      <c r="A13" s="6"/>
      <c r="B13" s="6"/>
      <c r="C13" s="6"/>
      <c r="D13" s="6"/>
      <c r="E13" s="6"/>
      <c r="F13" s="6"/>
      <c r="G13" s="6"/>
      <c r="H13" s="6"/>
    </row>
    <row r="14" spans="1:20" x14ac:dyDescent="0.2">
      <c r="A14" s="6"/>
      <c r="B14" s="6"/>
      <c r="C14" s="6"/>
      <c r="D14" s="6" t="e">
        <f ca="1">VLOOKUP(RIGHT(CELL("имяфайла",A1),LEN(CELL("имяфайла",A1))-FIND("]",CELL("имяфайла",A1),1)),A16:B27,2)</f>
        <v>#N/A</v>
      </c>
      <c r="E14" s="6" t="e">
        <f ca="1">VLOOKUP(E11,A16:B27,2)</f>
        <v>#N/A</v>
      </c>
      <c r="F14" s="6"/>
      <c r="G14" s="6"/>
      <c r="H14" s="6"/>
    </row>
    <row r="15" spans="1:20" x14ac:dyDescent="0.2">
      <c r="A15" s="75" t="s">
        <v>36</v>
      </c>
      <c r="B15" s="75" t="s">
        <v>35</v>
      </c>
      <c r="C15" s="6"/>
      <c r="D15" s="6"/>
      <c r="E15" s="6"/>
      <c r="F15" s="6"/>
      <c r="G15" s="6"/>
      <c r="H15" s="6"/>
    </row>
    <row r="16" spans="1:20" ht="14.1" customHeight="1" x14ac:dyDescent="0.2">
      <c r="A16" s="71">
        <v>40909</v>
      </c>
      <c r="B16" s="6">
        <v>21</v>
      </c>
      <c r="C16" s="6"/>
      <c r="D16" s="6"/>
      <c r="E16" s="74"/>
      <c r="F16" s="74"/>
      <c r="G16" s="74"/>
      <c r="H16" s="74"/>
    </row>
    <row r="17" spans="1:8" ht="14.1" customHeight="1" x14ac:dyDescent="0.2">
      <c r="A17" s="71">
        <v>40940</v>
      </c>
      <c r="B17" s="6">
        <v>22</v>
      </c>
      <c r="C17" s="6"/>
      <c r="D17" s="6"/>
      <c r="E17" s="74"/>
      <c r="F17" s="74"/>
      <c r="G17" s="74"/>
      <c r="H17" s="74"/>
    </row>
    <row r="18" spans="1:8" ht="14.1" customHeight="1" x14ac:dyDescent="0.2">
      <c r="A18" s="71">
        <v>40969</v>
      </c>
      <c r="B18" s="6">
        <v>23</v>
      </c>
      <c r="C18" s="6"/>
      <c r="D18" s="6"/>
      <c r="E18" s="74"/>
      <c r="F18" s="74"/>
      <c r="G18" s="74"/>
      <c r="H18" s="74"/>
    </row>
    <row r="19" spans="1:8" ht="14.1" customHeight="1" x14ac:dyDescent="0.2">
      <c r="A19" s="71">
        <v>41000</v>
      </c>
      <c r="B19" s="6">
        <v>24</v>
      </c>
      <c r="C19" s="6"/>
      <c r="D19" s="6"/>
      <c r="E19" s="74"/>
      <c r="F19" s="74"/>
      <c r="G19" s="74"/>
      <c r="H19" s="74"/>
    </row>
    <row r="20" spans="1:8" ht="14.1" customHeight="1" x14ac:dyDescent="0.2">
      <c r="A20" s="71">
        <v>41030</v>
      </c>
      <c r="B20" s="6">
        <v>25</v>
      </c>
      <c r="C20" s="6"/>
      <c r="D20" s="6"/>
      <c r="E20" s="74"/>
      <c r="F20" s="74"/>
      <c r="G20" s="74"/>
      <c r="H20" s="74"/>
    </row>
    <row r="21" spans="1:8" ht="14.1" customHeight="1" x14ac:dyDescent="0.2">
      <c r="A21" s="71">
        <v>41061</v>
      </c>
      <c r="B21" s="6">
        <v>26</v>
      </c>
      <c r="C21" s="6"/>
      <c r="D21" s="6"/>
      <c r="E21" s="74"/>
      <c r="F21" s="74"/>
      <c r="G21" s="74"/>
      <c r="H21" s="74"/>
    </row>
    <row r="22" spans="1:8" ht="14.1" customHeight="1" x14ac:dyDescent="0.2">
      <c r="A22" s="71">
        <v>41091</v>
      </c>
      <c r="B22" s="6">
        <v>27</v>
      </c>
      <c r="C22" s="6"/>
      <c r="D22" s="6"/>
      <c r="E22" s="6"/>
      <c r="F22" s="6"/>
      <c r="G22" s="6"/>
      <c r="H22" s="6"/>
    </row>
    <row r="23" spans="1:8" ht="14.1" customHeight="1" x14ac:dyDescent="0.2">
      <c r="A23" s="71">
        <v>41122</v>
      </c>
      <c r="B23" s="6">
        <v>28</v>
      </c>
      <c r="C23" s="6"/>
      <c r="D23" s="6"/>
      <c r="E23" s="6"/>
      <c r="F23" s="6"/>
      <c r="G23" s="6"/>
      <c r="H23" s="6"/>
    </row>
    <row r="24" spans="1:8" ht="14.1" customHeight="1" x14ac:dyDescent="0.2">
      <c r="A24" s="71">
        <v>41153</v>
      </c>
      <c r="B24" s="6">
        <v>29</v>
      </c>
      <c r="C24" s="6"/>
      <c r="D24" s="6"/>
      <c r="E24" s="6"/>
      <c r="F24" s="6"/>
      <c r="G24" s="6"/>
      <c r="H24" s="6"/>
    </row>
    <row r="25" spans="1:8" ht="14.1" customHeight="1" x14ac:dyDescent="0.2">
      <c r="A25" s="71">
        <v>41183</v>
      </c>
      <c r="B25" s="6">
        <v>30</v>
      </c>
      <c r="C25" s="6"/>
      <c r="D25" s="6"/>
      <c r="E25" s="6"/>
      <c r="F25" s="6"/>
      <c r="G25" s="6"/>
      <c r="H25" s="6"/>
    </row>
    <row r="26" spans="1:8" ht="14.1" customHeight="1" x14ac:dyDescent="0.2">
      <c r="A26" s="71">
        <v>41214</v>
      </c>
      <c r="B26" s="6">
        <v>31</v>
      </c>
      <c r="C26" s="6"/>
      <c r="D26" s="6"/>
      <c r="E26" s="6"/>
      <c r="F26" s="6"/>
      <c r="G26" s="6"/>
      <c r="H26" s="6"/>
    </row>
    <row r="27" spans="1:8" ht="14.1" customHeight="1" x14ac:dyDescent="0.2">
      <c r="A27" s="71">
        <v>41244</v>
      </c>
      <c r="B27" s="6">
        <v>32</v>
      </c>
      <c r="C27" s="6"/>
      <c r="D27" s="6"/>
      <c r="E27" s="6"/>
      <c r="F27" s="6"/>
      <c r="G27" s="6"/>
      <c r="H27" s="6"/>
    </row>
    <row r="28" spans="1:8" ht="14.1" customHeight="1" x14ac:dyDescent="0.2">
      <c r="A28" s="6"/>
      <c r="B28" s="6"/>
      <c r="C28" s="6"/>
      <c r="D28" s="6"/>
      <c r="E28" s="6"/>
      <c r="F28" s="6"/>
      <c r="G28" s="6"/>
      <c r="H28" s="6"/>
    </row>
  </sheetData>
  <sheetProtection selectLockedCells="1"/>
  <customSheetViews>
    <customSheetView guid="{B7749F0D-A6E5-4550-B277-2D5630BDBD61}" showGridLines="0" outlineSymbols="0" zeroValues="0" state="hidden" showRuler="0" topLeftCell="A5">
      <pane ySplit="2" topLeftCell="A7" activePane="bottomLeft" state="frozen"/>
      <selection pane="bottomLeft" activeCell="B30" sqref="B30"/>
      <pageMargins left="0.75" right="0.36" top="0.7" bottom="1" header="0.5" footer="0.5"/>
      <pageSetup paperSize="9" scale="95" orientation="landscape" horizontalDpi="180" verticalDpi="180" r:id="rId1"/>
      <headerFooter alignWithMargins="0"/>
    </customSheetView>
  </customSheetViews>
  <phoneticPr fontId="2" type="noConversion"/>
  <pageMargins left="0.75" right="0.36" top="0.7" bottom="1" header="0.5" footer="0.5"/>
  <pageSetup paperSize="9" scale="95" orientation="landscape" horizontalDpi="180" verticalDpi="18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R33"/>
  <sheetViews>
    <sheetView showZeros="0" showOutlineSymbols="0" zoomScaleNormal="100" zoomScaleSheetLayoutView="85" workbookViewId="0">
      <pane xSplit="3" ySplit="1" topLeftCell="D2" activePane="bottomRight" state="frozenSplit"/>
      <selection activeCell="B29" sqref="B29"/>
      <selection pane="topRight" activeCell="B29" sqref="B29"/>
      <selection pane="bottomLeft" activeCell="B29" sqref="B29"/>
      <selection pane="bottomRight" activeCell="K7" sqref="K7"/>
    </sheetView>
  </sheetViews>
  <sheetFormatPr defaultRowHeight="12.75" x14ac:dyDescent="0.2"/>
  <cols>
    <col min="1" max="1" width="31.42578125" style="58" customWidth="1"/>
    <col min="2" max="2" width="3" style="11" bestFit="1" customWidth="1"/>
    <col min="3" max="3" width="2.5703125" style="13" bestFit="1" customWidth="1"/>
    <col min="4" max="4" width="3.5703125" style="12" bestFit="1" customWidth="1"/>
    <col min="5" max="5" width="10" style="12" bestFit="1" customWidth="1"/>
    <col min="6" max="6" width="6.85546875" style="10" customWidth="1"/>
    <col min="7" max="7" width="10" style="10" bestFit="1" customWidth="1"/>
    <col min="8" max="9" width="8.85546875" style="10" bestFit="1" customWidth="1"/>
    <col min="10" max="10" width="3" style="10" bestFit="1" customWidth="1"/>
    <col min="11" max="11" width="10" style="10" bestFit="1" customWidth="1"/>
    <col min="12" max="16384" width="9.140625" style="9"/>
  </cols>
  <sheetData>
    <row r="1" spans="1:18" s="7" customFormat="1" ht="21.75" customHeight="1" x14ac:dyDescent="0.2">
      <c r="A1" s="59" t="s">
        <v>25</v>
      </c>
      <c r="B1" s="61" t="s">
        <v>11</v>
      </c>
      <c r="C1" s="61" t="s">
        <v>12</v>
      </c>
      <c r="D1" s="60" t="s">
        <v>26</v>
      </c>
      <c r="E1" s="61" t="s">
        <v>27</v>
      </c>
      <c r="F1" s="61" t="s">
        <v>34</v>
      </c>
      <c r="G1" s="61" t="s">
        <v>13</v>
      </c>
      <c r="H1" s="61" t="s">
        <v>28</v>
      </c>
      <c r="I1" s="61" t="s">
        <v>14</v>
      </c>
      <c r="J1" s="61" t="s">
        <v>11</v>
      </c>
      <c r="K1" s="61" t="s">
        <v>12</v>
      </c>
      <c r="L1" s="70" t="str">
        <f ca="1">RIGHT(CELL("имяфайла",L1),LEN(CELL("имяфайла",L1))-FIND("]",CELL("имяфайла",L1),1))</f>
        <v>01.2012</v>
      </c>
      <c r="M1" s="70"/>
    </row>
    <row r="2" spans="1:18" s="8" customFormat="1" ht="12.75" customHeight="1" x14ac:dyDescent="0.2">
      <c r="A2" s="77" t="s">
        <v>24</v>
      </c>
      <c r="B2" s="78"/>
      <c r="C2" s="78"/>
      <c r="D2" s="23"/>
      <c r="E2" s="24"/>
      <c r="F2" s="25"/>
      <c r="G2" s="26"/>
      <c r="H2" s="25"/>
      <c r="I2" s="25"/>
      <c r="J2" s="25"/>
      <c r="K2" s="25"/>
      <c r="L2" s="72"/>
      <c r="M2" s="76" t="s">
        <v>37</v>
      </c>
      <c r="N2" s="76"/>
      <c r="O2" s="76"/>
      <c r="P2" s="76"/>
      <c r="Q2" s="76"/>
      <c r="R2" s="76"/>
    </row>
    <row r="3" spans="1:18" s="32" customFormat="1" ht="12" customHeight="1" x14ac:dyDescent="0.2">
      <c r="A3" s="53" t="s">
        <v>18</v>
      </c>
      <c r="B3" s="28"/>
      <c r="C3" s="68"/>
      <c r="D3" s="48">
        <v>25</v>
      </c>
      <c r="E3" s="29">
        <v>235.3</v>
      </c>
      <c r="F3" s="29"/>
      <c r="G3" s="64">
        <f t="shared" ref="G3:G13" si="0">SUM(E3:F3)</f>
        <v>235.3</v>
      </c>
      <c r="H3" s="30">
        <f>ROUND(IF(G3-F3&gt;'08.2012'!$C$3,IF(G3-F3&gt;100,(G3-F3-((G3-F3)/100)-100)*0.13+4.8,((G3-F3-((G3-F3)/100)-'08.2012'!$C$3)*0.08)),),2)</f>
        <v>22.08</v>
      </c>
      <c r="I3" s="64">
        <f t="shared" ref="I3:I13" si="1">SUM(H3:H3)</f>
        <v>22.08</v>
      </c>
      <c r="J3" s="62">
        <f t="shared" ref="J3:J13" si="2">ROUND(ABS(IF((G3-I3+C3-B3)&lt;0,G3-I3+C3-B3,0)),2)</f>
        <v>0</v>
      </c>
      <c r="K3" s="31">
        <f t="shared" ref="K3:K13" si="3">ROUND(IF((G3-I3+C3-B3)&gt;0,G3-I3+C3-B3,0),2)</f>
        <v>213.22</v>
      </c>
      <c r="M3" s="76"/>
      <c r="N3" s="76"/>
      <c r="O3" s="76"/>
      <c r="P3" s="76"/>
      <c r="Q3" s="76"/>
      <c r="R3" s="76"/>
    </row>
    <row r="4" spans="1:18" s="32" customFormat="1" ht="12" customHeight="1" x14ac:dyDescent="0.2">
      <c r="A4" s="53" t="s">
        <v>19</v>
      </c>
      <c r="B4" s="28"/>
      <c r="C4" s="68"/>
      <c r="D4" s="48">
        <v>25</v>
      </c>
      <c r="E4" s="29">
        <v>197.34</v>
      </c>
      <c r="F4" s="29"/>
      <c r="G4" s="64">
        <f t="shared" si="0"/>
        <v>197.34</v>
      </c>
      <c r="H4" s="30">
        <f>ROUND(IF(G4-F4&gt;'08.2012'!$C$3,IF(G4-F4&gt;100,(G4-F4-((G4-F4)/100)-100)*0.13+4.8,((G4-F4-((G4-F4)/100)-'08.2012'!$C$3)*0.08)),),2)</f>
        <v>17.2</v>
      </c>
      <c r="I4" s="64">
        <f t="shared" si="1"/>
        <v>17.2</v>
      </c>
      <c r="J4" s="62">
        <f t="shared" si="2"/>
        <v>0</v>
      </c>
      <c r="K4" s="31">
        <f t="shared" si="3"/>
        <v>180.14</v>
      </c>
      <c r="M4" s="76"/>
      <c r="N4" s="76"/>
      <c r="O4" s="76"/>
      <c r="P4" s="76"/>
      <c r="Q4" s="76"/>
      <c r="R4" s="76"/>
    </row>
    <row r="5" spans="1:18" s="32" customFormat="1" ht="12" customHeight="1" x14ac:dyDescent="0.2">
      <c r="A5" s="53" t="s">
        <v>20</v>
      </c>
      <c r="B5" s="28"/>
      <c r="C5" s="68"/>
      <c r="D5" s="48">
        <v>25</v>
      </c>
      <c r="E5" s="29">
        <v>197.4</v>
      </c>
      <c r="F5" s="29"/>
      <c r="G5" s="64">
        <f t="shared" si="0"/>
        <v>197.4</v>
      </c>
      <c r="H5" s="30">
        <f>ROUND(IF(G5-F5&gt;'08.2012'!$C$3,IF(G5-F5&gt;100,(G5-F5-((G5-F5)/100)-100)*0.13+4.8,((G5-F5-((G5-F5)/100)-'08.2012'!$C$3)*0.08)),),2)</f>
        <v>17.21</v>
      </c>
      <c r="I5" s="64">
        <f t="shared" si="1"/>
        <v>17.21</v>
      </c>
      <c r="J5" s="62">
        <f t="shared" si="2"/>
        <v>0</v>
      </c>
      <c r="K5" s="31">
        <f t="shared" si="3"/>
        <v>180.19</v>
      </c>
      <c r="M5" s="76"/>
      <c r="N5" s="76"/>
      <c r="O5" s="76"/>
      <c r="P5" s="76"/>
      <c r="Q5" s="76"/>
      <c r="R5" s="76"/>
    </row>
    <row r="6" spans="1:18" s="32" customFormat="1" ht="12" customHeight="1" x14ac:dyDescent="0.2">
      <c r="A6" s="53" t="s">
        <v>21</v>
      </c>
      <c r="B6" s="28"/>
      <c r="C6" s="68"/>
      <c r="D6" s="48">
        <v>25</v>
      </c>
      <c r="E6" s="29">
        <v>197.34</v>
      </c>
      <c r="F6" s="29"/>
      <c r="G6" s="64">
        <f t="shared" si="0"/>
        <v>197.34</v>
      </c>
      <c r="H6" s="30">
        <f>ROUND(IF(G6-F6&gt;'08.2012'!$C$3,IF(G6-F6&gt;100,(G6-F6-((G6-F6)/100)-100)*0.13+4.8,((G6-F6-((G6-F6)/100)-'08.2012'!$C$3)*0.08)),),2)</f>
        <v>17.2</v>
      </c>
      <c r="I6" s="64">
        <f t="shared" si="1"/>
        <v>17.2</v>
      </c>
      <c r="J6" s="62">
        <f t="shared" si="2"/>
        <v>0</v>
      </c>
      <c r="K6" s="31">
        <f t="shared" si="3"/>
        <v>180.14</v>
      </c>
      <c r="M6" s="76"/>
      <c r="N6" s="76"/>
      <c r="O6" s="76"/>
      <c r="P6" s="76"/>
      <c r="Q6" s="76"/>
      <c r="R6" s="76"/>
    </row>
    <row r="7" spans="1:18" s="32" customFormat="1" ht="12" customHeight="1" x14ac:dyDescent="0.2">
      <c r="A7" s="53" t="s">
        <v>16</v>
      </c>
      <c r="B7" s="28"/>
      <c r="C7" s="68">
        <v>0</v>
      </c>
      <c r="D7" s="48">
        <v>25</v>
      </c>
      <c r="E7" s="30">
        <v>98.67</v>
      </c>
      <c r="F7" s="29"/>
      <c r="G7" s="64">
        <f t="shared" si="0"/>
        <v>98.67</v>
      </c>
      <c r="H7" s="30">
        <f>ROUND(IF(G7-F7&gt;'08.2012'!$C$3,IF(G7-F7&gt;100,(G7-F7-((G7-F7)/100)-100)*0.13+4.8,((G7-F7-((G7-F7)/100)-'08.2012'!$C$3)*0.08)),),2)</f>
        <v>4.6100000000000003</v>
      </c>
      <c r="I7" s="64">
        <f t="shared" si="1"/>
        <v>4.6100000000000003</v>
      </c>
      <c r="J7" s="62">
        <f t="shared" si="2"/>
        <v>0</v>
      </c>
      <c r="K7" s="31">
        <f t="shared" si="3"/>
        <v>94.06</v>
      </c>
      <c r="M7" s="76"/>
      <c r="N7" s="76"/>
      <c r="O7" s="76"/>
      <c r="P7" s="76"/>
      <c r="Q7" s="76"/>
      <c r="R7" s="76"/>
    </row>
    <row r="8" spans="1:18" s="32" customFormat="1" ht="12" customHeight="1" x14ac:dyDescent="0.2">
      <c r="A8" s="53" t="s">
        <v>22</v>
      </c>
      <c r="B8" s="28"/>
      <c r="C8" s="68"/>
      <c r="D8" s="48">
        <v>25</v>
      </c>
      <c r="E8" s="29">
        <v>104</v>
      </c>
      <c r="F8" s="29"/>
      <c r="G8" s="64">
        <f t="shared" si="0"/>
        <v>104</v>
      </c>
      <c r="H8" s="30">
        <f>ROUND(IF(G8-F8&gt;'08.2012'!$C$3,IF(G8-F8&gt;100,(G8-F8-((G8-F8)/100)-100)*0.13+4.8,((G8-F8-((G8-F8)/100)-'08.2012'!$C$3)*0.08)),),2)</f>
        <v>5.18</v>
      </c>
      <c r="I8" s="64">
        <f t="shared" si="1"/>
        <v>5.18</v>
      </c>
      <c r="J8" s="62">
        <f t="shared" si="2"/>
        <v>0</v>
      </c>
      <c r="K8" s="31">
        <f t="shared" si="3"/>
        <v>98.82</v>
      </c>
      <c r="M8" s="76"/>
      <c r="N8" s="76"/>
      <c r="O8" s="76"/>
      <c r="P8" s="76"/>
      <c r="Q8" s="76"/>
      <c r="R8" s="76"/>
    </row>
    <row r="9" spans="1:18" s="32" customFormat="1" ht="12" customHeight="1" x14ac:dyDescent="0.2">
      <c r="A9" s="53" t="s">
        <v>3</v>
      </c>
      <c r="B9" s="28"/>
      <c r="C9" s="68"/>
      <c r="D9" s="48">
        <v>19</v>
      </c>
      <c r="E9" s="29">
        <v>79</v>
      </c>
      <c r="F9" s="29"/>
      <c r="G9" s="64">
        <f t="shared" si="0"/>
        <v>79</v>
      </c>
      <c r="H9" s="30">
        <f>ROUND(IF(G9-F9&gt;'08.2012'!$C$3,IF(G9-F9&gt;100,(G9-F9-((G9-F9)/100)-100)*0.13+4.8,((G9-F9-((G9-F9)/100)-'08.2012'!$C$3)*0.08)),),2)</f>
        <v>3.06</v>
      </c>
      <c r="I9" s="64">
        <f t="shared" si="1"/>
        <v>3.06</v>
      </c>
      <c r="J9" s="62">
        <f t="shared" si="2"/>
        <v>0</v>
      </c>
      <c r="K9" s="31">
        <f t="shared" si="3"/>
        <v>75.94</v>
      </c>
      <c r="M9" s="76"/>
      <c r="N9" s="76"/>
      <c r="O9" s="76"/>
      <c r="P9" s="76"/>
      <c r="Q9" s="76"/>
      <c r="R9" s="76"/>
    </row>
    <row r="10" spans="1:18" s="32" customFormat="1" ht="12" customHeight="1" x14ac:dyDescent="0.2">
      <c r="A10" s="53" t="s">
        <v>4</v>
      </c>
      <c r="B10" s="28"/>
      <c r="C10" s="68"/>
      <c r="D10" s="48">
        <v>25</v>
      </c>
      <c r="E10" s="29">
        <v>104</v>
      </c>
      <c r="F10" s="29"/>
      <c r="G10" s="64">
        <f t="shared" si="0"/>
        <v>104</v>
      </c>
      <c r="H10" s="30">
        <f>ROUND(IF(G10-F10&gt;'08.2012'!$C$3,IF(G10-F10&gt;100,(G10-F10-((G10-F10)/100)-100)*0.13+4.8,((G10-F10-((G10-F10)/100)-'08.2012'!$C$3)*0.08)),),2)</f>
        <v>5.18</v>
      </c>
      <c r="I10" s="64">
        <f t="shared" si="1"/>
        <v>5.18</v>
      </c>
      <c r="J10" s="62">
        <f t="shared" si="2"/>
        <v>0</v>
      </c>
      <c r="K10" s="31">
        <f t="shared" si="3"/>
        <v>98.82</v>
      </c>
      <c r="M10" s="76"/>
      <c r="N10" s="76"/>
      <c r="O10" s="76"/>
      <c r="P10" s="76"/>
      <c r="Q10" s="76"/>
      <c r="R10" s="76"/>
    </row>
    <row r="11" spans="1:18" s="32" customFormat="1" ht="12" customHeight="1" x14ac:dyDescent="0.2">
      <c r="A11" s="53" t="s">
        <v>5</v>
      </c>
      <c r="B11" s="28"/>
      <c r="C11" s="68"/>
      <c r="D11" s="48">
        <v>25</v>
      </c>
      <c r="E11" s="29">
        <v>104</v>
      </c>
      <c r="F11" s="29"/>
      <c r="G11" s="64">
        <f t="shared" si="0"/>
        <v>104</v>
      </c>
      <c r="H11" s="30">
        <f>ROUND(IF(G11-F11&gt;'08.2012'!$C$3,IF(G11-F11&gt;100,(G11-F11-((G11-F11)/100)-100)*0.13+4.8,((G11-F11-((G11-F11)/100)-'08.2012'!$C$3)*0.08)),),2)</f>
        <v>5.18</v>
      </c>
      <c r="I11" s="64">
        <f t="shared" si="1"/>
        <v>5.18</v>
      </c>
      <c r="J11" s="62">
        <f t="shared" si="2"/>
        <v>0</v>
      </c>
      <c r="K11" s="31">
        <f t="shared" si="3"/>
        <v>98.82</v>
      </c>
      <c r="M11" s="76"/>
      <c r="N11" s="76"/>
      <c r="O11" s="76"/>
      <c r="P11" s="76"/>
      <c r="Q11" s="76"/>
      <c r="R11" s="76"/>
    </row>
    <row r="12" spans="1:18" s="32" customFormat="1" ht="12" customHeight="1" x14ac:dyDescent="0.2">
      <c r="A12" s="53" t="s">
        <v>15</v>
      </c>
      <c r="B12" s="28"/>
      <c r="C12" s="68"/>
      <c r="D12" s="48">
        <v>25</v>
      </c>
      <c r="E12" s="29">
        <v>131.1</v>
      </c>
      <c r="F12" s="29"/>
      <c r="G12" s="64">
        <f t="shared" si="0"/>
        <v>131.1</v>
      </c>
      <c r="H12" s="30">
        <f>ROUND(IF(G12-F12&gt;'08.2012'!$C$3,IF(G12-F12&gt;100,(G12-F12-((G12-F12)/100)-100)*0.13+4.8,((G12-F12-((G12-F12)/100)-'08.2012'!$C$3)*0.08)),),2)</f>
        <v>8.67</v>
      </c>
      <c r="I12" s="64">
        <f t="shared" si="1"/>
        <v>8.67</v>
      </c>
      <c r="J12" s="62">
        <f t="shared" si="2"/>
        <v>0</v>
      </c>
      <c r="K12" s="31">
        <f t="shared" si="3"/>
        <v>122.43</v>
      </c>
      <c r="M12" s="76"/>
      <c r="N12" s="76"/>
      <c r="O12" s="76"/>
      <c r="P12" s="76"/>
      <c r="Q12" s="76"/>
      <c r="R12" s="76"/>
    </row>
    <row r="13" spans="1:18" s="32" customFormat="1" ht="12" customHeight="1" x14ac:dyDescent="0.2">
      <c r="A13" s="54" t="s">
        <v>6</v>
      </c>
      <c r="B13" s="33"/>
      <c r="C13" s="69"/>
      <c r="D13" s="49">
        <v>25</v>
      </c>
      <c r="E13" s="34">
        <v>197.4</v>
      </c>
      <c r="F13" s="34"/>
      <c r="G13" s="65">
        <f t="shared" si="0"/>
        <v>197.4</v>
      </c>
      <c r="H13" s="35">
        <f>ROUND(IF(G13-F13&gt;'08.2012'!$C$3,IF(G13-F13&gt;100,(G13-F13-((G13-F13)/100)-100)*0.13+4.8,((G13-F13-((G13-F13)/100)-'08.2012'!$C$3)*0.08)),),2)</f>
        <v>17.21</v>
      </c>
      <c r="I13" s="65">
        <f t="shared" si="1"/>
        <v>17.21</v>
      </c>
      <c r="J13" s="63">
        <f t="shared" si="2"/>
        <v>0</v>
      </c>
      <c r="K13" s="36">
        <f t="shared" si="3"/>
        <v>180.19</v>
      </c>
      <c r="M13" s="76"/>
      <c r="N13" s="76"/>
      <c r="O13" s="76"/>
      <c r="P13" s="76"/>
      <c r="Q13" s="76"/>
      <c r="R13" s="76"/>
    </row>
    <row r="14" spans="1:18" s="39" customFormat="1" ht="12" customHeight="1" x14ac:dyDescent="0.2">
      <c r="A14" s="55" t="s">
        <v>23</v>
      </c>
      <c r="B14" s="37">
        <f t="shared" ref="B14:C14" si="4">SUM(B3:B13)</f>
        <v>0</v>
      </c>
      <c r="C14" s="67">
        <f t="shared" si="4"/>
        <v>0</v>
      </c>
      <c r="D14" s="50"/>
      <c r="E14" s="37">
        <f>SUM(E3:E13)</f>
        <v>1645.55</v>
      </c>
      <c r="F14" s="37">
        <f t="shared" ref="F14" si="5">SUM(F3:F13)</f>
        <v>0</v>
      </c>
      <c r="G14" s="67">
        <f>SUM(G3:G13)</f>
        <v>1645.55</v>
      </c>
      <c r="H14" s="37">
        <f t="shared" ref="H14:I14" si="6">SUM(H3:H13)</f>
        <v>122.78</v>
      </c>
      <c r="I14" s="67">
        <f t="shared" si="6"/>
        <v>122.78</v>
      </c>
      <c r="J14" s="38">
        <f>SUM(J3:J13)</f>
        <v>0</v>
      </c>
      <c r="K14" s="38">
        <f>SUM(K3:K13)</f>
        <v>1522.77</v>
      </c>
      <c r="M14" s="76"/>
      <c r="N14" s="76"/>
      <c r="O14" s="76"/>
      <c r="P14" s="76"/>
      <c r="Q14" s="76"/>
      <c r="R14" s="76"/>
    </row>
    <row r="15" spans="1:18" s="39" customFormat="1" ht="12" customHeight="1" x14ac:dyDescent="0.2">
      <c r="A15" s="56"/>
      <c r="B15" s="40"/>
      <c r="C15" s="40"/>
      <c r="D15" s="51"/>
      <c r="E15" s="41"/>
      <c r="F15" s="41"/>
      <c r="G15" s="41"/>
      <c r="H15" s="41"/>
      <c r="I15" s="41"/>
      <c r="J15" s="41"/>
      <c r="K15" s="41"/>
      <c r="M15" s="76"/>
      <c r="N15" s="76"/>
      <c r="O15" s="76"/>
      <c r="P15" s="76"/>
      <c r="Q15" s="76"/>
      <c r="R15" s="76"/>
    </row>
    <row r="16" spans="1:18" s="32" customFormat="1" ht="12.75" customHeight="1" x14ac:dyDescent="0.2">
      <c r="A16" s="77" t="s">
        <v>30</v>
      </c>
      <c r="B16" s="78"/>
      <c r="C16" s="78"/>
      <c r="D16" s="27"/>
      <c r="E16" s="43"/>
      <c r="F16" s="42"/>
      <c r="G16" s="44"/>
      <c r="H16" s="42"/>
      <c r="I16" s="42"/>
      <c r="J16" s="42"/>
      <c r="K16" s="42"/>
      <c r="M16" s="76"/>
      <c r="N16" s="76"/>
      <c r="O16" s="76"/>
      <c r="P16" s="76"/>
      <c r="Q16" s="76"/>
      <c r="R16" s="76"/>
    </row>
    <row r="17" spans="1:18" s="32" customFormat="1" ht="12" customHeight="1" x14ac:dyDescent="0.2">
      <c r="A17" s="53" t="s">
        <v>29</v>
      </c>
      <c r="B17" s="28"/>
      <c r="C17" s="68"/>
      <c r="D17" s="48">
        <v>25</v>
      </c>
      <c r="E17" s="29">
        <v>131.05000000000001</v>
      </c>
      <c r="F17" s="29"/>
      <c r="G17" s="64">
        <f>SUM(E17:F17)</f>
        <v>131.05000000000001</v>
      </c>
      <c r="H17" s="30">
        <f>ROUND(IF(G17-F17&gt;'08.2012'!$C$3,IF(G17-F17&gt;100,(G17-F17-((G17-F17)/100)-100)*0.13+4.8,((G17-F17-((G17-F17)/100)-'08.2012'!$C$3)*0.08)),),2)</f>
        <v>8.67</v>
      </c>
      <c r="I17" s="64">
        <f>SUM(H17:H17)</f>
        <v>8.67</v>
      </c>
      <c r="J17" s="62">
        <f>ROUND(ABS(IF((G17-I17+C17-B17)&lt;0,G17-I17+C17-B17,0)),2)</f>
        <v>0</v>
      </c>
      <c r="K17" s="31">
        <f>ROUND(IF((G17-I17+C17-B17)&gt;0,G17-I17+C17-B17,0),2)</f>
        <v>122.38</v>
      </c>
      <c r="M17" s="76"/>
      <c r="N17" s="76"/>
      <c r="O17" s="76"/>
      <c r="P17" s="76"/>
      <c r="Q17" s="76"/>
      <c r="R17" s="76"/>
    </row>
    <row r="18" spans="1:18" s="32" customFormat="1" ht="12" customHeight="1" x14ac:dyDescent="0.2">
      <c r="A18" s="53" t="s">
        <v>22</v>
      </c>
      <c r="B18" s="28"/>
      <c r="C18" s="68"/>
      <c r="D18" s="48">
        <v>25</v>
      </c>
      <c r="E18" s="29">
        <v>148</v>
      </c>
      <c r="F18" s="29"/>
      <c r="G18" s="64">
        <f>SUM(E18:F18)</f>
        <v>148</v>
      </c>
      <c r="H18" s="30">
        <f>ROUND(IF(G18-F18&gt;'08.2012'!$C$3,IF(G18-F18&gt;100,(G18-F18-((G18-F18)/100)-100)*0.13+4.8,((G18-F18-((G18-F18)/100)-'08.2012'!$C$3)*0.08)),),2)</f>
        <v>10.85</v>
      </c>
      <c r="I18" s="64">
        <f>SUM(H18:H18)</f>
        <v>10.85</v>
      </c>
      <c r="J18" s="62">
        <f>ROUND(ABS(IF((G18-I18+C18-B18)&lt;0,G18-I18+C18-B18,0)),2)</f>
        <v>0</v>
      </c>
      <c r="K18" s="31">
        <f>ROUND(IF((G18-I18+C18-B18)&gt;0,G18-I18+C18-B18,0),2)</f>
        <v>137.15</v>
      </c>
      <c r="M18" s="76"/>
      <c r="N18" s="76"/>
      <c r="O18" s="76"/>
      <c r="P18" s="76"/>
      <c r="Q18" s="76"/>
      <c r="R18" s="76"/>
    </row>
    <row r="19" spans="1:18" s="32" customFormat="1" ht="12" customHeight="1" x14ac:dyDescent="0.2">
      <c r="A19" s="53" t="s">
        <v>7</v>
      </c>
      <c r="B19" s="28"/>
      <c r="C19" s="68"/>
      <c r="D19" s="48">
        <v>25</v>
      </c>
      <c r="E19" s="29">
        <v>104</v>
      </c>
      <c r="F19" s="29"/>
      <c r="G19" s="64">
        <f>SUM(E19:F19)</f>
        <v>104</v>
      </c>
      <c r="H19" s="30">
        <f>ROUND(IF(G19-F19&gt;'08.2012'!$C$3,IF(G19-F19&gt;100,(G19-F19-((G19-F19)/100)-100)*0.13+4.8,((G19-F19-((G19-F19)/100)-'08.2012'!$C$3)*0.08)),),2)</f>
        <v>5.18</v>
      </c>
      <c r="I19" s="64">
        <f>SUM(H19:H19)</f>
        <v>5.18</v>
      </c>
      <c r="J19" s="62">
        <f>ROUND(ABS(IF((G19-I19+C19-B19)&lt;0,G19-I19+C19-B19,0)),2)</f>
        <v>0</v>
      </c>
      <c r="K19" s="31">
        <f>ROUND(IF((G19-I19+C19-B19)&gt;0,G19-I19+C19-B19,0),2)</f>
        <v>98.82</v>
      </c>
      <c r="M19" s="76"/>
      <c r="N19" s="76"/>
      <c r="O19" s="76"/>
      <c r="P19" s="76"/>
      <c r="Q19" s="76"/>
      <c r="R19" s="76"/>
    </row>
    <row r="20" spans="1:18" s="39" customFormat="1" ht="12" customHeight="1" x14ac:dyDescent="0.2">
      <c r="A20" s="55" t="s">
        <v>33</v>
      </c>
      <c r="B20" s="37">
        <f t="shared" ref="B20:C20" si="7">SUM(B17:B19)</f>
        <v>0</v>
      </c>
      <c r="C20" s="67">
        <f t="shared" si="7"/>
        <v>0</v>
      </c>
      <c r="D20" s="50"/>
      <c r="E20" s="37">
        <f>SUM(E17:E19)</f>
        <v>383.05</v>
      </c>
      <c r="F20" s="37">
        <f t="shared" ref="F20:K20" si="8">SUM(F17:F19)</f>
        <v>0</v>
      </c>
      <c r="G20" s="67">
        <f t="shared" si="8"/>
        <v>383.05</v>
      </c>
      <c r="H20" s="37">
        <f t="shared" si="8"/>
        <v>24.7</v>
      </c>
      <c r="I20" s="67">
        <f t="shared" si="8"/>
        <v>24.7</v>
      </c>
      <c r="J20" s="66">
        <f t="shared" si="8"/>
        <v>0</v>
      </c>
      <c r="K20" s="38">
        <f t="shared" si="8"/>
        <v>358.34999999999997</v>
      </c>
      <c r="M20" s="76"/>
      <c r="N20" s="76"/>
      <c r="O20" s="76"/>
      <c r="P20" s="76"/>
      <c r="Q20" s="76"/>
      <c r="R20" s="76"/>
    </row>
    <row r="21" spans="1:18" s="32" customFormat="1" ht="12" customHeight="1" x14ac:dyDescent="0.2">
      <c r="A21" s="57"/>
      <c r="B21" s="45"/>
      <c r="C21" s="45"/>
      <c r="D21" s="52"/>
      <c r="E21" s="46"/>
      <c r="F21" s="46"/>
      <c r="G21" s="46"/>
      <c r="H21" s="47"/>
      <c r="I21" s="46"/>
      <c r="J21" s="46"/>
      <c r="K21" s="46"/>
      <c r="M21" s="76"/>
      <c r="N21" s="76"/>
      <c r="O21" s="76"/>
      <c r="P21" s="76"/>
      <c r="Q21" s="76"/>
      <c r="R21" s="76"/>
    </row>
    <row r="22" spans="1:18" s="32" customFormat="1" ht="12.75" customHeight="1" x14ac:dyDescent="0.2">
      <c r="A22" s="77" t="s">
        <v>31</v>
      </c>
      <c r="B22" s="78"/>
      <c r="C22" s="78"/>
      <c r="D22" s="27"/>
      <c r="E22" s="43"/>
      <c r="F22" s="42"/>
      <c r="G22" s="44"/>
      <c r="H22" s="42"/>
      <c r="I22" s="42"/>
      <c r="J22" s="42"/>
      <c r="K22" s="42"/>
      <c r="M22" s="76"/>
      <c r="N22" s="76"/>
      <c r="O22" s="76"/>
      <c r="P22" s="76"/>
      <c r="Q22" s="76"/>
      <c r="R22" s="76"/>
    </row>
    <row r="23" spans="1:18" s="32" customFormat="1" ht="12" x14ac:dyDescent="0.2">
      <c r="A23" s="53" t="s">
        <v>10</v>
      </c>
      <c r="B23" s="28"/>
      <c r="C23" s="68"/>
      <c r="D23" s="48">
        <v>25</v>
      </c>
      <c r="E23" s="29">
        <v>197.34</v>
      </c>
      <c r="F23" s="29"/>
      <c r="G23" s="64">
        <f>SUM(E23:F23)</f>
        <v>197.34</v>
      </c>
      <c r="H23" s="30">
        <f>ROUND(IF(G23-F23&gt;'08.2012'!$C$3,IF(G23-F23&gt;100,(G23-F23-((G23-F23)/100)-100)*0.13+4.8,((G23-F23-((G23-F23)/100)-'08.2012'!$C$3)*0.08)),),2)</f>
        <v>17.2</v>
      </c>
      <c r="I23" s="64">
        <f>SUM(H23:H23)</f>
        <v>17.2</v>
      </c>
      <c r="J23" s="62">
        <f>ROUND(ABS(IF((G23-I23+C23-B23)&lt;0,G23-I23+C23-B23,0)),2)</f>
        <v>0</v>
      </c>
      <c r="K23" s="31">
        <f>ROUND(IF((G23-I23+C23-B23)&gt;0,G23-I23+C23-B23,0),2)</f>
        <v>180.14</v>
      </c>
      <c r="M23" s="76"/>
      <c r="N23" s="76"/>
      <c r="O23" s="76"/>
      <c r="P23" s="76"/>
      <c r="Q23" s="76"/>
      <c r="R23" s="76"/>
    </row>
    <row r="24" spans="1:18" s="32" customFormat="1" ht="12" x14ac:dyDescent="0.2">
      <c r="A24" s="53" t="s">
        <v>32</v>
      </c>
      <c r="B24" s="28"/>
      <c r="C24" s="68"/>
      <c r="D24" s="48">
        <v>25</v>
      </c>
      <c r="E24" s="29">
        <v>131.05000000000001</v>
      </c>
      <c r="F24" s="29"/>
      <c r="G24" s="64">
        <f>SUM(E24:F24)</f>
        <v>131.05000000000001</v>
      </c>
      <c r="H24" s="30">
        <f>ROUND(IF(G24-F24&gt;'08.2012'!$C$3,IF(G24-F24&gt;100,(G24-F24-((G24-F24)/100)-100)*0.13+4.8,((G24-F24-((G24-F24)/100)-'08.2012'!$C$3)*0.08)),),2)</f>
        <v>8.67</v>
      </c>
      <c r="I24" s="64">
        <f>SUM(H24:H24)</f>
        <v>8.67</v>
      </c>
      <c r="J24" s="62">
        <f>ROUND(ABS(IF((G24-I24+C24-B24)&lt;0,G24-I24+C24-B24,0)),2)</f>
        <v>0</v>
      </c>
      <c r="K24" s="31">
        <f>ROUND(IF((G24-I24+C24-B24)&gt;0,G24-I24+C24-B24,0),2)</f>
        <v>122.38</v>
      </c>
      <c r="M24" s="76"/>
      <c r="N24" s="76"/>
      <c r="O24" s="76"/>
      <c r="P24" s="76"/>
      <c r="Q24" s="76"/>
      <c r="R24" s="76"/>
    </row>
    <row r="25" spans="1:18" s="32" customFormat="1" ht="12" x14ac:dyDescent="0.2">
      <c r="A25" s="53" t="s">
        <v>17</v>
      </c>
      <c r="B25" s="28"/>
      <c r="C25" s="68"/>
      <c r="D25" s="48">
        <v>25</v>
      </c>
      <c r="E25" s="29">
        <v>131.05000000000001</v>
      </c>
      <c r="F25" s="29"/>
      <c r="G25" s="64">
        <f>SUM(E25:F25)</f>
        <v>131.05000000000001</v>
      </c>
      <c r="H25" s="30">
        <f>ROUND(IF(G25-F25&gt;'08.2012'!$C$3,IF(G25-F25&gt;100,(G25-F25-((G25-F25)/100)-100)*0.13+4.8,((G25-F25-((G25-F25)/100)-'08.2012'!$C$3)*0.08)),),2)</f>
        <v>8.67</v>
      </c>
      <c r="I25" s="64">
        <f>SUM(H25:H25)</f>
        <v>8.67</v>
      </c>
      <c r="J25" s="62">
        <f>ROUND(ABS(IF((G25-I25+C25-B25)&lt;0,G25-I25+C25-B25,0)),2)</f>
        <v>0</v>
      </c>
      <c r="K25" s="31">
        <f>ROUND(IF((G25-I25+C25-B25)&gt;0,G25-I25+C25-B25,0),2)</f>
        <v>122.38</v>
      </c>
      <c r="M25" s="76"/>
      <c r="N25" s="76"/>
      <c r="O25" s="76"/>
      <c r="P25" s="76"/>
      <c r="Q25" s="76"/>
      <c r="R25" s="76"/>
    </row>
    <row r="26" spans="1:18" s="32" customFormat="1" ht="12" x14ac:dyDescent="0.2">
      <c r="A26" s="53" t="s">
        <v>8</v>
      </c>
      <c r="B26" s="28"/>
      <c r="C26" s="68"/>
      <c r="D26" s="48">
        <v>25</v>
      </c>
      <c r="E26" s="29">
        <v>104</v>
      </c>
      <c r="F26" s="29"/>
      <c r="G26" s="64">
        <f>SUM(E26:F26)</f>
        <v>104</v>
      </c>
      <c r="H26" s="30">
        <f>ROUND(IF(G26-F26&gt;'08.2012'!$C$3,IF(G26-F26&gt;100,(G26-F26-((G26-F26)/100)-100)*0.13+4.8,((G26-F26-((G26-F26)/100)-'08.2012'!$C$3)*0.08)),),2)</f>
        <v>5.18</v>
      </c>
      <c r="I26" s="64">
        <f>SUM(H26:H26)</f>
        <v>5.18</v>
      </c>
      <c r="J26" s="62">
        <f>ROUND(ABS(IF((G26-I26+C26-B26)&lt;0,G26-I26+C26-B26,0)),2)</f>
        <v>0</v>
      </c>
      <c r="K26" s="31">
        <f>ROUND(IF((G26-I26+C26-B26)&gt;0,G26-I26+C26-B26,0),2)</f>
        <v>98.82</v>
      </c>
      <c r="M26" s="76"/>
      <c r="N26" s="76"/>
      <c r="O26" s="76"/>
      <c r="P26" s="76"/>
      <c r="Q26" s="76"/>
      <c r="R26" s="76"/>
    </row>
    <row r="27" spans="1:18" s="32" customFormat="1" ht="12" x14ac:dyDescent="0.2">
      <c r="A27" s="53" t="s">
        <v>9</v>
      </c>
      <c r="B27" s="28"/>
      <c r="C27" s="68"/>
      <c r="D27" s="48"/>
      <c r="E27" s="29"/>
      <c r="F27" s="29"/>
      <c r="G27" s="64">
        <f>SUM(E27:F27)</f>
        <v>0</v>
      </c>
      <c r="H27" s="30">
        <f>ROUND(IF(G27-F27&gt;'08.2012'!$C$3,IF(G27-F27&gt;100,(G27-F27-((G27-F27)/100)-100)*0.13+4.8,((G27-F27-((G27-F27)/100)-'08.2012'!$C$3)*0.08)),),2)</f>
        <v>0</v>
      </c>
      <c r="I27" s="64">
        <f>SUM(H27:H27)</f>
        <v>0</v>
      </c>
      <c r="J27" s="62">
        <f>ROUND(ABS(IF((G27-I27+C27-B27)&lt;0,G27-I27+C27-B27,0)),2)</f>
        <v>0</v>
      </c>
      <c r="K27" s="31">
        <f>ROUND(IF((G27-I27+C27-B27)&gt;0,G27-I27+C27-B27,0),2)</f>
        <v>0</v>
      </c>
      <c r="M27" s="76"/>
      <c r="N27" s="76"/>
      <c r="O27" s="76"/>
      <c r="P27" s="76"/>
      <c r="Q27" s="76"/>
      <c r="R27" s="76"/>
    </row>
    <row r="28" spans="1:18" s="39" customFormat="1" ht="12" x14ac:dyDescent="0.2">
      <c r="A28" s="55" t="s">
        <v>33</v>
      </c>
      <c r="B28" s="37">
        <f t="shared" ref="B28:C28" si="9">SUM(B23:B27)</f>
        <v>0</v>
      </c>
      <c r="C28" s="67">
        <f t="shared" si="9"/>
        <v>0</v>
      </c>
      <c r="D28" s="50"/>
      <c r="E28" s="37">
        <f>SUM(E23:E27)</f>
        <v>563.44000000000005</v>
      </c>
      <c r="F28" s="37">
        <f t="shared" ref="F28:K28" si="10">SUM(F23:F27)</f>
        <v>0</v>
      </c>
      <c r="G28" s="67">
        <f t="shared" si="10"/>
        <v>563.44000000000005</v>
      </c>
      <c r="H28" s="37">
        <f t="shared" si="10"/>
        <v>39.72</v>
      </c>
      <c r="I28" s="67">
        <f t="shared" si="10"/>
        <v>39.72</v>
      </c>
      <c r="J28" s="66">
        <f t="shared" si="10"/>
        <v>0</v>
      </c>
      <c r="K28" s="38">
        <f t="shared" si="10"/>
        <v>523.72</v>
      </c>
      <c r="M28" s="76"/>
      <c r="N28" s="76"/>
      <c r="O28" s="76"/>
      <c r="P28" s="76"/>
      <c r="Q28" s="76"/>
      <c r="R28" s="76"/>
    </row>
    <row r="30" spans="1:18" x14ac:dyDescent="0.2">
      <c r="E30" s="10"/>
      <c r="L30" s="10"/>
      <c r="M30" s="10"/>
      <c r="N30" s="10"/>
      <c r="O30" s="10"/>
    </row>
    <row r="31" spans="1:18" x14ac:dyDescent="0.2">
      <c r="E31" s="10"/>
      <c r="L31" s="10"/>
      <c r="M31" s="10"/>
      <c r="N31" s="10"/>
      <c r="O31" s="10"/>
    </row>
    <row r="32" spans="1:18" x14ac:dyDescent="0.2">
      <c r="E32" s="10"/>
      <c r="L32" s="10"/>
      <c r="M32" s="10"/>
      <c r="N32" s="10"/>
      <c r="O32" s="10"/>
    </row>
    <row r="33" spans="5:15" x14ac:dyDescent="0.2">
      <c r="E33" s="10"/>
      <c r="L33" s="10"/>
      <c r="M33" s="10"/>
      <c r="N33" s="10"/>
      <c r="O33" s="10"/>
    </row>
  </sheetData>
  <scenarios current="0" show="0" sqref="D2">
    <scenario name="ееееееее" locked="1" count="1" user="Оператор" comment="Автор: Оператор , 09.01.03_x000a_Автор изменений: Оператор , 09.01.03">
      <inputCells r="A27" val="Оrилов Оrилбой"/>
    </scenario>
    <scenario name="апавап" locked="1" count="1" user="Оператор" comment="Автор: Оператор , 09.01.03">
      <inputCells r="A4" val="Шарипов Фирeз"/>
    </scenario>
  </scenarios>
  <mergeCells count="4">
    <mergeCell ref="M2:R28"/>
    <mergeCell ref="A2:C2"/>
    <mergeCell ref="A16:C16"/>
    <mergeCell ref="A22:C22"/>
  </mergeCells>
  <phoneticPr fontId="2" type="noConversion"/>
  <conditionalFormatting sqref="A3:A28">
    <cfRule type="expression" dxfId="0" priority="6">
      <formula>COUNTIF($A$3:$A$28,$A3)&gt;1</formula>
    </cfRule>
  </conditionalFormatting>
  <dataValidations count="1">
    <dataValidation type="whole" allowBlank="1" showInputMessage="1" showErrorMessage="1" errorTitle="Неправильное значение!" error="Вы должны ввести целое число в диапазоне 1-24" sqref="D3:D28">
      <formula1>1</formula1>
      <formula2>25</formula2>
    </dataValidation>
  </dataValidations>
  <printOptions horizontalCentered="1"/>
  <pageMargins left="0.47244094488188981" right="0.31496062992125984" top="0.70866141732283472" bottom="0.27559055118110237" header="0.51181102362204722" footer="0.23622047244094491"/>
  <pageSetup paperSize="9" scale="72" fitToHeight="6" orientation="landscape" r:id="rId1"/>
  <headerFooter alignWithMargins="0">
    <oddHeader xml:space="preserve">&amp;C&amp;"Palatino Linotype,полужирный"&amp;12&amp;F&amp;"Courier New,полужирный"   -   &amp;14&amp;A&amp;R&amp;"Monotype Corsiva,обычный"&amp;14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08.2012</vt:lpstr>
      <vt:lpstr>01.2012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Администратор</cp:lastModifiedBy>
  <cp:lastPrinted>2012-01-26T05:56:31Z</cp:lastPrinted>
  <dcterms:created xsi:type="dcterms:W3CDTF">2002-12-28T12:45:47Z</dcterms:created>
  <dcterms:modified xsi:type="dcterms:W3CDTF">2012-02-08T17:12:22Z</dcterms:modified>
</cp:coreProperties>
</file>