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4915" windowHeight="11565"/>
  </bookViews>
  <sheets>
    <sheet name="Лист2" sheetId="2" r:id="rId1"/>
    <sheet name="ДАННЫЕ ВЛ (2)" sheetId="1" r:id="rId2"/>
  </sheets>
  <externalReferences>
    <externalReference r:id="rId3"/>
  </externalReferences>
  <definedNames>
    <definedName name="Z_54A6D3D7_A746_405B_96EF_091E8C505FA6_.wvu.FilterData" localSheetId="1" hidden="1">'ДАННЫЕ ВЛ (2)'!$A$23:$AE$30</definedName>
    <definedName name="Z_54A6D3D7_A746_405B_96EF_091E8C505FA6_.wvu.PrintArea" localSheetId="1" hidden="1">'ДАННЫЕ ВЛ (2)'!$F$1:$AE$30</definedName>
    <definedName name="Z_54A6D3D7_A746_405B_96EF_091E8C505FA6_.wvu.PrintTitles" localSheetId="1" hidden="1">'ДАННЫЕ ВЛ (2)'!$4:$5</definedName>
    <definedName name="Z_BC1318CE_FD79_4A7D_802C_267809FC119A_.wvu.FilterData" localSheetId="1" hidden="1">'ДАННЫЕ ВЛ (2)'!$A$23:$AE$30</definedName>
    <definedName name="Z_EA9AE0F9_4376_4C3E_84D4_1CAD174EAA9A_.wvu.FilterData" localSheetId="1" hidden="1">'ДАННЫЕ ВЛ (2)'!$A$23:$AE$30</definedName>
    <definedName name="Z_EA9AE0F9_4376_4C3E_84D4_1CAD174EAA9A_.wvu.PrintArea" localSheetId="1" hidden="1">'ДАННЫЕ ВЛ (2)'!$F$1:$AE$30</definedName>
    <definedName name="Z_EA9AE0F9_4376_4C3E_84D4_1CAD174EAA9A_.wvu.PrintTitles" localSheetId="1" hidden="1">'ДАННЫЕ ВЛ (2)'!$4:$5</definedName>
    <definedName name="база_обор" localSheetId="1">'ДАННЫЕ ВЛ (2)'!$R:$R</definedName>
    <definedName name="база_проч" localSheetId="1">'ДАННЫЕ ВЛ (2)'!$S:$S</definedName>
    <definedName name="база_смр" localSheetId="1">'ДАННЫЕ ВЛ (2)'!$Q:$Q</definedName>
    <definedName name="ВДЦ_ВЛ">'[1]ВДЦ ВЛ'!$A$7:$H$43</definedName>
    <definedName name="зак_подр" localSheetId="1">'ДАННЫЕ ВЛ (2)'!$J:$J</definedName>
    <definedName name="индексы">'[1]Индексы-коэф-ты'!$B$5:$J$19</definedName>
    <definedName name="месяц_закр" localSheetId="1">'ДАННЫЕ ВЛ (2)'!$I:$I</definedName>
    <definedName name="наим_главы" localSheetId="1">'ДАННЫЕ ВЛ (2)'!$B:$B</definedName>
    <definedName name="наим_подстр" localSheetId="1">'ДАННЫЕ ВЛ (2)'!$D:$D</definedName>
    <definedName name="наим_подстр">'[1]ДАННЫЕ ВЛ'!$D:$D</definedName>
    <definedName name="наим_строки" localSheetId="1">'ДАННЫЕ ВЛ (2)'!$C:$C</definedName>
    <definedName name="наим_строки">'[1]ДАННЫЕ ВЛ'!$C:$C</definedName>
    <definedName name="номер_акта" localSheetId="1">'ДАННЫЕ ВЛ (2)'!$G:$G</definedName>
    <definedName name="номер_акта">'[1]ДАННЫЕ ВЛ'!$G:$G</definedName>
    <definedName name="номер_главы" localSheetId="1">'ДАННЫЕ ВЛ (2)'!$A:$A</definedName>
    <definedName name="номер_главы">'[1]ДАННЫЕ ВЛ'!$A:$A</definedName>
    <definedName name="номерсмет" localSheetId="1">'ДАННЫЕ ВЛ (2)'!$O$6:$O$22</definedName>
    <definedName name="номерсмет">'[1]ДАННЫЕ ВЛ'!$O$6:$O$81</definedName>
    <definedName name="периоды">'[1]Индексы-коэф-ты'!$B$5:$B$19</definedName>
    <definedName name="подрядчики">'[1]Индексы-коэф-ты'!$B$28:$B$33</definedName>
    <definedName name="понижающие">'[1]Индексы-коэф-ты'!$B$28:$C$33</definedName>
    <definedName name="проценты">'[1]Индексы-коэф-ты'!$A$36:$C$42</definedName>
    <definedName name="пункты_вдц" localSheetId="1">'ДАННЫЕ ВЛ (2)'!$F:$F</definedName>
    <definedName name="регион">'[1]Индексы-коэф-ты'!$B$57:$B$61</definedName>
    <definedName name="реестрсмет" localSheetId="1">'ДАННЫЕ ВЛ (2)'!$F$6:$S$22</definedName>
    <definedName name="реестрсметпономеру" localSheetId="1">'ДАННЫЕ ВЛ (2)'!$O$6:$S$22</definedName>
    <definedName name="реестрсметпономеру">'[1]ДАННЫЕ ВЛ'!$O$6:$S$81</definedName>
    <definedName name="списоксборников">'[1]Индексы-коэф-ты'!$C$52:$C$54</definedName>
    <definedName name="текущ_ВЗИС" localSheetId="1">'ДАННЫЕ ВЛ (2)'!$X:$X</definedName>
    <definedName name="текущ_ЗУ" localSheetId="1">'ДАННЫЕ ВЛ (2)'!$Y:$Y</definedName>
    <definedName name="текущ_команд" localSheetId="1">'ДАННЫЕ ВЛ (2)'!$Z:$Z</definedName>
    <definedName name="текущ_обор" localSheetId="1">'ДАННЫЕ ВЛ (2)'!$W:$W</definedName>
    <definedName name="текущ_охрана" localSheetId="1">'ДАННЫЕ ВЛ (2)'!$AA:$AA</definedName>
    <definedName name="текущ_перевозка" localSheetId="1">'ДАННЫЕ ВЛ (2)'!$AB:$AB</definedName>
    <definedName name="текущ_пнр" localSheetId="1">'ДАННЫЕ ВЛ (2)'!$AD:$AD</definedName>
    <definedName name="текущ_проч" localSheetId="1">'ДАННЫЕ ВЛ (2)'!$AE:$AE</definedName>
    <definedName name="текущ_смр" localSheetId="1">'ДАННЫЕ ВЛ (2)'!$U:$U</definedName>
    <definedName name="текущ_страх" localSheetId="1">'ДАННЫЕ ВЛ (2)'!$AC:$AC</definedName>
    <definedName name="тип_работ" localSheetId="1">'ДАННЫЕ ВЛ (2)'!$T:$T</definedName>
    <definedName name="тип_стройки" localSheetId="1">'ДАННЫЕ ВЛ (2)'!$E:$E</definedName>
  </definedNames>
  <calcPr calcId="125725"/>
  <pivotCaches>
    <pivotCache cacheId="171" r:id="rId4"/>
  </pivotCaches>
</workbook>
</file>

<file path=xl/calcChain.xml><?xml version="1.0" encoding="utf-8"?>
<calcChain xmlns="http://schemas.openxmlformats.org/spreadsheetml/2006/main">
  <c r="AB31" i="1"/>
  <c r="D31"/>
  <c r="C31"/>
  <c r="A31"/>
  <c r="X31" s="1"/>
  <c r="P30"/>
  <c r="A30"/>
  <c r="D30" s="1"/>
  <c r="P29"/>
  <c r="A29"/>
  <c r="B29" s="1"/>
  <c r="P28"/>
  <c r="A28"/>
  <c r="T28" s="1"/>
  <c r="A27"/>
  <c r="A26"/>
  <c r="AI26" s="1"/>
  <c r="A25"/>
  <c r="AN25" s="1"/>
  <c r="A24"/>
  <c r="AI24" s="1"/>
  <c r="A23"/>
  <c r="B23" s="1"/>
  <c r="AB22"/>
  <c r="D22"/>
  <c r="C22"/>
  <c r="A22"/>
  <c r="AC22" s="1"/>
  <c r="AB21"/>
  <c r="D21"/>
  <c r="C21"/>
  <c r="A21"/>
  <c r="X21" s="1"/>
  <c r="AB20"/>
  <c r="D20"/>
  <c r="C20"/>
  <c r="A20"/>
  <c r="AC20" s="1"/>
  <c r="AB19"/>
  <c r="D19"/>
  <c r="C19"/>
  <c r="A19"/>
  <c r="AC19" s="1"/>
  <c r="AB18"/>
  <c r="D18"/>
  <c r="C18"/>
  <c r="A18"/>
  <c r="AC18" s="1"/>
  <c r="AB17"/>
  <c r="A17"/>
  <c r="T17" s="1"/>
  <c r="W17" s="1"/>
  <c r="AB16"/>
  <c r="A16"/>
  <c r="X16" s="1"/>
  <c r="AB15"/>
  <c r="A15"/>
  <c r="T15" s="1"/>
  <c r="AB14"/>
  <c r="D14"/>
  <c r="C14"/>
  <c r="A14"/>
  <c r="AC14" s="1"/>
  <c r="AB13"/>
  <c r="A13"/>
  <c r="C13" s="1"/>
  <c r="AB12"/>
  <c r="A12"/>
  <c r="C12" s="1"/>
  <c r="AB11"/>
  <c r="A11"/>
  <c r="B11" s="1"/>
  <c r="AB10"/>
  <c r="A10"/>
  <c r="B10" s="1"/>
  <c r="AB9"/>
  <c r="A9"/>
  <c r="AB8"/>
  <c r="A8"/>
  <c r="AB7"/>
  <c r="A7"/>
  <c r="AB6"/>
  <c r="A6"/>
  <c r="B6" s="1"/>
  <c r="B15" l="1"/>
  <c r="C26"/>
  <c r="B13"/>
  <c r="W28"/>
  <c r="U28"/>
  <c r="X28" s="1"/>
  <c r="Y28" s="1"/>
  <c r="AN28"/>
  <c r="B12"/>
  <c r="B18"/>
  <c r="B24"/>
  <c r="B26"/>
  <c r="T26"/>
  <c r="D28"/>
  <c r="AI28"/>
  <c r="Y18"/>
  <c r="AN24"/>
  <c r="C28"/>
  <c r="T24"/>
  <c r="U24" s="1"/>
  <c r="T25"/>
  <c r="U25" s="1"/>
  <c r="D26"/>
  <c r="AN26"/>
  <c r="B28"/>
  <c r="D13"/>
  <c r="C16"/>
  <c r="Y19"/>
  <c r="Y20"/>
  <c r="Y22"/>
  <c r="D24"/>
  <c r="B25"/>
  <c r="AJ28"/>
  <c r="C30"/>
  <c r="AN30"/>
  <c r="B16"/>
  <c r="T18"/>
  <c r="W18" s="1"/>
  <c r="B19"/>
  <c r="B20"/>
  <c r="B21"/>
  <c r="AC21"/>
  <c r="B22"/>
  <c r="X22"/>
  <c r="C24"/>
  <c r="B30"/>
  <c r="T30"/>
  <c r="AI30"/>
  <c r="AC16"/>
  <c r="T19"/>
  <c r="T20"/>
  <c r="T22"/>
  <c r="U22" s="1"/>
  <c r="X14"/>
  <c r="W15"/>
  <c r="U15"/>
  <c r="AC17"/>
  <c r="C17"/>
  <c r="X17"/>
  <c r="D17"/>
  <c r="C23"/>
  <c r="AI23"/>
  <c r="AJ23" s="1"/>
  <c r="D23"/>
  <c r="D6"/>
  <c r="C8"/>
  <c r="D11"/>
  <c r="Q14"/>
  <c r="Y17"/>
  <c r="AJ24"/>
  <c r="T29"/>
  <c r="AN29"/>
  <c r="C25"/>
  <c r="AI25"/>
  <c r="AJ25" s="1"/>
  <c r="D25"/>
  <c r="D7"/>
  <c r="D8"/>
  <c r="C7"/>
  <c r="C9"/>
  <c r="D10"/>
  <c r="T12"/>
  <c r="C6"/>
  <c r="B7"/>
  <c r="B8"/>
  <c r="B9"/>
  <c r="C10"/>
  <c r="C11"/>
  <c r="D12"/>
  <c r="T13"/>
  <c r="Y14"/>
  <c r="U17"/>
  <c r="T23"/>
  <c r="AN23"/>
  <c r="AJ26"/>
  <c r="B27"/>
  <c r="W25"/>
  <c r="C27"/>
  <c r="AI27"/>
  <c r="AJ27" s="1"/>
  <c r="D27"/>
  <c r="Q31"/>
  <c r="Q19" s="1"/>
  <c r="AC15"/>
  <c r="C15"/>
  <c r="X15"/>
  <c r="D15"/>
  <c r="C29"/>
  <c r="AI29"/>
  <c r="AJ29" s="1"/>
  <c r="D29"/>
  <c r="T7"/>
  <c r="T8"/>
  <c r="T9"/>
  <c r="T6"/>
  <c r="D9"/>
  <c r="T10"/>
  <c r="T11"/>
  <c r="B14"/>
  <c r="T14"/>
  <c r="Y15"/>
  <c r="B17"/>
  <c r="U18"/>
  <c r="T27"/>
  <c r="AN27"/>
  <c r="AJ30"/>
  <c r="T16"/>
  <c r="Y16"/>
  <c r="X18"/>
  <c r="X19"/>
  <c r="X20"/>
  <c r="T21"/>
  <c r="Y21"/>
  <c r="D16"/>
  <c r="X24"/>
  <c r="Y24" s="1"/>
  <c r="AC31"/>
  <c r="B31"/>
  <c r="T31"/>
  <c r="Y31"/>
  <c r="AC28" l="1"/>
  <c r="W24"/>
  <c r="AC24" s="1"/>
  <c r="W22"/>
  <c r="W26"/>
  <c r="U26"/>
  <c r="W19"/>
  <c r="U19"/>
  <c r="W20"/>
  <c r="U20"/>
  <c r="W30"/>
  <c r="U30"/>
  <c r="AC25"/>
  <c r="Q18"/>
  <c r="S22" s="1"/>
  <c r="U6"/>
  <c r="W6"/>
  <c r="U9"/>
  <c r="W9"/>
  <c r="U23"/>
  <c r="W23"/>
  <c r="U16"/>
  <c r="W16"/>
  <c r="U11"/>
  <c r="W11"/>
  <c r="S20"/>
  <c r="U31"/>
  <c r="W31"/>
  <c r="W21"/>
  <c r="U21"/>
  <c r="U14"/>
  <c r="W14"/>
  <c r="U7"/>
  <c r="W7"/>
  <c r="U12"/>
  <c r="W12"/>
  <c r="X25"/>
  <c r="Y25" s="1"/>
  <c r="U27"/>
  <c r="W27"/>
  <c r="U10"/>
  <c r="W10"/>
  <c r="U8"/>
  <c r="W8"/>
  <c r="W13"/>
  <c r="U13"/>
  <c r="U29"/>
  <c r="W29"/>
  <c r="X26" l="1"/>
  <c r="Y26" s="1"/>
  <c r="AC26"/>
  <c r="X30"/>
  <c r="Y30" s="1"/>
  <c r="AC30"/>
  <c r="AC13"/>
  <c r="X13"/>
  <c r="Y13" s="1"/>
  <c r="AC7"/>
  <c r="X7"/>
  <c r="Y7" s="1"/>
  <c r="X10"/>
  <c r="Y10" s="1"/>
  <c r="AC10"/>
  <c r="X23"/>
  <c r="Y23" s="1"/>
  <c r="AC23"/>
  <c r="X6"/>
  <c r="Y6" s="1"/>
  <c r="AC6"/>
  <c r="AC12"/>
  <c r="X12"/>
  <c r="Y12" s="1"/>
  <c r="X11"/>
  <c r="Y11" s="1"/>
  <c r="AC11"/>
  <c r="AC29"/>
  <c r="X29"/>
  <c r="Y29" s="1"/>
  <c r="AC8"/>
  <c r="X8"/>
  <c r="Y8" s="1"/>
  <c r="X27"/>
  <c r="Y27" s="1"/>
  <c r="AC27"/>
  <c r="X9"/>
  <c r="Y9" s="1"/>
  <c r="AC9"/>
</calcChain>
</file>

<file path=xl/sharedStrings.xml><?xml version="1.0" encoding="utf-8"?>
<sst xmlns="http://schemas.openxmlformats.org/spreadsheetml/2006/main" count="258" uniqueCount="127">
  <si>
    <t>В текущих</t>
  </si>
  <si>
    <t>База</t>
  </si>
  <si>
    <t>В текущих ценах</t>
  </si>
  <si>
    <t>По ПОДРЯДЧИКУ</t>
  </si>
  <si>
    <t>Номер главы</t>
  </si>
  <si>
    <t>Наименование главы</t>
  </si>
  <si>
    <t>Наименование строки ВДЦ</t>
  </si>
  <si>
    <t>Наименование подстроки ВДЦ</t>
  </si>
  <si>
    <t>Тип стройки</t>
  </si>
  <si>
    <t>№ пп по ВДЦ</t>
  </si>
  <si>
    <t>№ акта по 
ЗАКАЗЧИКУ</t>
  </si>
  <si>
    <t>№ акта по ПОДРЯДЧИКУ</t>
  </si>
  <si>
    <t>Месяц зарытия</t>
  </si>
  <si>
    <t>ЗАКАЗЧИК /
ПОДРЯДЧИК</t>
  </si>
  <si>
    <t>Наименование подрядчика</t>
  </si>
  <si>
    <t>Регион</t>
  </si>
  <si>
    <t>Новый № сметы по ПС</t>
  </si>
  <si>
    <t>СМЕТА / 
АКТ</t>
  </si>
  <si>
    <t>№ сметы</t>
  </si>
  <si>
    <r>
      <t>Наименование смет
(работ и затрат
(</t>
    </r>
    <r>
      <rPr>
        <b/>
        <i/>
        <sz val="11"/>
        <rFont val="Times New Roman"/>
        <family val="1"/>
        <charset val="204"/>
      </rPr>
      <t>по Сводной таблице стоимости работ и услуг, приложение 1 к договору подряда))</t>
    </r>
  </si>
  <si>
    <t>База 
СМР</t>
  </si>
  <si>
    <t xml:space="preserve">База  
Оборудование </t>
  </si>
  <si>
    <t>База   
Прочие</t>
  </si>
  <si>
    <t>Тип работ (СМР / ПНР …)</t>
  </si>
  <si>
    <t>Текущие
СМР</t>
  </si>
  <si>
    <t>Текущие
в т.ч.
компенсация материалов</t>
  </si>
  <si>
    <t xml:space="preserve">Текущие
Оборудование </t>
  </si>
  <si>
    <t>Текущие
ВЗиС</t>
  </si>
  <si>
    <t>Текущие
ЗУ</t>
  </si>
  <si>
    <t>Текущие
Командировочные</t>
  </si>
  <si>
    <t>Текущие
Охрана</t>
  </si>
  <si>
    <t xml:space="preserve">Текущие
перевозка рабочих </t>
  </si>
  <si>
    <t>Текущие
Страхование</t>
  </si>
  <si>
    <t>Текущие
ПНР</t>
  </si>
  <si>
    <t>Текущие
Прочие</t>
  </si>
  <si>
    <t>По подрядчику
СМР</t>
  </si>
  <si>
    <t>По подрядчику
в т.ч.
компенсация материалов</t>
  </si>
  <si>
    <t xml:space="preserve">По подрядчику
Оборудование </t>
  </si>
  <si>
    <t>По подрядчику
ВЗиС</t>
  </si>
  <si>
    <t>По подрядчику
ЗУ</t>
  </si>
  <si>
    <t>По подрядчику
Командировочные</t>
  </si>
  <si>
    <t>По подрядчику
Охрана</t>
  </si>
  <si>
    <t xml:space="preserve">По подрядчику
перевозка рабочих </t>
  </si>
  <si>
    <t>По подрядчику
Страхование</t>
  </si>
  <si>
    <t>По подрядчику
ПНР</t>
  </si>
  <si>
    <t>По подрядчику
Прочие</t>
  </si>
  <si>
    <t>ВЛ</t>
  </si>
  <si>
    <t>1.1.1.1</t>
  </si>
  <si>
    <t>СМЕТА</t>
  </si>
  <si>
    <t>01-01-01_1</t>
  </si>
  <si>
    <t>Вырубка просеки Уч. 1</t>
  </si>
  <si>
    <t>01-01-011 изм 1</t>
  </si>
  <si>
    <t>1.1.1.2</t>
  </si>
  <si>
    <t>01-01-01_2</t>
  </si>
  <si>
    <t>1.1.1.3</t>
  </si>
  <si>
    <t>01-01-01_3</t>
  </si>
  <si>
    <t>Вырубка просеки Уч. 3</t>
  </si>
  <si>
    <t>1.1.1.4</t>
  </si>
  <si>
    <t>01-01-01_4</t>
  </si>
  <si>
    <t>1.1.2.1</t>
  </si>
  <si>
    <t>01-02-02_1</t>
  </si>
  <si>
    <t>Рекультивация Уч. 1</t>
  </si>
  <si>
    <t>1.1.2.5</t>
  </si>
  <si>
    <t>01-02-02_5</t>
  </si>
  <si>
    <t>Рекультивация Уч. 5</t>
  </si>
  <si>
    <t>1.1.3.1</t>
  </si>
  <si>
    <t>01-05-05_1</t>
  </si>
  <si>
    <t>Разбивка центров опор Уч. 1</t>
  </si>
  <si>
    <t>1.1.3.5</t>
  </si>
  <si>
    <t>01-05-05_5</t>
  </si>
  <si>
    <t>Разбивка центров опор Уч. 5</t>
  </si>
  <si>
    <t>1.1.4.1</t>
  </si>
  <si>
    <t>01-03-01_1</t>
  </si>
  <si>
    <t>Очистка площадок от снега Уч. 1</t>
  </si>
  <si>
    <t>1.1.4.2</t>
  </si>
  <si>
    <t>01-03-01_2</t>
  </si>
  <si>
    <t>Очистка площадок от снега Уч. 2</t>
  </si>
  <si>
    <t>8.1</t>
  </si>
  <si>
    <t>Временные здания и сооружения по ВЛ 3,3%</t>
  </si>
  <si>
    <t>8.2.1.1</t>
  </si>
  <si>
    <t>08-01-10_1</t>
  </si>
  <si>
    <t>Переезд через овраги</t>
  </si>
  <si>
    <t>8.2.1.2</t>
  </si>
  <si>
    <t>08-01-10_2</t>
  </si>
  <si>
    <t>Устройство деревянного моста шириной 14м</t>
  </si>
  <si>
    <t>8.2.6.3</t>
  </si>
  <si>
    <t>08-06-15_4</t>
  </si>
  <si>
    <t>9.1</t>
  </si>
  <si>
    <t>Производство работ в зимнее время - 1,7% (от итога глав 1-8, от СМР, гр.4,5)</t>
  </si>
  <si>
    <t>9.2</t>
  </si>
  <si>
    <t>Затраты на снегоборьбу - 0,4% (от итога глав 1-8, от СМР, гр.4,5)</t>
  </si>
  <si>
    <t>9.3</t>
  </si>
  <si>
    <t>Добровольное страхование - 1% ((от итога глав 1-8, от СМР+оборудование, гр.4,5,6))   0,46% по расчету</t>
  </si>
  <si>
    <t>9.4</t>
  </si>
  <si>
    <t>Экологический мониторинг</t>
  </si>
  <si>
    <t>12.1</t>
  </si>
  <si>
    <t>Авторский надзор - 0,2% (от итога по главам 1-9)</t>
  </si>
  <si>
    <t>2</t>
  </si>
  <si>
    <t>З+П</t>
  </si>
  <si>
    <t>НСК-Энтэр</t>
  </si>
  <si>
    <t>АКТ</t>
  </si>
  <si>
    <t>39</t>
  </si>
  <si>
    <t>37</t>
  </si>
  <si>
    <t>38</t>
  </si>
  <si>
    <t>40</t>
  </si>
  <si>
    <t>23</t>
  </si>
  <si>
    <t>6</t>
  </si>
  <si>
    <t>24</t>
  </si>
  <si>
    <t>Север</t>
  </si>
  <si>
    <t>Реестр данных</t>
  </si>
  <si>
    <t>Названия строк</t>
  </si>
  <si>
    <t>Общий итог</t>
  </si>
  <si>
    <t>Глава 1 Подготовка территории строительства</t>
  </si>
  <si>
    <t xml:space="preserve">Глава 8 Временные здания и сооружения </t>
  </si>
  <si>
    <t>Глава 9 Прочие работы и затраты</t>
  </si>
  <si>
    <t xml:space="preserve">Глава 12 Проектно-изыскательские работы </t>
  </si>
  <si>
    <t>Подготовка территории строительства, в т.ч. Вырубка просеки, устройство площадок и археологический надзор</t>
  </si>
  <si>
    <t>Временные здания и сооружения по ВЛ, не учтенные нормами ГСН81-05-2001.</t>
  </si>
  <si>
    <t>Вырубка просеки</t>
  </si>
  <si>
    <t>Очистка площадок от снега</t>
  </si>
  <si>
    <t>Разбивка центров опор</t>
  </si>
  <si>
    <t>Рекультивация</t>
  </si>
  <si>
    <t>Названия столбцов</t>
  </si>
  <si>
    <t xml:space="preserve">Сумма по полю База </t>
  </si>
  <si>
    <t>Сумма по полю Текущие</t>
  </si>
  <si>
    <t>(Все)</t>
  </si>
  <si>
    <t>Сумма по полю По подрядчику</t>
  </si>
</sst>
</file>

<file path=xl/styles.xml><?xml version="1.0" encoding="utf-8"?>
<styleSheet xmlns="http://schemas.openxmlformats.org/spreadsheetml/2006/main">
  <numFmts count="15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_ ;[Red]\-#,##0.00\ "/>
    <numFmt numFmtId="165" formatCode="dd/mm/yy;@"/>
    <numFmt numFmtId="166" formatCode="[$-419]mmm\ yy;@"/>
    <numFmt numFmtId="167" formatCode="[$-419]mmmm\ yy;@"/>
    <numFmt numFmtId="168" formatCode="_(* #,##0_);_(* \(#,##0\);_(* &quot;-&quot;_);_(@_)"/>
    <numFmt numFmtId="169" formatCode="_(* #,##0.00_);_(* \(#,##0.00\);_(* &quot;-&quot;??_);_(@_)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_-* #,##0\ _F_-;\-* #,##0\ _F_-;_-* &quot;-&quot;\ _F_-;_-@_-"/>
    <numFmt numFmtId="173" formatCode="_-* #,##0.00\ _F_-;\-* #,##0.00\ _F_-;_-* &quot;-&quot;??\ _F_-;_-@_-"/>
    <numFmt numFmtId="174" formatCode="* #,##0.00;* \-#,##0.00;* &quot;-&quot;??;@"/>
    <numFmt numFmtId="176" formatCode="_-* #,##0_р_._-;\-* #,##0_р_._-;_-* &quot;-&quot;??_р_._-;_-@_-"/>
  </numFmts>
  <fonts count="39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rgb="FF0070C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u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i/>
      <sz val="11"/>
      <name val="Arial Cyr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20"/>
      <name val="Calibri"/>
      <family val="2"/>
      <charset val="204"/>
    </font>
    <font>
      <sz val="10"/>
      <name val="Helv"/>
    </font>
    <font>
      <sz val="10"/>
      <name val="Helv"/>
      <charset val="204"/>
    </font>
    <font>
      <i/>
      <sz val="9"/>
      <name val="Times New Roman"/>
      <family val="1"/>
      <charset val="204"/>
    </font>
    <font>
      <sz val="8"/>
      <name val="Helvetica-Narrow"/>
    </font>
    <font>
      <b/>
      <sz val="1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7">
    <xf numFmtId="0" fontId="0" fillId="0" borderId="0"/>
    <xf numFmtId="43" fontId="2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7" fillId="0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0"/>
    <xf numFmtId="0" fontId="19" fillId="10" borderId="0">
      <alignment horizontal="left" vertical="center"/>
    </xf>
    <xf numFmtId="0" fontId="19" fillId="10" borderId="0">
      <alignment horizontal="right" vertical="center"/>
    </xf>
    <xf numFmtId="0" fontId="19" fillId="10" borderId="0">
      <alignment horizontal="left" vertical="center"/>
    </xf>
    <xf numFmtId="0" fontId="19" fillId="10" borderId="0">
      <alignment horizontal="center" vertical="center"/>
    </xf>
    <xf numFmtId="0" fontId="20" fillId="10" borderId="0">
      <alignment horizontal="left" vertical="center"/>
    </xf>
    <xf numFmtId="0" fontId="21" fillId="10" borderId="0">
      <alignment horizontal="left" vertical="top"/>
    </xf>
    <xf numFmtId="0" fontId="19" fillId="10" borderId="0">
      <alignment horizontal="center" vertical="top"/>
    </xf>
    <xf numFmtId="0" fontId="20" fillId="10" borderId="0">
      <alignment horizontal="left" vertical="center"/>
    </xf>
    <xf numFmtId="0" fontId="19" fillId="10" borderId="0">
      <alignment horizontal="center" vertical="center"/>
    </xf>
    <xf numFmtId="0" fontId="21" fillId="10" borderId="0">
      <alignment horizontal="center" vertical="center"/>
    </xf>
    <xf numFmtId="0" fontId="22" fillId="10" borderId="0">
      <alignment horizontal="center" vertical="center"/>
    </xf>
    <xf numFmtId="0" fontId="19" fillId="10" borderId="0">
      <alignment horizontal="center" vertical="center"/>
    </xf>
    <xf numFmtId="0" fontId="19" fillId="10" borderId="0">
      <alignment horizontal="center" vertical="center"/>
    </xf>
    <xf numFmtId="0" fontId="19" fillId="10" borderId="0">
      <alignment horizontal="center" vertical="center"/>
    </xf>
    <xf numFmtId="0" fontId="19" fillId="10" borderId="0">
      <alignment horizontal="left" vertical="center"/>
    </xf>
    <xf numFmtId="0" fontId="19" fillId="10" borderId="0">
      <alignment horizontal="left" vertical="center"/>
    </xf>
    <xf numFmtId="43" fontId="18" fillId="0" borderId="0" applyBorder="0" applyAlignment="0" applyProtection="0"/>
    <xf numFmtId="0" fontId="23" fillId="0" borderId="4">
      <alignment horizontal="center"/>
    </xf>
    <xf numFmtId="0" fontId="11" fillId="0" borderId="4">
      <alignment horizontal="center"/>
    </xf>
    <xf numFmtId="0" fontId="24" fillId="0" borderId="0">
      <alignment vertical="top"/>
    </xf>
    <xf numFmtId="0" fontId="23" fillId="0" borderId="4">
      <alignment horizontal="center"/>
    </xf>
    <xf numFmtId="0" fontId="11" fillId="0" borderId="4">
      <alignment horizontal="center"/>
    </xf>
    <xf numFmtId="0" fontId="23" fillId="0" borderId="0">
      <alignment vertical="top"/>
    </xf>
    <xf numFmtId="0" fontId="11" fillId="0" borderId="0">
      <alignment vertical="top"/>
    </xf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3" fillId="0" borderId="0">
      <alignment horizontal="right" vertical="top" wrapText="1"/>
    </xf>
    <xf numFmtId="0" fontId="11" fillId="0" borderId="0">
      <alignment horizontal="right" vertical="top" wrapText="1"/>
    </xf>
    <xf numFmtId="0" fontId="23" fillId="0" borderId="0"/>
    <xf numFmtId="0" fontId="11" fillId="0" borderId="0"/>
    <xf numFmtId="0" fontId="24" fillId="0" borderId="0"/>
    <xf numFmtId="0" fontId="24" fillId="0" borderId="0"/>
    <xf numFmtId="0" fontId="23" fillId="0" borderId="0"/>
    <xf numFmtId="0" fontId="11" fillId="0" borderId="0"/>
    <xf numFmtId="0" fontId="24" fillId="0" borderId="0"/>
    <xf numFmtId="0" fontId="24" fillId="0" borderId="0"/>
    <xf numFmtId="0" fontId="23" fillId="0" borderId="4">
      <alignment horizontal="center" wrapText="1"/>
    </xf>
    <xf numFmtId="0" fontId="11" fillId="0" borderId="4">
      <alignment horizontal="center" wrapText="1"/>
    </xf>
    <xf numFmtId="0" fontId="24" fillId="0" borderId="0">
      <alignment vertical="top"/>
    </xf>
    <xf numFmtId="0" fontId="24" fillId="0" borderId="0"/>
    <xf numFmtId="0" fontId="24" fillId="0" borderId="0"/>
    <xf numFmtId="0" fontId="24" fillId="0" borderId="0"/>
    <xf numFmtId="0" fontId="18" fillId="0" borderId="0"/>
    <xf numFmtId="0" fontId="1" fillId="0" borderId="0"/>
    <xf numFmtId="0" fontId="25" fillId="0" borderId="0"/>
    <xf numFmtId="0" fontId="1" fillId="0" borderId="0"/>
    <xf numFmtId="0" fontId="24" fillId="0" borderId="0"/>
    <xf numFmtId="0" fontId="1" fillId="0" borderId="0"/>
    <xf numFmtId="0" fontId="2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7" fillId="0" borderId="0"/>
    <xf numFmtId="0" fontId="27" fillId="0" borderId="0"/>
    <xf numFmtId="0" fontId="2" fillId="0" borderId="0"/>
    <xf numFmtId="0" fontId="2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" fillId="0" borderId="0"/>
    <xf numFmtId="0" fontId="24" fillId="0" borderId="0"/>
    <xf numFmtId="0" fontId="25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3" fontId="29" fillId="0" borderId="0"/>
    <xf numFmtId="3" fontId="29" fillId="0" borderId="0"/>
    <xf numFmtId="3" fontId="17" fillId="0" borderId="0"/>
    <xf numFmtId="0" fontId="24" fillId="0" borderId="0"/>
    <xf numFmtId="3" fontId="30" fillId="0" borderId="0"/>
    <xf numFmtId="3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8" fillId="0" borderId="0"/>
    <xf numFmtId="0" fontId="31" fillId="0" borderId="0"/>
    <xf numFmtId="0" fontId="32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8" fillId="0" borderId="0"/>
    <xf numFmtId="0" fontId="2" fillId="0" borderId="0"/>
    <xf numFmtId="0" fontId="24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8" fillId="0" borderId="0"/>
    <xf numFmtId="0" fontId="24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24" fillId="0" borderId="0"/>
    <xf numFmtId="0" fontId="2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11" fillId="0" borderId="0"/>
    <xf numFmtId="0" fontId="23" fillId="0" borderId="4">
      <alignment horizontal="center" wrapText="1"/>
    </xf>
    <xf numFmtId="0" fontId="11" fillId="0" borderId="4">
      <alignment horizontal="center" wrapText="1"/>
    </xf>
    <xf numFmtId="0" fontId="33" fillId="11" borderId="0" applyNumberFormat="0" applyBorder="0" applyAlignment="0" applyProtection="0"/>
    <xf numFmtId="9" fontId="18" fillId="0" borderId="0" applyFont="0" applyFill="0" applyBorder="0" applyAlignment="0" applyProtection="0"/>
    <xf numFmtId="0" fontId="23" fillId="0" borderId="4">
      <alignment horizontal="center"/>
    </xf>
    <xf numFmtId="0" fontId="11" fillId="0" borderId="4">
      <alignment horizontal="center"/>
    </xf>
    <xf numFmtId="0" fontId="23" fillId="0" borderId="4">
      <alignment horizontal="center" wrapText="1"/>
    </xf>
    <xf numFmtId="0" fontId="11" fillId="0" borderId="4">
      <alignment horizontal="center" wrapText="1"/>
    </xf>
    <xf numFmtId="0" fontId="24" fillId="0" borderId="0"/>
    <xf numFmtId="0" fontId="34" fillId="0" borderId="0"/>
    <xf numFmtId="0" fontId="35" fillId="0" borderId="0"/>
    <xf numFmtId="0" fontId="23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172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>
      <alignment horizontal="left" vertical="top"/>
    </xf>
    <xf numFmtId="0" fontId="11" fillId="0" borderId="0">
      <alignment horizontal="left" vertical="top"/>
    </xf>
    <xf numFmtId="0" fontId="23" fillId="0" borderId="0"/>
    <xf numFmtId="0" fontId="11" fillId="0" borderId="0"/>
  </cellStyleXfs>
  <cellXfs count="138">
    <xf numFmtId="0" fontId="0" fillId="0" borderId="0" xfId="0"/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right" vertical="center" wrapText="1"/>
    </xf>
    <xf numFmtId="165" fontId="6" fillId="5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right" vertical="center" wrapText="1"/>
    </xf>
    <xf numFmtId="164" fontId="3" fillId="6" borderId="0" xfId="0" applyNumberFormat="1" applyFont="1" applyFill="1" applyBorder="1" applyAlignment="1">
      <alignment horizontal="right" vertical="center" wrapText="1"/>
    </xf>
    <xf numFmtId="166" fontId="6" fillId="5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6" fontId="7" fillId="5" borderId="2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4" fillId="6" borderId="1" xfId="0" applyNumberFormat="1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textRotation="90"/>
    </xf>
    <xf numFmtId="49" fontId="4" fillId="0" borderId="2" xfId="0" applyNumberFormat="1" applyFont="1" applyFill="1" applyBorder="1" applyAlignment="1">
      <alignment vertical="center" textRotation="90" wrapText="1"/>
    </xf>
    <xf numFmtId="49" fontId="4" fillId="0" borderId="2" xfId="0" applyNumberFormat="1" applyFont="1" applyFill="1" applyBorder="1" applyAlignment="1">
      <alignment vertical="center" textRotation="90"/>
    </xf>
    <xf numFmtId="49" fontId="4" fillId="7" borderId="2" xfId="0" applyNumberFormat="1" applyFont="1" applyFill="1" applyBorder="1" applyAlignment="1">
      <alignment vertical="center" wrapText="1"/>
    </xf>
    <xf numFmtId="49" fontId="4" fillId="3" borderId="2" xfId="0" applyNumberFormat="1" applyFont="1" applyFill="1" applyBorder="1" applyAlignment="1">
      <alignment vertical="center" wrapText="1"/>
    </xf>
    <xf numFmtId="49" fontId="4" fillId="4" borderId="2" xfId="0" applyNumberFormat="1" applyFont="1" applyFill="1" applyBorder="1" applyAlignment="1">
      <alignment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vertical="center" wrapText="1"/>
    </xf>
    <xf numFmtId="0" fontId="4" fillId="7" borderId="2" xfId="0" applyFont="1" applyFill="1" applyBorder="1" applyAlignment="1">
      <alignment vertical="center" wrapText="1"/>
    </xf>
    <xf numFmtId="164" fontId="4" fillId="0" borderId="3" xfId="0" applyNumberFormat="1" applyFont="1" applyFill="1" applyBorder="1" applyAlignment="1">
      <alignment vertical="center" wrapText="1"/>
    </xf>
    <xf numFmtId="166" fontId="6" fillId="5" borderId="4" xfId="0" applyNumberFormat="1" applyFont="1" applyFill="1" applyBorder="1" applyAlignment="1">
      <alignment horizontal="center" vertical="center"/>
    </xf>
    <xf numFmtId="164" fontId="4" fillId="6" borderId="3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/>
    </xf>
    <xf numFmtId="49" fontId="4" fillId="4" borderId="4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vertical="center" wrapText="1"/>
    </xf>
    <xf numFmtId="164" fontId="4" fillId="6" borderId="2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164" fontId="3" fillId="7" borderId="4" xfId="0" applyNumberFormat="1" applyFont="1" applyFill="1" applyBorder="1" applyAlignment="1">
      <alignment horizontal="right" vertical="center" wrapText="1"/>
    </xf>
    <xf numFmtId="164" fontId="3" fillId="7" borderId="2" xfId="0" applyNumberFormat="1" applyFont="1" applyFill="1" applyBorder="1" applyAlignment="1">
      <alignment vertical="center" wrapText="1"/>
    </xf>
    <xf numFmtId="164" fontId="3" fillId="5" borderId="2" xfId="0" applyNumberFormat="1" applyFont="1" applyFill="1" applyBorder="1" applyAlignment="1">
      <alignment vertical="center" wrapText="1"/>
    </xf>
    <xf numFmtId="0" fontId="6" fillId="9" borderId="4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vertical="center"/>
    </xf>
    <xf numFmtId="0" fontId="6" fillId="9" borderId="4" xfId="0" applyFont="1" applyFill="1" applyBorder="1" applyAlignment="1">
      <alignment vertical="center" wrapText="1"/>
    </xf>
    <xf numFmtId="49" fontId="3" fillId="9" borderId="4" xfId="0" applyNumberFormat="1" applyFont="1" applyFill="1" applyBorder="1" applyAlignment="1">
      <alignment horizontal="center" vertical="center" wrapText="1"/>
    </xf>
    <xf numFmtId="49" fontId="4" fillId="9" borderId="2" xfId="0" applyNumberFormat="1" applyFont="1" applyFill="1" applyBorder="1" applyAlignment="1">
      <alignment vertical="center" wrapText="1"/>
    </xf>
    <xf numFmtId="49" fontId="4" fillId="9" borderId="4" xfId="0" applyNumberFormat="1" applyFont="1" applyFill="1" applyBorder="1" applyAlignment="1">
      <alignment horizontal="center" vertical="center" wrapText="1"/>
    </xf>
    <xf numFmtId="0" fontId="4" fillId="9" borderId="2" xfId="0" applyNumberFormat="1" applyFont="1" applyFill="1" applyBorder="1" applyAlignment="1">
      <alignment horizontal="center" vertical="center" wrapText="1"/>
    </xf>
    <xf numFmtId="49" fontId="3" fillId="9" borderId="2" xfId="0" applyNumberFormat="1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left" vertical="center" wrapText="1"/>
    </xf>
    <xf numFmtId="164" fontId="3" fillId="9" borderId="4" xfId="0" applyNumberFormat="1" applyFont="1" applyFill="1" applyBorder="1" applyAlignment="1">
      <alignment horizontal="right" vertical="center" wrapText="1"/>
    </xf>
    <xf numFmtId="166" fontId="6" fillId="9" borderId="4" xfId="0" applyNumberFormat="1" applyFont="1" applyFill="1" applyBorder="1" applyAlignment="1">
      <alignment horizontal="center" vertical="center"/>
    </xf>
    <xf numFmtId="164" fontId="3" fillId="9" borderId="2" xfId="0" applyNumberFormat="1" applyFont="1" applyFill="1" applyBorder="1" applyAlignment="1">
      <alignment vertical="center" wrapText="1"/>
    </xf>
    <xf numFmtId="0" fontId="8" fillId="9" borderId="0" xfId="0" applyFont="1" applyFill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167" fontId="3" fillId="3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6" borderId="4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49" fontId="3" fillId="9" borderId="2" xfId="0" applyNumberFormat="1" applyFont="1" applyFill="1" applyBorder="1" applyAlignment="1">
      <alignment vertical="center" wrapText="1"/>
    </xf>
    <xf numFmtId="167" fontId="3" fillId="9" borderId="4" xfId="0" applyNumberFormat="1" applyFont="1" applyFill="1" applyBorder="1" applyAlignment="1">
      <alignment horizontal="center" vertical="center" wrapText="1"/>
    </xf>
    <xf numFmtId="0" fontId="3" fillId="9" borderId="2" xfId="0" applyNumberFormat="1" applyFont="1" applyFill="1" applyBorder="1" applyAlignment="1">
      <alignment horizontal="center" vertical="center" wrapText="1"/>
    </xf>
    <xf numFmtId="1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vertical="center"/>
    </xf>
    <xf numFmtId="49" fontId="11" fillId="3" borderId="4" xfId="0" applyNumberFormat="1" applyFont="1" applyFill="1" applyBorder="1" applyAlignment="1">
      <alignment vertical="center"/>
    </xf>
    <xf numFmtId="49" fontId="11" fillId="4" borderId="4" xfId="0" applyNumberFormat="1" applyFont="1" applyFill="1" applyBorder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/>
    </xf>
    <xf numFmtId="164" fontId="10" fillId="7" borderId="4" xfId="0" applyNumberFormat="1" applyFont="1" applyFill="1" applyBorder="1" applyAlignment="1">
      <alignment horizontal="right" vertical="center"/>
    </xf>
    <xf numFmtId="164" fontId="10" fillId="3" borderId="4" xfId="0" applyNumberFormat="1" applyFont="1" applyFill="1" applyBorder="1" applyAlignment="1">
      <alignment vertical="center"/>
    </xf>
    <xf numFmtId="164" fontId="10" fillId="3" borderId="4" xfId="0" applyNumberFormat="1" applyFont="1" applyFill="1" applyBorder="1" applyAlignment="1">
      <alignment horizontal="right" vertical="center"/>
    </xf>
    <xf numFmtId="164" fontId="10" fillId="6" borderId="4" xfId="0" applyNumberFormat="1" applyFont="1" applyFill="1" applyBorder="1" applyAlignment="1">
      <alignment vertical="center"/>
    </xf>
    <xf numFmtId="164" fontId="10" fillId="6" borderId="4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" fontId="10" fillId="0" borderId="4" xfId="0" applyNumberFormat="1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10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13" fillId="3" borderId="4" xfId="0" applyNumberFormat="1" applyFont="1" applyFill="1" applyBorder="1" applyAlignment="1" applyProtection="1">
      <alignment horizontal="right" vertical="center" wrapText="1"/>
      <protection locked="0"/>
    </xf>
    <xf numFmtId="164" fontId="12" fillId="6" borderId="4" xfId="0" applyNumberFormat="1" applyFont="1" applyFill="1" applyBorder="1" applyAlignment="1" applyProtection="1">
      <alignment horizontal="right" vertical="center" wrapText="1"/>
      <protection locked="0"/>
    </xf>
    <xf numFmtId="164" fontId="10" fillId="6" borderId="4" xfId="0" applyNumberFormat="1" applyFont="1" applyFill="1" applyBorder="1" applyAlignment="1" applyProtection="1">
      <alignment horizontal="right" vertical="center" wrapText="1"/>
      <protection locked="0"/>
    </xf>
    <xf numFmtId="164" fontId="13" fillId="6" borderId="4" xfId="0" applyNumberFormat="1" applyFont="1" applyFill="1" applyBorder="1" applyAlignment="1" applyProtection="1">
      <alignment horizontal="right" vertical="center" wrapText="1"/>
      <protection locked="0"/>
    </xf>
    <xf numFmtId="164" fontId="14" fillId="3" borderId="4" xfId="0" applyNumberFormat="1" applyFont="1" applyFill="1" applyBorder="1" applyAlignment="1">
      <alignment horizontal="right" vertical="center"/>
    </xf>
    <xf numFmtId="164" fontId="14" fillId="6" borderId="4" xfId="0" applyNumberFormat="1" applyFont="1" applyFill="1" applyBorder="1" applyAlignment="1">
      <alignment horizontal="right" vertical="center"/>
    </xf>
    <xf numFmtId="164" fontId="13" fillId="3" borderId="4" xfId="0" applyNumberFormat="1" applyFont="1" applyFill="1" applyBorder="1" applyAlignment="1">
      <alignment horizontal="right" vertical="center"/>
    </xf>
    <xf numFmtId="164" fontId="13" fillId="6" borderId="4" xfId="0" applyNumberFormat="1" applyFont="1" applyFill="1" applyBorder="1" applyAlignment="1">
      <alignment horizontal="right" vertical="center"/>
    </xf>
    <xf numFmtId="1" fontId="14" fillId="0" borderId="4" xfId="0" applyNumberFormat="1" applyFont="1" applyFill="1" applyBorder="1" applyAlignment="1">
      <alignment horizontal="center" vertical="center"/>
    </xf>
    <xf numFmtId="164" fontId="14" fillId="0" borderId="4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vertical="center"/>
    </xf>
    <xf numFmtId="49" fontId="15" fillId="3" borderId="4" xfId="0" applyNumberFormat="1" applyFont="1" applyFill="1" applyBorder="1" applyAlignment="1">
      <alignment vertical="center"/>
    </xf>
    <xf numFmtId="49" fontId="15" fillId="4" borderId="4" xfId="0" applyNumberFormat="1" applyFont="1" applyFill="1" applyBorder="1" applyAlignment="1">
      <alignment vertical="center"/>
    </xf>
    <xf numFmtId="164" fontId="14" fillId="4" borderId="4" xfId="0" applyNumberFormat="1" applyFont="1" applyFill="1" applyBorder="1" applyAlignment="1">
      <alignment horizontal="center" vertical="center"/>
    </xf>
    <xf numFmtId="0" fontId="14" fillId="4" borderId="4" xfId="0" applyNumberFormat="1" applyFont="1" applyFill="1" applyBorder="1" applyAlignment="1">
      <alignment horizontal="center" vertical="center"/>
    </xf>
    <xf numFmtId="164" fontId="14" fillId="0" borderId="4" xfId="0" applyNumberFormat="1" applyFont="1" applyFill="1" applyBorder="1" applyAlignment="1">
      <alignment vertical="center" wrapText="1"/>
    </xf>
    <xf numFmtId="164" fontId="16" fillId="0" borderId="4" xfId="0" applyNumberFormat="1" applyFont="1" applyFill="1" applyBorder="1" applyAlignment="1">
      <alignment horizontal="right" vertical="center"/>
    </xf>
    <xf numFmtId="164" fontId="16" fillId="7" borderId="4" xfId="0" applyNumberFormat="1" applyFont="1" applyFill="1" applyBorder="1" applyAlignment="1">
      <alignment horizontal="right" vertical="center"/>
    </xf>
    <xf numFmtId="164" fontId="14" fillId="0" borderId="4" xfId="0" applyNumberFormat="1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pivotButton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/>
    <xf numFmtId="176" fontId="0" fillId="0" borderId="0" xfId="1" applyNumberFormat="1" applyFont="1"/>
    <xf numFmtId="176" fontId="0" fillId="0" borderId="0" xfId="0" applyNumberFormat="1"/>
    <xf numFmtId="176" fontId="0" fillId="0" borderId="0" xfId="0" pivotButton="1" applyNumberFormat="1"/>
    <xf numFmtId="176" fontId="0" fillId="0" borderId="0" xfId="0" applyNumberFormat="1" applyAlignment="1">
      <alignment wrapText="1"/>
    </xf>
    <xf numFmtId="176" fontId="0" fillId="0" borderId="0" xfId="0" applyNumberFormat="1" applyAlignme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 indent="2"/>
    </xf>
  </cellXfs>
  <cellStyles count="847">
    <cellStyle name="20% - Акцент3 2" xfId="2"/>
    <cellStyle name="20% - Акцент3 2 2" xfId="3"/>
    <cellStyle name="20% - Акцент3 2 2 2" xfId="4"/>
    <cellStyle name="20% - Акцент3 2 2 3" xfId="5"/>
    <cellStyle name="20% - Акцент3 2 2 4" xfId="6"/>
    <cellStyle name="20% - Акцент3 2 2 5" xfId="7"/>
    <cellStyle name="20% - Акцент3 2 3" xfId="8"/>
    <cellStyle name="20% - Акцент3 2 4" xfId="9"/>
    <cellStyle name="20% - Акцент3 2 5" xfId="10"/>
    <cellStyle name="20% - Акцент3 2 6" xfId="11"/>
    <cellStyle name="20% - Акцент3 3" xfId="12"/>
    <cellStyle name="20% - Акцент3 3 2" xfId="13"/>
    <cellStyle name="20% - Акцент3 3 2 2" xfId="14"/>
    <cellStyle name="20% - Акцент3 3 2 3" xfId="15"/>
    <cellStyle name="20% - Акцент3 3 2 4" xfId="16"/>
    <cellStyle name="20% - Акцент3 3 2 5" xfId="17"/>
    <cellStyle name="20% - Акцент3 3 3" xfId="18"/>
    <cellStyle name="20% - Акцент3 3 4" xfId="19"/>
    <cellStyle name="20% - Акцент3 3 5" xfId="20"/>
    <cellStyle name="20% - Акцент3 3 6" xfId="21"/>
    <cellStyle name="20% - Акцент3 4" xfId="22"/>
    <cellStyle name="20% - Акцент3 4 2" xfId="23"/>
    <cellStyle name="20% - Акцент3 4 2 2" xfId="24"/>
    <cellStyle name="20% - Акцент3 4 2 3" xfId="25"/>
    <cellStyle name="20% - Акцент3 4 2 4" xfId="26"/>
    <cellStyle name="20% - Акцент3 4 2 5" xfId="27"/>
    <cellStyle name="20% - Акцент3 4 3" xfId="28"/>
    <cellStyle name="20% - Акцент3 4 4" xfId="29"/>
    <cellStyle name="20% - Акцент3 4 5" xfId="30"/>
    <cellStyle name="20% - Акцент3 4 6" xfId="31"/>
    <cellStyle name="Excel Built-in Normal" xfId="32"/>
    <cellStyle name="Milliers [0]_Conversion Summary" xfId="33"/>
    <cellStyle name="Milliers_Conversion Summary" xfId="34"/>
    <cellStyle name="Monйtaire [0]_Conversion Summary" xfId="35"/>
    <cellStyle name="Monйtaire_Conversion Summary" xfId="36"/>
    <cellStyle name="Normal_Campaign" xfId="37"/>
    <cellStyle name="S0" xfId="38"/>
    <cellStyle name="S1" xfId="39"/>
    <cellStyle name="S10" xfId="40"/>
    <cellStyle name="S11" xfId="41"/>
    <cellStyle name="S12" xfId="42"/>
    <cellStyle name="S13" xfId="43"/>
    <cellStyle name="S14" xfId="44"/>
    <cellStyle name="S15" xfId="45"/>
    <cellStyle name="S2" xfId="46"/>
    <cellStyle name="S3" xfId="47"/>
    <cellStyle name="S4" xfId="48"/>
    <cellStyle name="S5" xfId="49"/>
    <cellStyle name="S6" xfId="50"/>
    <cellStyle name="S7" xfId="51"/>
    <cellStyle name="S8" xfId="52"/>
    <cellStyle name="S9" xfId="53"/>
    <cellStyle name="TableStyleLight1" xfId="54"/>
    <cellStyle name="Акт" xfId="55"/>
    <cellStyle name="Акт 2" xfId="56"/>
    <cellStyle name="АктМТСН" xfId="57"/>
    <cellStyle name="ВедРесурсов" xfId="58"/>
    <cellStyle name="ВедРесурсов 2" xfId="59"/>
    <cellStyle name="ВедРесурсовАкт" xfId="60"/>
    <cellStyle name="ВедРесурсовАкт 2" xfId="61"/>
    <cellStyle name="Денежный 2" xfId="62"/>
    <cellStyle name="Денежный 3" xfId="63"/>
    <cellStyle name="Индексы" xfId="64"/>
    <cellStyle name="Итоги" xfId="65"/>
    <cellStyle name="Итоги 2" xfId="66"/>
    <cellStyle name="ИтогоАктБазЦ" xfId="67"/>
    <cellStyle name="ИтогоАктБазЦ 2" xfId="68"/>
    <cellStyle name="ИтогоАктБИМ" xfId="69"/>
    <cellStyle name="ИтогоАктРесМет" xfId="70"/>
    <cellStyle name="ИтогоБазЦ" xfId="71"/>
    <cellStyle name="ИтогоБазЦ 2" xfId="72"/>
    <cellStyle name="ИтогоБИМ" xfId="73"/>
    <cellStyle name="ИтогоРесМет" xfId="74"/>
    <cellStyle name="ЛокСмета" xfId="75"/>
    <cellStyle name="ЛокСмета 2" xfId="76"/>
    <cellStyle name="ЛокСмМТСН" xfId="77"/>
    <cellStyle name="М29" xfId="78"/>
    <cellStyle name="ОбСмета" xfId="79"/>
    <cellStyle name="Обычный" xfId="0" builtinId="0"/>
    <cellStyle name="Обычный 10" xfId="80"/>
    <cellStyle name="Обычный 100" xfId="81"/>
    <cellStyle name="Обычный 11" xfId="82"/>
    <cellStyle name="Обычный 11 2" xfId="83"/>
    <cellStyle name="Обычный 11 3" xfId="84"/>
    <cellStyle name="Обычный 11_ВЫПОЛНЕНИЕ  АПР ПС САДОВ ИЗМЕН2" xfId="85"/>
    <cellStyle name="Обычный 12" xfId="86"/>
    <cellStyle name="Обычный 12 2" xfId="87"/>
    <cellStyle name="Обычный 12 2 2" xfId="88"/>
    <cellStyle name="Обычный 12 2 2 2" xfId="89"/>
    <cellStyle name="Обычный 12 2 2 3" xfId="90"/>
    <cellStyle name="Обычный 12 2 2 4" xfId="91"/>
    <cellStyle name="Обычный 12 2 2 5" xfId="92"/>
    <cellStyle name="Обычный 12_ВЫПОЛНЕНИЕ  АПР ПС САДОВ ИЗМЕН2" xfId="93"/>
    <cellStyle name="Обычный 13" xfId="94"/>
    <cellStyle name="Обычный 13 10" xfId="95"/>
    <cellStyle name="Обычный 13 10 2" xfId="96"/>
    <cellStyle name="Обычный 13 10 3" xfId="97"/>
    <cellStyle name="Обычный 13 10_ВЫПОЛНЕНИЕ  АПР ПС САДОВ ИЗМЕН2" xfId="98"/>
    <cellStyle name="Обычный 13 11" xfId="99"/>
    <cellStyle name="Обычный 13 11 2" xfId="100"/>
    <cellStyle name="Обычный 13 11 3" xfId="101"/>
    <cellStyle name="Обычный 13 11_ВЫПОЛНЕНИЕ  АПР ПС САДОВ ИЗМЕН2" xfId="102"/>
    <cellStyle name="Обычный 13 12" xfId="103"/>
    <cellStyle name="Обычный 13 12 2" xfId="104"/>
    <cellStyle name="Обычный 13 12 3" xfId="105"/>
    <cellStyle name="Обычный 13 12_ВЫПОЛНЕНИЕ  АПР ПС САДОВ ИЗМЕН2" xfId="106"/>
    <cellStyle name="Обычный 13 13" xfId="107"/>
    <cellStyle name="Обычный 13 13 2" xfId="108"/>
    <cellStyle name="Обычный 13 13 3" xfId="109"/>
    <cellStyle name="Обычный 13 13_ВЫПОЛНЕНИЕ  АПР ПС САДОВ ИЗМЕН2" xfId="110"/>
    <cellStyle name="Обычный 13 14" xfId="111"/>
    <cellStyle name="Обычный 13 14 2" xfId="112"/>
    <cellStyle name="Обычный 13 14 3" xfId="113"/>
    <cellStyle name="Обычный 13 14_ВЫПОЛНЕНИЕ  АПР ПС САДОВ ИЗМЕН2" xfId="114"/>
    <cellStyle name="Обычный 13 15" xfId="115"/>
    <cellStyle name="Обычный 13 15 2" xfId="116"/>
    <cellStyle name="Обычный 13 15 3" xfId="117"/>
    <cellStyle name="Обычный 13 15_ВЫПОЛНЕНИЕ  АПР ПС САДОВ ИЗМЕН2" xfId="118"/>
    <cellStyle name="Обычный 13 16" xfId="119"/>
    <cellStyle name="Обычный 13 17" xfId="120"/>
    <cellStyle name="Обычный 13 18" xfId="121"/>
    <cellStyle name="Обычный 13 19" xfId="122"/>
    <cellStyle name="Обычный 13 2" xfId="123"/>
    <cellStyle name="Обычный 13 2 2" xfId="124"/>
    <cellStyle name="Обычный 13 2 3" xfId="125"/>
    <cellStyle name="Обычный 13 2_ВЫПОЛНЕНИЕ  АПР ПС САДОВ ИЗМЕН2" xfId="126"/>
    <cellStyle name="Обычный 13 3" xfId="127"/>
    <cellStyle name="Обычный 13 3 2" xfId="128"/>
    <cellStyle name="Обычный 13 3 3" xfId="129"/>
    <cellStyle name="Обычный 13 3_ВЫПОЛНЕНИЕ  АПР ПС САДОВ ИЗМЕН2" xfId="130"/>
    <cellStyle name="Обычный 13 4" xfId="131"/>
    <cellStyle name="Обычный 13 4 2" xfId="132"/>
    <cellStyle name="Обычный 13 4 2 2" xfId="133"/>
    <cellStyle name="Обычный 13 4 3" xfId="134"/>
    <cellStyle name="Обычный 13 4_ВЫПОЛНЕНИЕ  АПР ПС САДОВ ИЗМЕН2" xfId="135"/>
    <cellStyle name="Обычный 13 5" xfId="136"/>
    <cellStyle name="Обычный 13 5 2" xfId="137"/>
    <cellStyle name="Обычный 13 5 3" xfId="138"/>
    <cellStyle name="Обычный 13 5_ВЫПОЛНЕНИЕ  АПР ПС САДОВ ИЗМЕН2" xfId="139"/>
    <cellStyle name="Обычный 13 6" xfId="140"/>
    <cellStyle name="Обычный 13 6 2" xfId="141"/>
    <cellStyle name="Обычный 13 6 3" xfId="142"/>
    <cellStyle name="Обычный 13 6_ВЫПОЛНЕНИЕ  АПР ПС САДОВ ИЗМЕН2" xfId="143"/>
    <cellStyle name="Обычный 13 7" xfId="144"/>
    <cellStyle name="Обычный 13 7 2" xfId="145"/>
    <cellStyle name="Обычный 13 7 3" xfId="146"/>
    <cellStyle name="Обычный 13 7_ВЫПОЛНЕНИЕ  АПР ПС САДОВ ИЗМЕН2" xfId="147"/>
    <cellStyle name="Обычный 13 8" xfId="148"/>
    <cellStyle name="Обычный 13 8 2" xfId="149"/>
    <cellStyle name="Обычный 13 8 3" xfId="150"/>
    <cellStyle name="Обычный 13 8_ВЫПОЛНЕНИЕ  АПР ПС САДОВ ИЗМЕН2" xfId="151"/>
    <cellStyle name="Обычный 13 9" xfId="152"/>
    <cellStyle name="Обычный 13 9 2" xfId="153"/>
    <cellStyle name="Обычный 13 9 3" xfId="154"/>
    <cellStyle name="Обычный 13 9_ВЫПОЛНЕНИЕ  АПР ПС САДОВ ИЗМЕН2" xfId="155"/>
    <cellStyle name="Обычный 13_ВЫПОЛНЕНИЕ  АПР ПС САДОВ ИЗМЕН2" xfId="156"/>
    <cellStyle name="Обычный 14" xfId="157"/>
    <cellStyle name="Обычный 14 2" xfId="158"/>
    <cellStyle name="Обычный 14_ВЫПОЛНЕНИЕ  АПР ПС САДОВ ИЗМЕН2" xfId="159"/>
    <cellStyle name="Обычный 15" xfId="160"/>
    <cellStyle name="Обычный 16" xfId="161"/>
    <cellStyle name="Обычный 16 2" xfId="162"/>
    <cellStyle name="Обычный 17" xfId="163"/>
    <cellStyle name="Обычный 17 2" xfId="164"/>
    <cellStyle name="Обычный 17 3" xfId="165"/>
    <cellStyle name="Обычный 17 4" xfId="166"/>
    <cellStyle name="Обычный 17 5" xfId="167"/>
    <cellStyle name="Обычный 17_ВЫПОЛНЕНИЕ  АПР ПС САДОВ ИЗМЕН2" xfId="168"/>
    <cellStyle name="Обычный 18" xfId="169"/>
    <cellStyle name="Обычный 18 2" xfId="170"/>
    <cellStyle name="Обычный 18 2 2" xfId="171"/>
    <cellStyle name="Обычный 18 2 3" xfId="172"/>
    <cellStyle name="Обычный 18 2 4" xfId="173"/>
    <cellStyle name="Обычный 18 2 5" xfId="174"/>
    <cellStyle name="Обычный 18 3" xfId="175"/>
    <cellStyle name="Обычный 19" xfId="176"/>
    <cellStyle name="Обычный 2" xfId="177"/>
    <cellStyle name="Обычный 2 10" xfId="178"/>
    <cellStyle name="Обычный 2 10 10" xfId="179"/>
    <cellStyle name="Обычный 2 10 10 2" xfId="180"/>
    <cellStyle name="Обычный 2 10 10 3" xfId="181"/>
    <cellStyle name="Обычный 2 10 10_ВЫПОЛНЕНИЕ  АПР ПС САДОВ ИЗМЕН2" xfId="182"/>
    <cellStyle name="Обычный 2 10 11" xfId="183"/>
    <cellStyle name="Обычный 2 10 11 2" xfId="184"/>
    <cellStyle name="Обычный 2 10 11 3" xfId="185"/>
    <cellStyle name="Обычный 2 10 11_ВЫПОЛНЕНИЕ  АПР ПС САДОВ ИЗМЕН2" xfId="186"/>
    <cellStyle name="Обычный 2 10 12" xfId="187"/>
    <cellStyle name="Обычный 2 10 12 2" xfId="188"/>
    <cellStyle name="Обычный 2 10 12 3" xfId="189"/>
    <cellStyle name="Обычный 2 10 12_ВЫПОЛНЕНИЕ  АПР ПС САДОВ ИЗМЕН2" xfId="190"/>
    <cellStyle name="Обычный 2 10 13" xfId="191"/>
    <cellStyle name="Обычный 2 10 13 2" xfId="192"/>
    <cellStyle name="Обычный 2 10 13 3" xfId="193"/>
    <cellStyle name="Обычный 2 10 13_ВЫПОЛНЕНИЕ  АПР ПС САДОВ ИЗМЕН2" xfId="194"/>
    <cellStyle name="Обычный 2 10 14" xfId="195"/>
    <cellStyle name="Обычный 2 10 14 2" xfId="196"/>
    <cellStyle name="Обычный 2 10 14 3" xfId="197"/>
    <cellStyle name="Обычный 2 10 14_ВЫПОЛНЕНИЕ  АПР ПС САДОВ ИЗМЕН2" xfId="198"/>
    <cellStyle name="Обычный 2 10 15" xfId="199"/>
    <cellStyle name="Обычный 2 10 15 2" xfId="200"/>
    <cellStyle name="Обычный 2 10 15 3" xfId="201"/>
    <cellStyle name="Обычный 2 10 15_ВЫПОЛНЕНИЕ  АПР ПС САДОВ ИЗМЕН2" xfId="202"/>
    <cellStyle name="Обычный 2 10 16" xfId="203"/>
    <cellStyle name="Обычный 2 10 17" xfId="204"/>
    <cellStyle name="Обычный 2 10 18" xfId="205"/>
    <cellStyle name="Обычный 2 10 19" xfId="206"/>
    <cellStyle name="Обычный 2 10 2" xfId="207"/>
    <cellStyle name="Обычный 2 10 2 2" xfId="208"/>
    <cellStyle name="Обычный 2 10 2 3" xfId="209"/>
    <cellStyle name="Обычный 2 10 2_ВЫПОЛНЕНИЕ  АПР ПС САДОВ ИЗМЕН2" xfId="210"/>
    <cellStyle name="Обычный 2 10 3" xfId="211"/>
    <cellStyle name="Обычный 2 10 3 2" xfId="212"/>
    <cellStyle name="Обычный 2 10 3 3" xfId="213"/>
    <cellStyle name="Обычный 2 10 3_ВЫПОЛНЕНИЕ  АПР ПС САДОВ ИЗМЕН2" xfId="214"/>
    <cellStyle name="Обычный 2 10 4" xfId="215"/>
    <cellStyle name="Обычный 2 10 4 2" xfId="216"/>
    <cellStyle name="Обычный 2 10 4 3" xfId="217"/>
    <cellStyle name="Обычный 2 10 4_ВЫПОЛНЕНИЕ  АПР ПС САДОВ ИЗМЕН2" xfId="218"/>
    <cellStyle name="Обычный 2 10 5" xfId="219"/>
    <cellStyle name="Обычный 2 10 5 2" xfId="220"/>
    <cellStyle name="Обычный 2 10 5 3" xfId="221"/>
    <cellStyle name="Обычный 2 10 5_ВЫПОЛНЕНИЕ  АПР ПС САДОВ ИЗМЕН2" xfId="222"/>
    <cellStyle name="Обычный 2 10 6" xfId="223"/>
    <cellStyle name="Обычный 2 10 6 2" xfId="224"/>
    <cellStyle name="Обычный 2 10 6 3" xfId="225"/>
    <cellStyle name="Обычный 2 10 6_ВЫПОЛНЕНИЕ  АПР ПС САДОВ ИЗМЕН2" xfId="226"/>
    <cellStyle name="Обычный 2 10 7" xfId="227"/>
    <cellStyle name="Обычный 2 10 7 2" xfId="228"/>
    <cellStyle name="Обычный 2 10 7 3" xfId="229"/>
    <cellStyle name="Обычный 2 10 7_ВЫПОЛНЕНИЕ  АПР ПС САДОВ ИЗМЕН2" xfId="230"/>
    <cellStyle name="Обычный 2 10 8" xfId="231"/>
    <cellStyle name="Обычный 2 10 8 2" xfId="232"/>
    <cellStyle name="Обычный 2 10 8 3" xfId="233"/>
    <cellStyle name="Обычный 2 10 8_ВЫПОЛНЕНИЕ  АПР ПС САДОВ ИЗМЕН2" xfId="234"/>
    <cellStyle name="Обычный 2 10 9" xfId="235"/>
    <cellStyle name="Обычный 2 10 9 2" xfId="236"/>
    <cellStyle name="Обычный 2 10 9 3" xfId="237"/>
    <cellStyle name="Обычный 2 10 9_ВЫПОЛНЕНИЕ  АПР ПС САДОВ ИЗМЕН2" xfId="238"/>
    <cellStyle name="Обычный 2 10_ВЫПОЛНЕНИЕ  АПР ПС САДОВ ИЗМЕН2" xfId="239"/>
    <cellStyle name="Обычный 2 11" xfId="240"/>
    <cellStyle name="Обычный 2 12" xfId="241"/>
    <cellStyle name="Обычный 2 13" xfId="242"/>
    <cellStyle name="Обычный 2 14" xfId="243"/>
    <cellStyle name="Обычный 2 15" xfId="244"/>
    <cellStyle name="Обычный 2 15 2" xfId="245"/>
    <cellStyle name="Обычный 2 15 3" xfId="246"/>
    <cellStyle name="Обычный 2 15_ВЫПОЛНЕНИЕ  АПР ПС САДОВ ИЗМЕН2" xfId="247"/>
    <cellStyle name="Обычный 2 16" xfId="248"/>
    <cellStyle name="Обычный 2 17" xfId="249"/>
    <cellStyle name="Обычный 2 18" xfId="250"/>
    <cellStyle name="Обычный 2 19" xfId="251"/>
    <cellStyle name="Обычный 2 19 2" xfId="252"/>
    <cellStyle name="Обычный 2 19_ВЫПОЛНЕНИЕ  АПР ПС САДОВ ИЗМЕН2" xfId="253"/>
    <cellStyle name="Обычный 2 2" xfId="254"/>
    <cellStyle name="Обычный 2 2 10" xfId="255"/>
    <cellStyle name="Обычный 2 2 10 2" xfId="256"/>
    <cellStyle name="Обычный 2 2 10 3" xfId="257"/>
    <cellStyle name="Обычный 2 2 10 4" xfId="258"/>
    <cellStyle name="Обычный 2 2 10_ВЫПОЛНЕНИЕ  АПР ПС САДОВ ИЗМЕН2" xfId="259"/>
    <cellStyle name="Обычный 2 2 11" xfId="260"/>
    <cellStyle name="Обычный 2 2 11 2" xfId="261"/>
    <cellStyle name="Обычный 2 2 11 3" xfId="262"/>
    <cellStyle name="Обычный 2 2 11_ВЫПОЛНЕНИЕ  АПР ПС САДОВ ИЗМЕН2" xfId="263"/>
    <cellStyle name="Обычный 2 2 12" xfId="264"/>
    <cellStyle name="Обычный 2 2 12 2" xfId="265"/>
    <cellStyle name="Обычный 2 2 12 3" xfId="266"/>
    <cellStyle name="Обычный 2 2 12_ВЫПОЛНЕНИЕ  АПР ПС САДОВ ИЗМЕН2" xfId="267"/>
    <cellStyle name="Обычный 2 2 13" xfId="268"/>
    <cellStyle name="Обычный 2 2 13 2" xfId="269"/>
    <cellStyle name="Обычный 2 2 13 3" xfId="270"/>
    <cellStyle name="Обычный 2 2 13_ВЫПОЛНЕНИЕ  АПР ПС САДОВ ИЗМЕН2" xfId="271"/>
    <cellStyle name="Обычный 2 2 14" xfId="272"/>
    <cellStyle name="Обычный 2 2 14 2" xfId="273"/>
    <cellStyle name="Обычный 2 2 14 3" xfId="274"/>
    <cellStyle name="Обычный 2 2 14_ВЫПОЛНЕНИЕ  АПР ПС САДОВ ИЗМЕН2" xfId="275"/>
    <cellStyle name="Обычный 2 2 15" xfId="276"/>
    <cellStyle name="Обычный 2 2 15 2" xfId="277"/>
    <cellStyle name="Обычный 2 2 15 3" xfId="278"/>
    <cellStyle name="Обычный 2 2 15_ВЫПОЛНЕНИЕ  АПР ПС САДОВ ИЗМЕН2" xfId="279"/>
    <cellStyle name="Обычный 2 2 16" xfId="280"/>
    <cellStyle name="Обычный 2 2 16 2" xfId="281"/>
    <cellStyle name="Обычный 2 2 16 3" xfId="282"/>
    <cellStyle name="Обычный 2 2 16_ВЫПОЛНЕНИЕ  АПР ПС САДОВ ИЗМЕН2" xfId="283"/>
    <cellStyle name="Обычный 2 2 17" xfId="284"/>
    <cellStyle name="Обычный 2 2 18" xfId="285"/>
    <cellStyle name="Обычный 2 2 19" xfId="286"/>
    <cellStyle name="Обычный 2 2 19 2" xfId="287"/>
    <cellStyle name="Обычный 2 2 2" xfId="288"/>
    <cellStyle name="Обычный 2 2 2 2" xfId="289"/>
    <cellStyle name="Обычный 2 2 2 2 2" xfId="290"/>
    <cellStyle name="Обычный 2 2 2 2_ВЫПОЛНЕНИЕ  АПР ПС САДОВ ИЗМЕН2" xfId="291"/>
    <cellStyle name="Обычный 2 2 2 3" xfId="292"/>
    <cellStyle name="Обычный 2 2 2 4" xfId="293"/>
    <cellStyle name="Обычный 2 2 2_ВЫПОЛНЕНИЕ  АПР ПС САДОВ ИЗМЕН2" xfId="294"/>
    <cellStyle name="Обычный 2 2 20" xfId="295"/>
    <cellStyle name="Обычный 2 2 21" xfId="296"/>
    <cellStyle name="Обычный 2 2 22" xfId="297"/>
    <cellStyle name="Обычный 2 2 22 2" xfId="298"/>
    <cellStyle name="Обычный 2 2 22 3" xfId="299"/>
    <cellStyle name="Обычный 2 2 22 4" xfId="300"/>
    <cellStyle name="Обычный 2 2 22 5" xfId="301"/>
    <cellStyle name="Обычный 2 2 22_ВЫПОЛНЕНИЕ  АПР ПС САДОВ ИЗМЕН2" xfId="302"/>
    <cellStyle name="Обычный 2 2 23" xfId="303"/>
    <cellStyle name="Обычный 2 2 24" xfId="304"/>
    <cellStyle name="Обычный 2 2 25" xfId="305"/>
    <cellStyle name="Обычный 2 2 26" xfId="306"/>
    <cellStyle name="Обычный 2 2 27" xfId="307"/>
    <cellStyle name="Обычный 2 2 27 2" xfId="308"/>
    <cellStyle name="Обычный 2 2 27_ВЫПОЛНЕНИЕ  АПР ПС САДОВ ИЗМЕН2" xfId="309"/>
    <cellStyle name="Обычный 2 2 28" xfId="310"/>
    <cellStyle name="Обычный 2 2 29" xfId="311"/>
    <cellStyle name="Обычный 2 2 29 2" xfId="312"/>
    <cellStyle name="Обычный 2 2 29_ВЫПОЛНЕНИЕ  АПР ПС САДОВ ИЗМЕН2" xfId="313"/>
    <cellStyle name="Обычный 2 2 3" xfId="314"/>
    <cellStyle name="Обычный 2 2 3 2" xfId="315"/>
    <cellStyle name="Обычный 2 2 3 3" xfId="316"/>
    <cellStyle name="Обычный 2 2 3_ВЫПОЛНЕНИЕ  АПР ПС САДОВ ИЗМЕН2" xfId="317"/>
    <cellStyle name="Обычный 2 2 30" xfId="318"/>
    <cellStyle name="Обычный 2 2 31" xfId="319"/>
    <cellStyle name="Обычный 2 2 32" xfId="320"/>
    <cellStyle name="Обычный 2 2 33" xfId="321"/>
    <cellStyle name="Обычный 2 2 34" xfId="322"/>
    <cellStyle name="Обычный 2 2 35" xfId="323"/>
    <cellStyle name="Обычный 2 2 36" xfId="324"/>
    <cellStyle name="Обычный 2 2 37" xfId="325"/>
    <cellStyle name="Обычный 2 2 38" xfId="326"/>
    <cellStyle name="Обычный 2 2 39" xfId="327"/>
    <cellStyle name="Обычный 2 2 4" xfId="328"/>
    <cellStyle name="Обычный 2 2 4 2" xfId="329"/>
    <cellStyle name="Обычный 2 2 4 3" xfId="330"/>
    <cellStyle name="Обычный 2 2 4_ВЫПОЛНЕНИЕ  АПР ПС САДОВ ИЗМЕН2" xfId="331"/>
    <cellStyle name="Обычный 2 2 40" xfId="332"/>
    <cellStyle name="Обычный 2 2 5" xfId="333"/>
    <cellStyle name="Обычный 2 2 5 2" xfId="334"/>
    <cellStyle name="Обычный 2 2 5 3" xfId="335"/>
    <cellStyle name="Обычный 2 2 5_ВЫПОЛНЕНИЕ  АПР ПС САДОВ ИЗМЕН2" xfId="336"/>
    <cellStyle name="Обычный 2 2 6" xfId="337"/>
    <cellStyle name="Обычный 2 2 6 2" xfId="338"/>
    <cellStyle name="Обычный 2 2 6 3" xfId="339"/>
    <cellStyle name="Обычный 2 2 6_ВЫПОЛНЕНИЕ  АПР ПС САДОВ ИЗМЕН2" xfId="340"/>
    <cellStyle name="Обычный 2 2 7" xfId="341"/>
    <cellStyle name="Обычный 2 2 7 2" xfId="342"/>
    <cellStyle name="Обычный 2 2 7 3" xfId="343"/>
    <cellStyle name="Обычный 2 2 7_ВЫПОЛНЕНИЕ  АПР ПС САДОВ ИЗМЕН2" xfId="344"/>
    <cellStyle name="Обычный 2 2 8" xfId="345"/>
    <cellStyle name="Обычный 2 2 8 2" xfId="346"/>
    <cellStyle name="Обычный 2 2 8 3" xfId="347"/>
    <cellStyle name="Обычный 2 2 8_ВЫПОЛНЕНИЕ  АПР ПС САДОВ ИЗМЕН2" xfId="348"/>
    <cellStyle name="Обычный 2 2 9" xfId="349"/>
    <cellStyle name="Обычный 2 2 9 2" xfId="350"/>
    <cellStyle name="Обычный 2 2 9 3" xfId="351"/>
    <cellStyle name="Обычный 2 2 9_ВЫПОЛНЕНИЕ  АПР ПС САДОВ ИЗМЕН2" xfId="352"/>
    <cellStyle name="Обычный 2 2_ВЫПОЛНЕНИЕ  АПР ПС САДОВ ИЗМЕН2" xfId="353"/>
    <cellStyle name="Обычный 2 20" xfId="354"/>
    <cellStyle name="Обычный 2 21" xfId="355"/>
    <cellStyle name="Обычный 2 22" xfId="356"/>
    <cellStyle name="Обычный 2 22 2" xfId="357"/>
    <cellStyle name="Обычный 2 22_ВЫПОЛНЕНИЕ  АПР ПС САДОВ ИЗМЕН2" xfId="358"/>
    <cellStyle name="Обычный 2 23" xfId="359"/>
    <cellStyle name="Обычный 2 24" xfId="360"/>
    <cellStyle name="Обычный 2 24 2" xfId="361"/>
    <cellStyle name="Обычный 2 24_ВЫПОЛНЕНИЕ  АПР ПС САДОВ ИЗМЕН2" xfId="362"/>
    <cellStyle name="Обычный 2 25" xfId="363"/>
    <cellStyle name="Обычный 2 26" xfId="364"/>
    <cellStyle name="Обычный 2 27" xfId="365"/>
    <cellStyle name="Обычный 2 28" xfId="366"/>
    <cellStyle name="Обычный 2 29" xfId="367"/>
    <cellStyle name="Обычный 2 3" xfId="368"/>
    <cellStyle name="Обычный 2 3 10" xfId="369"/>
    <cellStyle name="Обычный 2 3 10 2" xfId="370"/>
    <cellStyle name="Обычный 2 3 10 3" xfId="371"/>
    <cellStyle name="Обычный 2 3 10_ВЫПОЛНЕНИЕ  АПР ПС САДОВ ИЗМЕН2" xfId="372"/>
    <cellStyle name="Обычный 2 3 11" xfId="373"/>
    <cellStyle name="Обычный 2 3 11 2" xfId="374"/>
    <cellStyle name="Обычный 2 3 11 3" xfId="375"/>
    <cellStyle name="Обычный 2 3 11_ВЫПОЛНЕНИЕ  АПР ПС САДОВ ИЗМЕН2" xfId="376"/>
    <cellStyle name="Обычный 2 3 12" xfId="377"/>
    <cellStyle name="Обычный 2 3 12 2" xfId="378"/>
    <cellStyle name="Обычный 2 3 12 3" xfId="379"/>
    <cellStyle name="Обычный 2 3 12_ВЫПОЛНЕНИЕ  АПР ПС САДОВ ИЗМЕН2" xfId="380"/>
    <cellStyle name="Обычный 2 3 13" xfId="381"/>
    <cellStyle name="Обычный 2 3 13 2" xfId="382"/>
    <cellStyle name="Обычный 2 3 13 3" xfId="383"/>
    <cellStyle name="Обычный 2 3 13_ВЫПОЛНЕНИЕ  АПР ПС САДОВ ИЗМЕН2" xfId="384"/>
    <cellStyle name="Обычный 2 3 14" xfId="385"/>
    <cellStyle name="Обычный 2 3 14 2" xfId="386"/>
    <cellStyle name="Обычный 2 3 14 3" xfId="387"/>
    <cellStyle name="Обычный 2 3 14_ВЫПОЛНЕНИЕ  АПР ПС САДОВ ИЗМЕН2" xfId="388"/>
    <cellStyle name="Обычный 2 3 15" xfId="389"/>
    <cellStyle name="Обычный 2 3 15 2" xfId="390"/>
    <cellStyle name="Обычный 2 3 15 3" xfId="391"/>
    <cellStyle name="Обычный 2 3 15_ВЫПОЛНЕНИЕ  АПР ПС САДОВ ИЗМЕН2" xfId="392"/>
    <cellStyle name="Обычный 2 3 16" xfId="393"/>
    <cellStyle name="Обычный 2 3 17" xfId="394"/>
    <cellStyle name="Обычный 2 3 18" xfId="395"/>
    <cellStyle name="Обычный 2 3 19" xfId="396"/>
    <cellStyle name="Обычный 2 3 2" xfId="397"/>
    <cellStyle name="Обычный 2 3 2 2" xfId="398"/>
    <cellStyle name="Обычный 2 3 2 3" xfId="399"/>
    <cellStyle name="Обычный 2 3 2_ВЫПОЛНЕНИЕ  АПР ПС САДОВ ИЗМЕН2" xfId="400"/>
    <cellStyle name="Обычный 2 3 20" xfId="401"/>
    <cellStyle name="Обычный 2 3 21" xfId="402"/>
    <cellStyle name="Обычный 2 3 22" xfId="403"/>
    <cellStyle name="Обычный 2 3 23" xfId="404"/>
    <cellStyle name="Обычный 2 3 24" xfId="405"/>
    <cellStyle name="Обычный 2 3 25" xfId="406"/>
    <cellStyle name="Обычный 2 3 26" xfId="407"/>
    <cellStyle name="Обычный 2 3 27" xfId="408"/>
    <cellStyle name="Обычный 2 3 28" xfId="409"/>
    <cellStyle name="Обычный 2 3 29" xfId="410"/>
    <cellStyle name="Обычный 2 3 3" xfId="411"/>
    <cellStyle name="Обычный 2 3 3 2" xfId="412"/>
    <cellStyle name="Обычный 2 3 3 3" xfId="413"/>
    <cellStyle name="Обычный 2 3 3_ВЫПОЛНЕНИЕ  АПР ПС САДОВ ИЗМЕН2" xfId="414"/>
    <cellStyle name="Обычный 2 3 30" xfId="415"/>
    <cellStyle name="Обычный 2 3 31" xfId="416"/>
    <cellStyle name="Обычный 2 3 32" xfId="417"/>
    <cellStyle name="Обычный 2 3 33" xfId="418"/>
    <cellStyle name="Обычный 2 3 34" xfId="419"/>
    <cellStyle name="Обычный 2 3 4" xfId="420"/>
    <cellStyle name="Обычный 2 3 4 2" xfId="421"/>
    <cellStyle name="Обычный 2 3 4 3" xfId="422"/>
    <cellStyle name="Обычный 2 3 4_ВЫПОЛНЕНИЕ  АПР ПС САДОВ ИЗМЕН2" xfId="423"/>
    <cellStyle name="Обычный 2 3 5" xfId="424"/>
    <cellStyle name="Обычный 2 3 5 2" xfId="425"/>
    <cellStyle name="Обычный 2 3 5 3" xfId="426"/>
    <cellStyle name="Обычный 2 3 5_ВЫПОЛНЕНИЕ  АПР ПС САДОВ ИЗМЕН2" xfId="427"/>
    <cellStyle name="Обычный 2 3 6" xfId="428"/>
    <cellStyle name="Обычный 2 3 6 2" xfId="429"/>
    <cellStyle name="Обычный 2 3 6 3" xfId="430"/>
    <cellStyle name="Обычный 2 3 6_ВЫПОЛНЕНИЕ  АПР ПС САДОВ ИЗМЕН2" xfId="431"/>
    <cellStyle name="Обычный 2 3 7" xfId="432"/>
    <cellStyle name="Обычный 2 3 7 2" xfId="433"/>
    <cellStyle name="Обычный 2 3 7 3" xfId="434"/>
    <cellStyle name="Обычный 2 3 7_ВЫПОЛНЕНИЕ  АПР ПС САДОВ ИЗМЕН2" xfId="435"/>
    <cellStyle name="Обычный 2 3 8" xfId="436"/>
    <cellStyle name="Обычный 2 3 8 2" xfId="437"/>
    <cellStyle name="Обычный 2 3 8 3" xfId="438"/>
    <cellStyle name="Обычный 2 3 8_ВЫПОЛНЕНИЕ  АПР ПС САДОВ ИЗМЕН2" xfId="439"/>
    <cellStyle name="Обычный 2 3 9" xfId="440"/>
    <cellStyle name="Обычный 2 3 9 2" xfId="441"/>
    <cellStyle name="Обычный 2 3 9 3" xfId="442"/>
    <cellStyle name="Обычный 2 3 9_ВЫПОЛНЕНИЕ  АПР ПС САДОВ ИЗМЕН2" xfId="443"/>
    <cellStyle name="Обычный 2 3_ВЫПОЛНЕНИЕ  АПР ПС САДОВ ИЗМЕН2" xfId="444"/>
    <cellStyle name="Обычный 2 30" xfId="445"/>
    <cellStyle name="Обычный 2 31" xfId="446"/>
    <cellStyle name="Обычный 2 32" xfId="447"/>
    <cellStyle name="Обычный 2 33" xfId="448"/>
    <cellStyle name="Обычный 2 34" xfId="449"/>
    <cellStyle name="Обычный 2 35" xfId="450"/>
    <cellStyle name="Обычный 2 36" xfId="451"/>
    <cellStyle name="Обычный 2 37" xfId="452"/>
    <cellStyle name="Обычный 2 38" xfId="453"/>
    <cellStyle name="Обычный 2 39" xfId="454"/>
    <cellStyle name="Обычный 2 4" xfId="455"/>
    <cellStyle name="Обычный 2 40" xfId="456"/>
    <cellStyle name="Обычный 2 41" xfId="457"/>
    <cellStyle name="Обычный 2 42" xfId="458"/>
    <cellStyle name="Обычный 2 42 2" xfId="459"/>
    <cellStyle name="Обычный 2 42 3" xfId="460"/>
    <cellStyle name="Обычный 2 42 4" xfId="461"/>
    <cellStyle name="Обычный 2 42 5" xfId="462"/>
    <cellStyle name="Обычный 2 43" xfId="463"/>
    <cellStyle name="Обычный 2 43 2" xfId="464"/>
    <cellStyle name="Обычный 2 43 3" xfId="465"/>
    <cellStyle name="Обычный 2 43 4" xfId="466"/>
    <cellStyle name="Обычный 2 43 5" xfId="467"/>
    <cellStyle name="Обычный 2 44" xfId="468"/>
    <cellStyle name="Обычный 2 45" xfId="469"/>
    <cellStyle name="Обычный 2 46" xfId="470"/>
    <cellStyle name="Обычный 2 47" xfId="471"/>
    <cellStyle name="Обычный 2 48" xfId="472"/>
    <cellStyle name="Обычный 2 49" xfId="473"/>
    <cellStyle name="Обычный 2 5" xfId="474"/>
    <cellStyle name="Обычный 2 5 2" xfId="475"/>
    <cellStyle name="Обычный 2 5 3" xfId="476"/>
    <cellStyle name="Обычный 2 5_ВЫПОЛНЕНИЕ  АПР ПС САДОВ ИЗМЕН2" xfId="477"/>
    <cellStyle name="Обычный 2 50" xfId="478"/>
    <cellStyle name="Обычный 2 51" xfId="479"/>
    <cellStyle name="Обычный 2 52" xfId="480"/>
    <cellStyle name="Обычный 2 53" xfId="481"/>
    <cellStyle name="Обычный 2 54" xfId="482"/>
    <cellStyle name="Обычный 2 55" xfId="483"/>
    <cellStyle name="Обычный 2 56" xfId="484"/>
    <cellStyle name="Обычный 2 57" xfId="485"/>
    <cellStyle name="Обычный 2 58" xfId="486"/>
    <cellStyle name="Обычный 2 59" xfId="487"/>
    <cellStyle name="Обычный 2 6" xfId="488"/>
    <cellStyle name="Обычный 2 6 10" xfId="489"/>
    <cellStyle name="Обычный 2 6 10 2" xfId="490"/>
    <cellStyle name="Обычный 2 6 10 3" xfId="491"/>
    <cellStyle name="Обычный 2 6 10 4" xfId="492"/>
    <cellStyle name="Обычный 2 6 10 5" xfId="493"/>
    <cellStyle name="Обычный 2 6 10_ВЫПОЛНЕНИЕ  АПР ПС САДОВ ИЗМЕН2" xfId="494"/>
    <cellStyle name="Обычный 2 6 11" xfId="495"/>
    <cellStyle name="Обычный 2 6 11 2" xfId="496"/>
    <cellStyle name="Обычный 2 6 11 3" xfId="497"/>
    <cellStyle name="Обычный 2 6 11_ВЫПОЛНЕНИЕ  АПР ПС САДОВ ИЗМЕН2" xfId="498"/>
    <cellStyle name="Обычный 2 6 12" xfId="499"/>
    <cellStyle name="Обычный 2 6 12 2" xfId="500"/>
    <cellStyle name="Обычный 2 6 12 3" xfId="501"/>
    <cellStyle name="Обычный 2 6 12_ВЫПОЛНЕНИЕ  АПР ПС САДОВ ИЗМЕН2" xfId="502"/>
    <cellStyle name="Обычный 2 6 13" xfId="503"/>
    <cellStyle name="Обычный 2 6 13 2" xfId="504"/>
    <cellStyle name="Обычный 2 6 13 3" xfId="505"/>
    <cellStyle name="Обычный 2 6 13_ВЫПОЛНЕНИЕ  АПР ПС САДОВ ИЗМЕН2" xfId="506"/>
    <cellStyle name="Обычный 2 6 14" xfId="507"/>
    <cellStyle name="Обычный 2 6 14 2" xfId="508"/>
    <cellStyle name="Обычный 2 6 14 3" xfId="509"/>
    <cellStyle name="Обычный 2 6 14_ВЫПОЛНЕНИЕ  АПР ПС САДОВ ИЗМЕН2" xfId="510"/>
    <cellStyle name="Обычный 2 6 15" xfId="511"/>
    <cellStyle name="Обычный 2 6 15 2" xfId="512"/>
    <cellStyle name="Обычный 2 6 15 3" xfId="513"/>
    <cellStyle name="Обычный 2 6 15_ВЫПОЛНЕНИЕ  АПР ПС САДОВ ИЗМЕН2" xfId="514"/>
    <cellStyle name="Обычный 2 6 16" xfId="515"/>
    <cellStyle name="Обычный 2 6 16 2" xfId="516"/>
    <cellStyle name="Обычный 2 6 16 3" xfId="517"/>
    <cellStyle name="Обычный 2 6 16_ВЫПОЛНЕНИЕ  АПР ПС САДОВ ИЗМЕН2" xfId="518"/>
    <cellStyle name="Обычный 2 6 17" xfId="519"/>
    <cellStyle name="Обычный 2 6 18" xfId="520"/>
    <cellStyle name="Обычный 2 6 19" xfId="521"/>
    <cellStyle name="Обычный 2 6 2" xfId="522"/>
    <cellStyle name="Обычный 2 6 2 2" xfId="523"/>
    <cellStyle name="Обычный 2 6 2 3" xfId="524"/>
    <cellStyle name="Обычный 2 6 2_ВЫПОЛНЕНИЕ  АПР ПС САДОВ ИЗМЕН2" xfId="525"/>
    <cellStyle name="Обычный 2 6 20" xfId="526"/>
    <cellStyle name="Обычный 2 6 3" xfId="527"/>
    <cellStyle name="Обычный 2 6 3 2" xfId="528"/>
    <cellStyle name="Обычный 2 6 3 3" xfId="529"/>
    <cellStyle name="Обычный 2 6 3_ВЫПОЛНЕНИЕ  АПР ПС САДОВ ИЗМЕН2" xfId="530"/>
    <cellStyle name="Обычный 2 6 4" xfId="531"/>
    <cellStyle name="Обычный 2 6 4 2" xfId="532"/>
    <cellStyle name="Обычный 2 6 4 3" xfId="533"/>
    <cellStyle name="Обычный 2 6 4_ВЫПОЛНЕНИЕ  АПР ПС САДОВ ИЗМЕН2" xfId="534"/>
    <cellStyle name="Обычный 2 6 5" xfId="535"/>
    <cellStyle name="Обычный 2 6 5 2" xfId="536"/>
    <cellStyle name="Обычный 2 6 5 3" xfId="537"/>
    <cellStyle name="Обычный 2 6 5_ВЫПОЛНЕНИЕ  АПР ПС САДОВ ИЗМЕН2" xfId="538"/>
    <cellStyle name="Обычный 2 6 6" xfId="539"/>
    <cellStyle name="Обычный 2 6 6 2" xfId="540"/>
    <cellStyle name="Обычный 2 6 6 3" xfId="541"/>
    <cellStyle name="Обычный 2 6 6_ВЫПОЛНЕНИЕ  АПР ПС САДОВ ИЗМЕН2" xfId="542"/>
    <cellStyle name="Обычный 2 6 7" xfId="543"/>
    <cellStyle name="Обычный 2 6 7 2" xfId="544"/>
    <cellStyle name="Обычный 2 6 7 3" xfId="545"/>
    <cellStyle name="Обычный 2 6 7_ВЫПОЛНЕНИЕ  АПР ПС САДОВ ИЗМЕН2" xfId="546"/>
    <cellStyle name="Обычный 2 6 8" xfId="547"/>
    <cellStyle name="Обычный 2 6 8 2" xfId="548"/>
    <cellStyle name="Обычный 2 6 8 3" xfId="549"/>
    <cellStyle name="Обычный 2 6 8_ВЫПОЛНЕНИЕ  АПР ПС САДОВ ИЗМЕН2" xfId="550"/>
    <cellStyle name="Обычный 2 6 9" xfId="551"/>
    <cellStyle name="Обычный 2 6 9 2" xfId="552"/>
    <cellStyle name="Обычный 2 6 9 3" xfId="553"/>
    <cellStyle name="Обычный 2 6 9_ВЫПОЛНЕНИЕ  АПР ПС САДОВ ИЗМЕН2" xfId="554"/>
    <cellStyle name="Обычный 2 6_ВЫПОЛНЕНИЕ  АПР ПС САДОВ ИЗМЕН2" xfId="555"/>
    <cellStyle name="Обычный 2 60" xfId="556"/>
    <cellStyle name="Обычный 2 61" xfId="557"/>
    <cellStyle name="Обычный 2 62" xfId="558"/>
    <cellStyle name="Обычный 2 63" xfId="559"/>
    <cellStyle name="Обычный 2 64" xfId="560"/>
    <cellStyle name="Обычный 2 65" xfId="561"/>
    <cellStyle name="Обычный 2 66" xfId="562"/>
    <cellStyle name="Обычный 2 67" xfId="563"/>
    <cellStyle name="Обычный 2 68" xfId="564"/>
    <cellStyle name="Обычный 2 69" xfId="565"/>
    <cellStyle name="Обычный 2 7" xfId="566"/>
    <cellStyle name="Обычный 2 70" xfId="567"/>
    <cellStyle name="Обычный 2 71" xfId="568"/>
    <cellStyle name="Обычный 2 72" xfId="569"/>
    <cellStyle name="Обычный 2 73" xfId="570"/>
    <cellStyle name="Обычный 2 8" xfId="571"/>
    <cellStyle name="Обычный 2 9" xfId="572"/>
    <cellStyle name="Обычный 2_ВЛ 750_ФСК_сент10_изм9" xfId="573"/>
    <cellStyle name="Обычный 20" xfId="574"/>
    <cellStyle name="Обычный 20 2" xfId="575"/>
    <cellStyle name="Обычный 21" xfId="576"/>
    <cellStyle name="Обычный 22" xfId="577"/>
    <cellStyle name="Обычный 23" xfId="578"/>
    <cellStyle name="Обычный 24" xfId="579"/>
    <cellStyle name="Обычный 25" xfId="580"/>
    <cellStyle name="Обычный 26" xfId="581"/>
    <cellStyle name="Обычный 27" xfId="582"/>
    <cellStyle name="Обычный 28" xfId="583"/>
    <cellStyle name="Обычный 29" xfId="584"/>
    <cellStyle name="Обычный 3" xfId="585"/>
    <cellStyle name="Обычный 3 2" xfId="586"/>
    <cellStyle name="Обычный 3 2 2" xfId="587"/>
    <cellStyle name="Обычный 3 2 2 2" xfId="588"/>
    <cellStyle name="Обычный 3 2 2 3" xfId="589"/>
    <cellStyle name="Обычный 3 2 2 4" xfId="590"/>
    <cellStyle name="Обычный 3 2 2 5" xfId="591"/>
    <cellStyle name="Обычный 3 2 3" xfId="592"/>
    <cellStyle name="Обычный 3 2 3 2" xfId="593"/>
    <cellStyle name="Обычный 3 2 3 3" xfId="594"/>
    <cellStyle name="Обычный 3 2 3 4" xfId="595"/>
    <cellStyle name="Обычный 3 2 3 5" xfId="596"/>
    <cellStyle name="Обычный 3 2 4" xfId="597"/>
    <cellStyle name="Обычный 3 2 5" xfId="598"/>
    <cellStyle name="Обычный 3 2 6" xfId="599"/>
    <cellStyle name="Обычный 3 2 7" xfId="600"/>
    <cellStyle name="Обычный 3 3" xfId="601"/>
    <cellStyle name="Обычный 3 3 2" xfId="602"/>
    <cellStyle name="Обычный 3 4" xfId="603"/>
    <cellStyle name="Обычный 3 5" xfId="604"/>
    <cellStyle name="Обычный 3_ВЫПОЛНЕНИЕ  АПР ПС САДОВ ИЗМЕН2" xfId="605"/>
    <cellStyle name="Обычный 30" xfId="606"/>
    <cellStyle name="Обычный 31" xfId="607"/>
    <cellStyle name="Обычный 32" xfId="608"/>
    <cellStyle name="Обычный 33" xfId="609"/>
    <cellStyle name="Обычный 34" xfId="610"/>
    <cellStyle name="Обычный 35" xfId="611"/>
    <cellStyle name="Обычный 36" xfId="612"/>
    <cellStyle name="Обычный 37" xfId="613"/>
    <cellStyle name="Обычный 38" xfId="614"/>
    <cellStyle name="Обычный 39" xfId="615"/>
    <cellStyle name="Обычный 4" xfId="616"/>
    <cellStyle name="Обычный 4 10" xfId="617"/>
    <cellStyle name="Обычный 4 2" xfId="618"/>
    <cellStyle name="Обычный 4 2 2" xfId="619"/>
    <cellStyle name="Обычный 4 3" xfId="620"/>
    <cellStyle name="Обычный 4 3 2" xfId="621"/>
    <cellStyle name="Обычный 4 3 2 2" xfId="622"/>
    <cellStyle name="Обычный 4 3 2 3" xfId="623"/>
    <cellStyle name="Обычный 4 3 2 4" xfId="624"/>
    <cellStyle name="Обычный 4 3 3" xfId="625"/>
    <cellStyle name="Обычный 4 3 4" xfId="626"/>
    <cellStyle name="Обычный 4 3_ЗРП Апрель (соглас)" xfId="627"/>
    <cellStyle name="Обычный 4 4" xfId="628"/>
    <cellStyle name="Обычный 4 4 2" xfId="629"/>
    <cellStyle name="Обычный 4 4 3" xfId="630"/>
    <cellStyle name="Обычный 4 4 4" xfId="631"/>
    <cellStyle name="Обычный 4 4 5" xfId="632"/>
    <cellStyle name="Обычный 4 5" xfId="633"/>
    <cellStyle name="Обычный 4 6" xfId="634"/>
    <cellStyle name="Обычный 4 7" xfId="635"/>
    <cellStyle name="Обычный 4 8" xfId="636"/>
    <cellStyle name="Обычный 4 9" xfId="637"/>
    <cellStyle name="Обычный 4_ВЛ 750_ФСК_сент10_изм9" xfId="638"/>
    <cellStyle name="Обычный 40" xfId="639"/>
    <cellStyle name="Обычный 41" xfId="640"/>
    <cellStyle name="Обычный 42" xfId="641"/>
    <cellStyle name="Обычный 43" xfId="642"/>
    <cellStyle name="Обычный 44" xfId="643"/>
    <cellStyle name="Обычный 45" xfId="644"/>
    <cellStyle name="Обычный 46" xfId="645"/>
    <cellStyle name="Обычный 47" xfId="646"/>
    <cellStyle name="Обычный 48" xfId="647"/>
    <cellStyle name="Обычный 49" xfId="648"/>
    <cellStyle name="Обычный 5" xfId="649"/>
    <cellStyle name="Обычный 5 2" xfId="650"/>
    <cellStyle name="Обычный 5 3" xfId="651"/>
    <cellStyle name="Обычный 5 4" xfId="652"/>
    <cellStyle name="Обычный 50" xfId="653"/>
    <cellStyle name="Обычный 51" xfId="654"/>
    <cellStyle name="Обычный 52" xfId="655"/>
    <cellStyle name="Обычный 53" xfId="656"/>
    <cellStyle name="Обычный 54" xfId="657"/>
    <cellStyle name="Обычный 55" xfId="658"/>
    <cellStyle name="Обычный 56" xfId="659"/>
    <cellStyle name="Обычный 57" xfId="660"/>
    <cellStyle name="Обычный 58" xfId="661"/>
    <cellStyle name="Обычный 59" xfId="662"/>
    <cellStyle name="Обычный 6" xfId="663"/>
    <cellStyle name="Обычный 6 2" xfId="664"/>
    <cellStyle name="Обычный 6 2 2" xfId="665"/>
    <cellStyle name="Обычный 60" xfId="666"/>
    <cellStyle name="Обычный 61" xfId="667"/>
    <cellStyle name="Обычный 62" xfId="668"/>
    <cellStyle name="Обычный 63" xfId="669"/>
    <cellStyle name="Обычный 64" xfId="670"/>
    <cellStyle name="Обычный 65" xfId="671"/>
    <cellStyle name="Обычный 66" xfId="672"/>
    <cellStyle name="Обычный 67" xfId="673"/>
    <cellStyle name="Обычный 68" xfId="674"/>
    <cellStyle name="Обычный 69" xfId="675"/>
    <cellStyle name="Обычный 7" xfId="676"/>
    <cellStyle name="Обычный 7 2" xfId="677"/>
    <cellStyle name="Обычный 7_ЗРП с-э" xfId="678"/>
    <cellStyle name="Обычный 70" xfId="679"/>
    <cellStyle name="Обычный 71" xfId="680"/>
    <cellStyle name="Обычный 72" xfId="681"/>
    <cellStyle name="Обычный 73" xfId="682"/>
    <cellStyle name="Обычный 74" xfId="683"/>
    <cellStyle name="Обычный 75" xfId="684"/>
    <cellStyle name="Обычный 76" xfId="685"/>
    <cellStyle name="Обычный 77" xfId="686"/>
    <cellStyle name="Обычный 78" xfId="687"/>
    <cellStyle name="Обычный 79" xfId="688"/>
    <cellStyle name="Обычный 8" xfId="689"/>
    <cellStyle name="Обычный 8 2" xfId="690"/>
    <cellStyle name="Обычный 80" xfId="691"/>
    <cellStyle name="Обычный 81" xfId="692"/>
    <cellStyle name="Обычный 82" xfId="693"/>
    <cellStyle name="Обычный 83" xfId="694"/>
    <cellStyle name="Обычный 84" xfId="695"/>
    <cellStyle name="Обычный 85" xfId="696"/>
    <cellStyle name="Обычный 86" xfId="697"/>
    <cellStyle name="Обычный 87" xfId="698"/>
    <cellStyle name="Обычный 88" xfId="699"/>
    <cellStyle name="Обычный 89" xfId="700"/>
    <cellStyle name="Обычный 9" xfId="701"/>
    <cellStyle name="Обычный 90" xfId="702"/>
    <cellStyle name="Обычный 91" xfId="703"/>
    <cellStyle name="Обычный 92" xfId="704"/>
    <cellStyle name="Обычный 93" xfId="705"/>
    <cellStyle name="Обычный 94" xfId="706"/>
    <cellStyle name="Обычный 95" xfId="707"/>
    <cellStyle name="Обычный 96" xfId="708"/>
    <cellStyle name="Обычный 97" xfId="709"/>
    <cellStyle name="Обычный 98" xfId="710"/>
    <cellStyle name="Обычный 99" xfId="711"/>
    <cellStyle name="Параметр" xfId="712"/>
    <cellStyle name="Параметр 2" xfId="713"/>
    <cellStyle name="ПеременныеСметы" xfId="714"/>
    <cellStyle name="ПеременныеСметы 2" xfId="715"/>
    <cellStyle name="Плохой 2" xfId="716"/>
    <cellStyle name="Процентный 2" xfId="717"/>
    <cellStyle name="РесСмета" xfId="718"/>
    <cellStyle name="РесСмета 2" xfId="719"/>
    <cellStyle name="СводкаСтоимРаб" xfId="720"/>
    <cellStyle name="СводкаСтоимРаб 2" xfId="721"/>
    <cellStyle name="СводРасч" xfId="722"/>
    <cellStyle name="Стиль 1" xfId="723"/>
    <cellStyle name="Стиль 1 2" xfId="724"/>
    <cellStyle name="Титул" xfId="725"/>
    <cellStyle name="Титул 2" xfId="726"/>
    <cellStyle name="Титул 3" xfId="727"/>
    <cellStyle name="Титул 4" xfId="728"/>
    <cellStyle name="Титул_Акт приемки выполненных работ" xfId="729"/>
    <cellStyle name="Тысячи [0]_Example " xfId="730"/>
    <cellStyle name="Тысячи_Example " xfId="731"/>
    <cellStyle name="Финансовый" xfId="1" builtinId="3"/>
    <cellStyle name="Финансовый [0] 2" xfId="732"/>
    <cellStyle name="Финансовый 10" xfId="733"/>
    <cellStyle name="Финансовый 10 2" xfId="734"/>
    <cellStyle name="Финансовый 11" xfId="735"/>
    <cellStyle name="Финансовый 11 2" xfId="736"/>
    <cellStyle name="Финансовый 11 3" xfId="737"/>
    <cellStyle name="Финансовый 12" xfId="738"/>
    <cellStyle name="Финансовый 12 2" xfId="739"/>
    <cellStyle name="Финансовый 13" xfId="740"/>
    <cellStyle name="Финансовый 14" xfId="741"/>
    <cellStyle name="Финансовый 15" xfId="742"/>
    <cellStyle name="Финансовый 16" xfId="743"/>
    <cellStyle name="Финансовый 17" xfId="744"/>
    <cellStyle name="Финансовый 18" xfId="745"/>
    <cellStyle name="Финансовый 19" xfId="746"/>
    <cellStyle name="Финансовый 2" xfId="747"/>
    <cellStyle name="Финансовый 2 10" xfId="748"/>
    <cellStyle name="Финансовый 2 11" xfId="749"/>
    <cellStyle name="Финансовый 2 12" xfId="750"/>
    <cellStyle name="Финансовый 2 13" xfId="751"/>
    <cellStyle name="Финансовый 2 14" xfId="752"/>
    <cellStyle name="Финансовый 2 15" xfId="753"/>
    <cellStyle name="Финансовый 2 16" xfId="754"/>
    <cellStyle name="Финансовый 2 17" xfId="755"/>
    <cellStyle name="Финансовый 2 18" xfId="756"/>
    <cellStyle name="Финансовый 2 19" xfId="757"/>
    <cellStyle name="Финансовый 2 2" xfId="758"/>
    <cellStyle name="Финансовый 2 2 2" xfId="759"/>
    <cellStyle name="Финансовый 2 2 2 2" xfId="760"/>
    <cellStyle name="Финансовый 2 2 2 2 2" xfId="761"/>
    <cellStyle name="Финансовый 2 2 2 2 2 2" xfId="762"/>
    <cellStyle name="Финансовый 2 2 2 2 2 3" xfId="763"/>
    <cellStyle name="Финансовый 2 2 2 2 2 4" xfId="764"/>
    <cellStyle name="Финансовый 2 2 2 2 3" xfId="765"/>
    <cellStyle name="Финансовый 2 2 2 2 4" xfId="766"/>
    <cellStyle name="Финансовый 2 2 2 2 5" xfId="767"/>
    <cellStyle name="Финансовый 2 2 2 3" xfId="768"/>
    <cellStyle name="Финансовый 2 2 2 3 2" xfId="769"/>
    <cellStyle name="Финансовый 2 2 2 3 3" xfId="770"/>
    <cellStyle name="Финансовый 2 2 2 3 4" xfId="771"/>
    <cellStyle name="Финансовый 2 2 2 4" xfId="772"/>
    <cellStyle name="Финансовый 2 2 2 5" xfId="773"/>
    <cellStyle name="Финансовый 2 2 3" xfId="774"/>
    <cellStyle name="Финансовый 2 2 3 2" xfId="775"/>
    <cellStyle name="Финансовый 2 2 3 3" xfId="776"/>
    <cellStyle name="Финансовый 2 2 3 4" xfId="777"/>
    <cellStyle name="Финансовый 2 2 4" xfId="778"/>
    <cellStyle name="Финансовый 2 2 5" xfId="779"/>
    <cellStyle name="Финансовый 2 2 6" xfId="780"/>
    <cellStyle name="Финансовый 2 3" xfId="781"/>
    <cellStyle name="Финансовый 2 4" xfId="782"/>
    <cellStyle name="Финансовый 2 5" xfId="783"/>
    <cellStyle name="Финансовый 2 6" xfId="784"/>
    <cellStyle name="Финансовый 2 7" xfId="785"/>
    <cellStyle name="Финансовый 2 8" xfId="786"/>
    <cellStyle name="Финансовый 2 9" xfId="787"/>
    <cellStyle name="Финансовый 20" xfId="788"/>
    <cellStyle name="Финансовый 21" xfId="789"/>
    <cellStyle name="Финансовый 22" xfId="790"/>
    <cellStyle name="Финансовый 23" xfId="791"/>
    <cellStyle name="Финансовый 24" xfId="792"/>
    <cellStyle name="Финансовый 25" xfId="793"/>
    <cellStyle name="Финансовый 26" xfId="794"/>
    <cellStyle name="Финансовый 27" xfId="795"/>
    <cellStyle name="Финансовый 28" xfId="796"/>
    <cellStyle name="Финансовый 29" xfId="797"/>
    <cellStyle name="Финансовый 3" xfId="798"/>
    <cellStyle name="Финансовый 30" xfId="799"/>
    <cellStyle name="Финансовый 31" xfId="800"/>
    <cellStyle name="Финансовый 32" xfId="801"/>
    <cellStyle name="Финансовый 33" xfId="802"/>
    <cellStyle name="Финансовый 34" xfId="803"/>
    <cellStyle name="Финансовый 35" xfId="804"/>
    <cellStyle name="Финансовый 36" xfId="805"/>
    <cellStyle name="Финансовый 37" xfId="806"/>
    <cellStyle name="Финансовый 38" xfId="807"/>
    <cellStyle name="Финансовый 39" xfId="808"/>
    <cellStyle name="Финансовый 4" xfId="809"/>
    <cellStyle name="Финансовый 40" xfId="810"/>
    <cellStyle name="Финансовый 41" xfId="811"/>
    <cellStyle name="Финансовый 42" xfId="812"/>
    <cellStyle name="Финансовый 43" xfId="813"/>
    <cellStyle name="Финансовый 44" xfId="814"/>
    <cellStyle name="Финансовый 45" xfId="815"/>
    <cellStyle name="Финансовый 46" xfId="816"/>
    <cellStyle name="Финансовый 47" xfId="817"/>
    <cellStyle name="Финансовый 48" xfId="818"/>
    <cellStyle name="Финансовый 49" xfId="819"/>
    <cellStyle name="Финансовый 5" xfId="820"/>
    <cellStyle name="Финансовый 5 2" xfId="821"/>
    <cellStyle name="Финансовый 5 3 2 2" xfId="822"/>
    <cellStyle name="Финансовый 50" xfId="823"/>
    <cellStyle name="Финансовый 51" xfId="824"/>
    <cellStyle name="Финансовый 52" xfId="825"/>
    <cellStyle name="Финансовый 53" xfId="826"/>
    <cellStyle name="Финансовый 54" xfId="827"/>
    <cellStyle name="Финансовый 55" xfId="828"/>
    <cellStyle name="Финансовый 56" xfId="829"/>
    <cellStyle name="Финансовый 57" xfId="830"/>
    <cellStyle name="Финансовый 58" xfId="831"/>
    <cellStyle name="Финансовый 6" xfId="832"/>
    <cellStyle name="Финансовый 7" xfId="833"/>
    <cellStyle name="Финансовый 8" xfId="834"/>
    <cellStyle name="Финансовый 8 2" xfId="835"/>
    <cellStyle name="Финансовый 8 3" xfId="836"/>
    <cellStyle name="Финансовый 9" xfId="837"/>
    <cellStyle name="Финансовый 9 2" xfId="838"/>
    <cellStyle name="Финансовый 9 3" xfId="839"/>
    <cellStyle name="Финансовый 9 4" xfId="840"/>
    <cellStyle name="Финансовый 9 5" xfId="841"/>
    <cellStyle name="Финансовый 9 6" xfId="842"/>
    <cellStyle name="Хвост" xfId="843"/>
    <cellStyle name="Хвост 2" xfId="844"/>
    <cellStyle name="Экспертиза" xfId="845"/>
    <cellStyle name="Экспертиза 2" xfId="846"/>
  </cellStyles>
  <dxfs count="412">
    <dxf>
      <alignment wrapText="0" readingOrder="0"/>
    </dxf>
    <dxf>
      <alignment wrapText="1" readingOrder="0"/>
    </dxf>
    <dxf>
      <alignment wrapText="0" readingOrder="0"/>
    </dxf>
    <dxf>
      <alignment wrapText="1" readingOrder="0"/>
    </dxf>
    <dxf>
      <alignment wrapText="0" readingOrder="0"/>
    </dxf>
    <dxf>
      <alignment wrapText="1" readingOrder="0"/>
    </dxf>
    <dxf>
      <alignment wrapText="0" readingOrder="0"/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75" formatCode="_-* #,##0.0_р_._-;\-* #,##0.0_р_._-;_-* &quot;-&quot;??_р_._-;_-@_-"/>
    </dxf>
    <dxf>
      <numFmt numFmtId="176" formatCode="_-* #,##0_р_._-;\-* #,##0_р_._-;_-* &quot;-&quot;??_р_._-;_-@_-"/>
    </dxf>
    <dxf>
      <numFmt numFmtId="175" formatCode="_-* #,##0.0_р_._-;\-* #,##0.0_р_._-;_-* &quot;-&quot;??_р_._-;_-@_-"/>
    </dxf>
    <dxf>
      <numFmt numFmtId="176" formatCode="_-* #,##0_р_._-;\-* #,##0_р_._-;_-* &quot;-&quot;??_р_._-;_-@_-"/>
    </dxf>
    <dxf>
      <numFmt numFmtId="175" formatCode="_-* #,##0.0_р_._-;\-* #,##0.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6" formatCode="_-* #,##0_р_._-;\-* #,##0_р_._-;_-* &quot;-&quot;??_р_._-;_-@_-"/>
    </dxf>
    <dxf>
      <numFmt numFmtId="175" formatCode="_-* #,##0.0_р_._-;\-* #,##0.0_р_._-;_-* &quot;-&quot;??_р_._-;_-@_-"/>
    </dxf>
    <dxf>
      <numFmt numFmtId="175" formatCode="_-* #,##0.0_р_._-;\-* #,##0.0_р_._-;_-* &quot;-&quot;??_р_._-;_-@_-"/>
    </dxf>
    <dxf>
      <numFmt numFmtId="175" formatCode="_-* #,##0.0_р_._-;\-* #,##0.0_р_._-;_-* &quot;-&quot;??_р_._-;_-@_-"/>
    </dxf>
    <dxf>
      <numFmt numFmtId="176" formatCode="_-* #,##0_р_._-;\-* #,##0_р_._-;_-* &quot;-&quot;??_р_._-;_-@_-"/>
    </dxf>
    <dxf>
      <numFmt numFmtId="175" formatCode="_-* #,##0.0_р_._-;\-* #,##0.0_р_._-;_-* &quot;-&quot;??_р_._-;_-@_-"/>
    </dxf>
    <dxf>
      <numFmt numFmtId="176" formatCode="_-* #,##0_р_._-;\-* #,##0_р_._-;_-* &quot;-&quot;??_р_._-;_-@_-"/>
    </dxf>
    <dxf>
      <numFmt numFmtId="175" formatCode="_-* #,##0.0_р_._-;\-* #,##0.0_р_._-;_-* &quot;-&quot;??_р_._-;_-@_-"/>
    </dxf>
    <dxf>
      <numFmt numFmtId="176" formatCode="_-* #,##0_р_._-;\-* #,##0_р_._-;_-* &quot;-&quot;??_р_._-;_-@_-"/>
    </dxf>
    <dxf>
      <numFmt numFmtId="175" formatCode="_-* #,##0.0_р_._-;\-* #,##0.0_р_._-;_-* &quot;-&quot;??_р_._-;_-@_-"/>
    </dxf>
    <dxf>
      <numFmt numFmtId="176" formatCode="_-* #,##0_р_._-;\-* #,##0_р_._-;_-* &quot;-&quot;??_р_._-;_-@_-"/>
    </dxf>
    <dxf>
      <numFmt numFmtId="175" formatCode="_-* #,##0.0_р_._-;\-* #,##0.0_р_._-;_-* &quot;-&quot;??_р_._-;_-@_-"/>
    </dxf>
    <dxf>
      <numFmt numFmtId="176" formatCode="_-* #,##0_р_._-;\-* #,##0_р_._-;_-* &quot;-&quot;??_р_._-;_-@_-"/>
    </dxf>
    <dxf>
      <numFmt numFmtId="175" formatCode="_-* #,##0.0_р_._-;\-* #,##0.0_р_._-;_-* &quot;-&quot;??_р_._-;_-@_-"/>
    </dxf>
    <dxf>
      <numFmt numFmtId="175" formatCode="_-* #,##0.0_р_._-;\-* #,##0.0_р_._-;_-* &quot;-&quot;??_р_._-;_-@_-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0" indent="0" relativeIndent="255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lativeIndent="255" readingOrder="0"/>
    </dxf>
    <dxf>
      <alignment wrapText="0" indent="0" relativeIndent="255" readingOrder="0"/>
    </dxf>
    <dxf>
      <alignment wrapText="1" indent="0" relativeIndent="255" readingOrder="0"/>
    </dxf>
    <dxf>
      <alignment wrapText="0" indent="0" relativeIndent="255" readingOrder="0"/>
    </dxf>
    <dxf>
      <alignment wrapText="1" indent="0" relativeIndent="255" readingOrder="0"/>
    </dxf>
    <dxf>
      <alignment wrapText="0" indent="0" relativeIndent="255" readingOrder="0"/>
    </dxf>
    <dxf>
      <alignment wrapText="1" indent="0" relativeIndent="255" readingOrder="0"/>
    </dxf>
    <dxf>
      <alignment wrapText="0" indent="0" relativeIndent="255" readingOrder="0"/>
    </dxf>
    <dxf>
      <alignment wrapText="1" indent="0" relativeIndent="255" readingOrder="0"/>
    </dxf>
    <dxf>
      <alignment wrapText="0" indent="0" relativeIndent="255" readingOrder="0"/>
    </dxf>
    <dxf>
      <alignment wrapText="1" indent="0" relativeIndent="255" readingOrder="0"/>
    </dxf>
    <dxf>
      <alignment wrapText="0" indent="0" relativeIndent="255" readingOrder="0"/>
    </dxf>
    <dxf>
      <alignment wrapText="1" indent="0" relativeIndent="255" readingOrder="0"/>
    </dxf>
    <dxf>
      <alignment wrapText="0" indent="0" relativeIndent="255" readingOrder="0"/>
    </dxf>
    <dxf>
      <alignment wrapText="1" indent="0" relativeIndent="255" readingOrder="0"/>
    </dxf>
    <dxf>
      <alignment wrapText="0" indent="0" relativeIndent="255" readingOrder="0"/>
    </dxf>
    <dxf>
      <alignment wrapText="1" indent="0" relativeIndent="255" readingOrder="0"/>
    </dxf>
    <dxf>
      <alignment wrapText="0" indent="0" relativeIndent="255" readingOrder="0"/>
    </dxf>
    <dxf>
      <alignment wrapText="1" indent="0" relativeIndent="255" readingOrder="0"/>
    </dxf>
    <dxf>
      <alignment wrapText="1" indent="0" relativeIndent="255" readingOrder="0"/>
    </dxf>
    <dxf>
      <alignment wrapText="1" indent="0" relativeIndent="255" readingOrder="0"/>
    </dxf>
    <dxf>
      <alignment wrapText="1" indent="0" relativeIndent="255" readingOrder="0"/>
    </dxf>
    <dxf>
      <alignment wrapText="1" indent="0" relativeIndent="255" readingOrder="0"/>
    </dxf>
    <dxf>
      <alignment wrapText="1" indent="0" relativeIndent="255" readingOrder="0"/>
    </dxf>
    <dxf>
      <alignment wrapText="1" indent="0" relativeIndent="255" readingOrder="0"/>
    </dxf>
    <dxf>
      <alignment wrapText="1" indent="0" relativeIndent="255" readingOrder="0"/>
    </dxf>
    <dxf>
      <alignment wrapText="1" indent="0" relativeIndent="255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40;&#1043;&#1054;&#1041;&#104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50 кВ"/>
      <sheetName val=" ПС 220 Горячинская"/>
      <sheetName val=" ПС 220 Татаурово"/>
      <sheetName val="реестр актов ПС Горяченская СУБ"/>
      <sheetName val="реестр актов ПС Горяченская ЗАК"/>
      <sheetName val="реестр актов ВЛ СУБ"/>
      <sheetName val="Реестр смет ВЛ"/>
      <sheetName val="ВДЦ ВЛ"/>
      <sheetName val="Лист1 (2)"/>
      <sheetName val="Лист1"/>
      <sheetName val="ДАННЫЕ ВЛ"/>
      <sheetName val="Индексы-коэф-ты"/>
      <sheetName val="ДАННЫЕ ВЛ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A7">
            <v>1</v>
          </cell>
          <cell r="C7" t="str">
            <v>Глава 1 Подготовка территории строительства</v>
          </cell>
          <cell r="D7">
            <v>98446951.930000007</v>
          </cell>
          <cell r="E7">
            <v>0</v>
          </cell>
          <cell r="F7">
            <v>0</v>
          </cell>
          <cell r="G7">
            <v>7107750.1200000001</v>
          </cell>
          <cell r="H7">
            <v>105554702.05</v>
          </cell>
        </row>
        <row r="8">
          <cell r="A8" t="str">
            <v>1.1</v>
          </cell>
          <cell r="C8" t="str">
            <v>Подготовка территории строительства, в т.ч. Вырубка просеки, устройство площадок и археологический надзор</v>
          </cell>
          <cell r="D8">
            <v>98446951.930000007</v>
          </cell>
          <cell r="F8">
            <v>0</v>
          </cell>
          <cell r="G8">
            <v>7107750.1200000001</v>
          </cell>
          <cell r="H8">
            <v>105554702.05</v>
          </cell>
        </row>
        <row r="9">
          <cell r="A9" t="str">
            <v>1.1.1</v>
          </cell>
          <cell r="C9" t="str">
            <v>Вырубка просеки</v>
          </cell>
        </row>
        <row r="10">
          <cell r="A10" t="str">
            <v>1.1.2</v>
          </cell>
          <cell r="C10" t="str">
            <v>Рекультивация</v>
          </cell>
        </row>
        <row r="11">
          <cell r="A11" t="str">
            <v>1.1.3</v>
          </cell>
          <cell r="C11" t="str">
            <v>Разбивка центров опор</v>
          </cell>
        </row>
        <row r="12">
          <cell r="A12" t="str">
            <v>1.1.4</v>
          </cell>
          <cell r="C12" t="str">
            <v>Очистка площадок от снега</v>
          </cell>
        </row>
        <row r="13">
          <cell r="A13" t="str">
            <v>1.1.5</v>
          </cell>
          <cell r="C13" t="str">
            <v>Временный поселок строителей (устройство площадок)</v>
          </cell>
        </row>
        <row r="14">
          <cell r="A14" t="str">
            <v>1.1.6</v>
          </cell>
          <cell r="C14" t="str">
            <v>Проведение археологического надзора при проведении земляных работ</v>
          </cell>
        </row>
        <row r="15">
          <cell r="A15">
            <v>2</v>
          </cell>
          <cell r="C15" t="str">
            <v>Глава 2 Основные объекты строительства</v>
          </cell>
          <cell r="D15">
            <v>1699488100</v>
          </cell>
          <cell r="E15">
            <v>0</v>
          </cell>
          <cell r="F15">
            <v>0</v>
          </cell>
          <cell r="G15">
            <v>0</v>
          </cell>
          <cell r="H15">
            <v>1699488100</v>
          </cell>
        </row>
        <row r="16">
          <cell r="A16" t="str">
            <v>2.1</v>
          </cell>
          <cell r="C16" t="str">
            <v>ВЛ 220 кВ Татаурово - Горяченская</v>
          </cell>
          <cell r="D16">
            <v>1699488100</v>
          </cell>
          <cell r="F16">
            <v>0</v>
          </cell>
          <cell r="G16">
            <v>0</v>
          </cell>
          <cell r="H16">
            <v>1699488100</v>
          </cell>
        </row>
        <row r="17">
          <cell r="A17" t="str">
            <v>2.1.1</v>
          </cell>
          <cell r="C17" t="str">
            <v>Монтаж опор и фундаментов</v>
          </cell>
        </row>
        <row r="18">
          <cell r="A18" t="str">
            <v>2.1.2</v>
          </cell>
          <cell r="C18" t="str">
            <v>Монтаж проводов и тросов</v>
          </cell>
        </row>
        <row r="19">
          <cell r="C19" t="str">
            <v>Итого по Главам 1-2</v>
          </cell>
          <cell r="D19">
            <v>1797935051.9300001</v>
          </cell>
          <cell r="F19">
            <v>0</v>
          </cell>
          <cell r="G19">
            <v>7107750.1200000001</v>
          </cell>
          <cell r="H19">
            <v>1805042802.05</v>
          </cell>
        </row>
        <row r="20">
          <cell r="A20">
            <v>8</v>
          </cell>
          <cell r="C20" t="str">
            <v xml:space="preserve">Глава 8 Временные здания и сооружения </v>
          </cell>
          <cell r="D20">
            <v>71310805.709999993</v>
          </cell>
          <cell r="E20">
            <v>0</v>
          </cell>
          <cell r="F20">
            <v>0</v>
          </cell>
          <cell r="G20">
            <v>0</v>
          </cell>
          <cell r="H20">
            <v>71310805.709999993</v>
          </cell>
        </row>
        <row r="21">
          <cell r="A21" t="str">
            <v>8.1</v>
          </cell>
          <cell r="C21" t="str">
            <v>Временные здания и сооружения по ВЛ 3,3%</v>
          </cell>
          <cell r="D21">
            <v>59331856.710000001</v>
          </cell>
          <cell r="F21">
            <v>0</v>
          </cell>
          <cell r="G21">
            <v>0</v>
          </cell>
          <cell r="H21">
            <v>59331856.710000001</v>
          </cell>
        </row>
        <row r="22">
          <cell r="A22" t="str">
            <v>8.2</v>
          </cell>
          <cell r="C22" t="str">
            <v>Временные здания и сооружения по ВЛ, не учтенные нормами ГСН81-05-2001.</v>
          </cell>
          <cell r="D22">
            <v>11978949</v>
          </cell>
          <cell r="F22">
            <v>0</v>
          </cell>
          <cell r="G22">
            <v>0</v>
          </cell>
          <cell r="H22">
            <v>11978949</v>
          </cell>
        </row>
        <row r="23">
          <cell r="A23" t="str">
            <v>8.2.1</v>
          </cell>
          <cell r="C23" t="str">
            <v>Переезд через овраги</v>
          </cell>
        </row>
        <row r="24">
          <cell r="A24" t="str">
            <v>8.2.2</v>
          </cell>
          <cell r="C24" t="str">
            <v>Устройство монтажных площадок на косогоре</v>
          </cell>
        </row>
        <row r="25">
          <cell r="A25" t="str">
            <v>8.2.3</v>
          </cell>
          <cell r="C25" t="str">
            <v>Устройство съезда с дорог</v>
          </cell>
        </row>
        <row r="26">
          <cell r="A26" t="str">
            <v>8.2.4</v>
          </cell>
          <cell r="C26" t="str">
            <v>Устройство тракторного проезда</v>
          </cell>
        </row>
        <row r="27">
          <cell r="A27" t="str">
            <v>8.2.5</v>
          </cell>
          <cell r="C27" t="str">
            <v>Устройство деревянного моста шириной 5м</v>
          </cell>
        </row>
        <row r="28">
          <cell r="A28" t="str">
            <v>8.2.6</v>
          </cell>
          <cell r="C28" t="str">
            <v>Устройство деревянного моста шириной 14м</v>
          </cell>
        </row>
        <row r="29">
          <cell r="A29" t="str">
            <v>8.2.7</v>
          </cell>
          <cell r="C29" t="str">
            <v>Стоимость монтажных площадок с разъездами на болоте</v>
          </cell>
        </row>
        <row r="30">
          <cell r="A30" t="str">
            <v>8.2.8</v>
          </cell>
          <cell r="C30" t="str">
            <v>Стоимость лежневых дорог</v>
          </cell>
        </row>
        <row r="31">
          <cell r="C31" t="str">
            <v>Итого по главам 1-8</v>
          </cell>
          <cell r="D31">
            <v>1869245857.6400001</v>
          </cell>
          <cell r="F31">
            <v>0</v>
          </cell>
          <cell r="G31">
            <v>7107750.1200000001</v>
          </cell>
          <cell r="H31">
            <v>1876353607.76</v>
          </cell>
        </row>
        <row r="32">
          <cell r="A32">
            <v>9</v>
          </cell>
          <cell r="C32" t="str">
            <v>Глава 9 Прочие работы и затраты</v>
          </cell>
          <cell r="D32">
            <v>39254163.009999998</v>
          </cell>
          <cell r="E32">
            <v>0</v>
          </cell>
          <cell r="F32">
            <v>0</v>
          </cell>
          <cell r="G32">
            <v>32261947.98</v>
          </cell>
          <cell r="H32">
            <v>71516110.989999995</v>
          </cell>
        </row>
        <row r="33">
          <cell r="A33" t="str">
            <v>9.1</v>
          </cell>
          <cell r="C33" t="str">
            <v>Производство работ в зимнее время - 1,7% (от итога глав 1-8, от СМР, гр.4,5)</v>
          </cell>
          <cell r="D33">
            <v>31777179.579999998</v>
          </cell>
          <cell r="F33">
            <v>0</v>
          </cell>
          <cell r="H33">
            <v>31777179.579999998</v>
          </cell>
        </row>
        <row r="34">
          <cell r="A34" t="str">
            <v>9.2</v>
          </cell>
          <cell r="C34" t="str">
            <v>Затраты на снегоборьбу - 0,4% (от итога глав 1-8, от СМР, гр.4,5)</v>
          </cell>
          <cell r="D34">
            <v>7476983.4299999997</v>
          </cell>
          <cell r="F34">
            <v>0</v>
          </cell>
          <cell r="H34">
            <v>7476983.4299999997</v>
          </cell>
        </row>
        <row r="35">
          <cell r="A35" t="str">
            <v>9.3</v>
          </cell>
          <cell r="C35" t="str">
            <v>Добровольное страхование - 1% ((от итога глав 1-8, от СМР+оборудование, гр.4,5,6))   0,46% по расчету</v>
          </cell>
          <cell r="D35">
            <v>0</v>
          </cell>
          <cell r="F35">
            <v>0</v>
          </cell>
          <cell r="G35">
            <v>18692458.579999998</v>
          </cell>
          <cell r="H35">
            <v>18692458.579999998</v>
          </cell>
        </row>
        <row r="36">
          <cell r="A36" t="str">
            <v>9.4</v>
          </cell>
          <cell r="C36" t="str">
            <v>Экологический мониторинг</v>
          </cell>
          <cell r="D36">
            <v>0</v>
          </cell>
          <cell r="F36">
            <v>0</v>
          </cell>
          <cell r="G36">
            <v>4932019.4000000004</v>
          </cell>
          <cell r="H36">
            <v>4932019.4000000004</v>
          </cell>
        </row>
        <row r="37">
          <cell r="A37" t="str">
            <v>9.5</v>
          </cell>
          <cell r="C37" t="str">
            <v>Затраты, связанные с осуществлением работ вахтовым методом</v>
          </cell>
          <cell r="D37">
            <v>0</v>
          </cell>
          <cell r="F37">
            <v>0</v>
          </cell>
          <cell r="G37">
            <v>735400</v>
          </cell>
          <cell r="H37">
            <v>735400</v>
          </cell>
        </row>
        <row r="38">
          <cell r="A38" t="str">
            <v>9.6</v>
          </cell>
          <cell r="C38" t="str">
            <v>Затраты, связанные с перевозкой рабочих  с трассы на трассу</v>
          </cell>
          <cell r="D38">
            <v>0</v>
          </cell>
          <cell r="F38">
            <v>0</v>
          </cell>
          <cell r="G38">
            <v>7312020</v>
          </cell>
          <cell r="H38">
            <v>7312020</v>
          </cell>
        </row>
        <row r="39">
          <cell r="A39" t="str">
            <v>9.7</v>
          </cell>
          <cell r="C39" t="str">
            <v>Плата за размещение отходов</v>
          </cell>
          <cell r="D39">
            <v>0</v>
          </cell>
          <cell r="F39">
            <v>0</v>
          </cell>
          <cell r="G39">
            <v>590050</v>
          </cell>
          <cell r="H39">
            <v>590050</v>
          </cell>
        </row>
        <row r="40">
          <cell r="C40" t="str">
            <v>Итого по главам 1-9</v>
          </cell>
          <cell r="D40">
            <v>1908500020.6500001</v>
          </cell>
          <cell r="F40">
            <v>0</v>
          </cell>
          <cell r="G40">
            <v>39369698.100000001</v>
          </cell>
          <cell r="H40">
            <v>1947869718.75</v>
          </cell>
        </row>
        <row r="41">
          <cell r="A41">
            <v>12</v>
          </cell>
          <cell r="C41" t="str">
            <v xml:space="preserve">Глава 12 Проектно-изыскательские работы </v>
          </cell>
          <cell r="D41">
            <v>0</v>
          </cell>
          <cell r="E41">
            <v>0</v>
          </cell>
          <cell r="F41">
            <v>0</v>
          </cell>
          <cell r="G41">
            <v>3895739.44</v>
          </cell>
          <cell r="H41">
            <v>3895739.44</v>
          </cell>
        </row>
        <row r="42">
          <cell r="A42" t="str">
            <v>12.1</v>
          </cell>
          <cell r="C42" t="str">
            <v>Авторский надзор - 0,2% (от итога по главам 1-9)</v>
          </cell>
          <cell r="G42">
            <v>3895739.44</v>
          </cell>
          <cell r="H42">
            <v>3895739.44</v>
          </cell>
        </row>
        <row r="43">
          <cell r="C43" t="str">
            <v>ИТОГО</v>
          </cell>
          <cell r="D43">
            <v>1908500020.6500001</v>
          </cell>
          <cell r="E43">
            <v>0</v>
          </cell>
          <cell r="F43">
            <v>0</v>
          </cell>
          <cell r="G43">
            <v>43265437.539999999</v>
          </cell>
          <cell r="H43">
            <v>1951765458.1900001</v>
          </cell>
        </row>
      </sheetData>
      <sheetData sheetId="8"/>
      <sheetData sheetId="9"/>
      <sheetData sheetId="10">
        <row r="1">
          <cell r="C1" t="str">
            <v>Реестр актов выполненных работ</v>
          </cell>
        </row>
        <row r="2">
          <cell r="C2" t="str">
            <v>по договору подряда   от 29.04.2010г.  № 0200-1-32-01-СМ/10 , подрядчик ОАО "Стройтрансгаз"</v>
          </cell>
        </row>
        <row r="3">
          <cell r="C3" t="str">
            <v>по титулу "ВЛ 750 кВ Калининская АЭС-Грибово с расширением  ПС 220 кВ Грибово с  заходами ВЛ 220 кВ"</v>
          </cell>
        </row>
        <row r="5">
          <cell r="A5" t="str">
            <v>Номер главы</v>
          </cell>
          <cell r="C5" t="str">
            <v>Наименование строки ВДЦ</v>
          </cell>
          <cell r="D5" t="str">
            <v>Наименование подстроки ВДЦ</v>
          </cell>
          <cell r="G5" t="str">
            <v>№ акта по 
ЗАКАЗЧИКУ</v>
          </cell>
        </row>
        <row r="6">
          <cell r="A6">
            <v>1</v>
          </cell>
          <cell r="C6" t="str">
            <v>Подготовка территории строительства, в т.ч. Вырубка просеки, устройство площадок и археологический надзор</v>
          </cell>
          <cell r="D6" t="str">
            <v>Вырубка просеки</v>
          </cell>
          <cell r="O6" t="str">
            <v>01-01-01_1</v>
          </cell>
          <cell r="P6" t="str">
            <v>Вырубка просеки Уч. 1</v>
          </cell>
          <cell r="Q6">
            <v>2551780</v>
          </cell>
        </row>
        <row r="7">
          <cell r="A7">
            <v>1</v>
          </cell>
          <cell r="C7" t="str">
            <v>Подготовка территории строительства, в т.ч. Вырубка просеки, устройство площадок и археологический надзор</v>
          </cell>
          <cell r="D7" t="str">
            <v>Вырубка просеки</v>
          </cell>
          <cell r="O7" t="str">
            <v>01-01-011 изм 1</v>
          </cell>
          <cell r="P7" t="str">
            <v>Расчистка территории от леса и кустарников ВЛ 220 кВ Татаурово - Горячинская</v>
          </cell>
        </row>
        <row r="8">
          <cell r="A8">
            <v>1</v>
          </cell>
          <cell r="C8" t="str">
            <v>Подготовка территории строительства, в т.ч. Вырубка просеки, устройство площадок и археологический надзор</v>
          </cell>
          <cell r="D8" t="str">
            <v>Вырубка просеки</v>
          </cell>
          <cell r="O8" t="str">
            <v>01-01-01_2</v>
          </cell>
          <cell r="P8" t="str">
            <v>Вырубка просеки Уч. 2</v>
          </cell>
          <cell r="Q8">
            <v>1525070</v>
          </cell>
        </row>
        <row r="9">
          <cell r="A9">
            <v>1</v>
          </cell>
          <cell r="C9" t="str">
            <v>Подготовка территории строительства, в т.ч. Вырубка просеки, устройство площадок и археологический надзор</v>
          </cell>
          <cell r="D9" t="str">
            <v>Вырубка просеки</v>
          </cell>
          <cell r="O9" t="str">
            <v>01-01-01_3</v>
          </cell>
          <cell r="P9" t="str">
            <v>Вырубка просеки Уч. 3</v>
          </cell>
          <cell r="Q9">
            <v>1311540</v>
          </cell>
        </row>
        <row r="10">
          <cell r="A10">
            <v>1</v>
          </cell>
          <cell r="C10" t="str">
            <v>Подготовка территории строительства, в т.ч. Вырубка просеки, устройство площадок и археологический надзор</v>
          </cell>
          <cell r="D10" t="str">
            <v>Вырубка просеки</v>
          </cell>
          <cell r="O10" t="str">
            <v>01-01-01_4</v>
          </cell>
          <cell r="P10" t="str">
            <v>Вырубка просеки Уч.4</v>
          </cell>
          <cell r="Q10">
            <v>2011730</v>
          </cell>
        </row>
        <row r="11">
          <cell r="A11">
            <v>1</v>
          </cell>
          <cell r="C11" t="str">
            <v>Подготовка территории строительства, в т.ч. Вырубка просеки, устройство площадок и археологический надзор</v>
          </cell>
          <cell r="D11" t="str">
            <v>Вырубка просеки</v>
          </cell>
          <cell r="O11" t="str">
            <v>01-01-01_5</v>
          </cell>
          <cell r="P11" t="str">
            <v>Вырубка просеки Уч.5</v>
          </cell>
          <cell r="Q11">
            <v>3883350</v>
          </cell>
        </row>
        <row r="12">
          <cell r="A12">
            <v>1</v>
          </cell>
          <cell r="C12" t="str">
            <v>Подготовка территории строительства, в т.ч. Вырубка просеки, устройство площадок и археологический надзор</v>
          </cell>
          <cell r="D12" t="str">
            <v>Вырубка просеки</v>
          </cell>
          <cell r="O12" t="str">
            <v>01-01-01_п</v>
          </cell>
          <cell r="P12" t="str">
            <v>Вырубка просеки Уч. 6</v>
          </cell>
          <cell r="Q12">
            <v>68500</v>
          </cell>
        </row>
        <row r="13">
          <cell r="A13">
            <v>1</v>
          </cell>
          <cell r="C13" t="str">
            <v>Подготовка территории строительства, в т.ч. Вырубка просеки, устройство площадок и археологический надзор</v>
          </cell>
          <cell r="D13" t="str">
            <v>Рекультивация</v>
          </cell>
          <cell r="O13" t="str">
            <v>01-02-02_1</v>
          </cell>
          <cell r="P13" t="str">
            <v>Рекультивация Уч. 1</v>
          </cell>
          <cell r="Q13">
            <v>238640</v>
          </cell>
        </row>
        <row r="14">
          <cell r="A14">
            <v>1</v>
          </cell>
          <cell r="C14" t="str">
            <v>Подготовка территории строительства, в т.ч. Вырубка просеки, устройство площадок и археологический надзор</v>
          </cell>
          <cell r="D14" t="str">
            <v>Рекультивация</v>
          </cell>
          <cell r="O14" t="str">
            <v>01-02-02_2</v>
          </cell>
          <cell r="P14" t="str">
            <v>Рекультивация Уч. 2</v>
          </cell>
          <cell r="Q14">
            <v>238640</v>
          </cell>
        </row>
        <row r="15">
          <cell r="A15">
            <v>1</v>
          </cell>
          <cell r="C15" t="str">
            <v>Подготовка территории строительства, в т.ч. Вырубка просеки, устройство площадок и археологический надзор</v>
          </cell>
          <cell r="D15" t="str">
            <v>Рекультивация</v>
          </cell>
          <cell r="O15" t="str">
            <v>01-02-02_3</v>
          </cell>
          <cell r="P15" t="str">
            <v>Рекультивация Уч. 3</v>
          </cell>
          <cell r="Q15">
            <v>238640</v>
          </cell>
        </row>
        <row r="16">
          <cell r="A16">
            <v>1</v>
          </cell>
          <cell r="C16" t="str">
            <v>Подготовка территории строительства, в т.ч. Вырубка просеки, устройство площадок и археологический надзор</v>
          </cell>
          <cell r="D16" t="str">
            <v>Рекультивация</v>
          </cell>
          <cell r="O16" t="str">
            <v>01-02-02_4</v>
          </cell>
          <cell r="P16" t="str">
            <v>Рекультивация Уч. 4</v>
          </cell>
          <cell r="Q16">
            <v>238640</v>
          </cell>
        </row>
        <row r="17">
          <cell r="A17">
            <v>1</v>
          </cell>
          <cell r="C17" t="str">
            <v>Подготовка территории строительства, в т.ч. Вырубка просеки, устройство площадок и археологический надзор</v>
          </cell>
          <cell r="D17" t="str">
            <v>Рекультивация</v>
          </cell>
          <cell r="O17" t="str">
            <v>01-02-02_5</v>
          </cell>
          <cell r="P17" t="str">
            <v>Рекультивация Уч. 5</v>
          </cell>
          <cell r="Q17">
            <v>238640</v>
          </cell>
        </row>
        <row r="18">
          <cell r="A18">
            <v>1</v>
          </cell>
          <cell r="C18" t="str">
            <v>Подготовка территории строительства, в т.ч. Вырубка просеки, устройство площадок и археологический надзор</v>
          </cell>
          <cell r="D18" t="str">
            <v>Разбивка центров опор</v>
          </cell>
          <cell r="O18" t="str">
            <v>01-05-05_1</v>
          </cell>
          <cell r="P18" t="str">
            <v>Разбивка центров опор Уч. 1</v>
          </cell>
          <cell r="S18">
            <v>148850</v>
          </cell>
        </row>
        <row r="19">
          <cell r="A19">
            <v>1</v>
          </cell>
          <cell r="C19" t="str">
            <v>Подготовка территории строительства, в т.ч. Вырубка просеки, устройство площадок и археологический надзор</v>
          </cell>
          <cell r="D19" t="str">
            <v>Разбивка центров опор</v>
          </cell>
          <cell r="O19" t="str">
            <v>01-05-05_2</v>
          </cell>
          <cell r="P19" t="str">
            <v>Разбивка центров опор Уч. 2</v>
          </cell>
          <cell r="S19">
            <v>148850</v>
          </cell>
        </row>
        <row r="20">
          <cell r="A20">
            <v>1</v>
          </cell>
          <cell r="C20" t="str">
            <v>Подготовка территории строительства, в т.ч. Вырубка просеки, устройство площадок и археологический надзор</v>
          </cell>
          <cell r="D20" t="str">
            <v>Разбивка центров опор</v>
          </cell>
          <cell r="O20" t="str">
            <v>01-05-05_3</v>
          </cell>
          <cell r="P20" t="str">
            <v>Разбивка центров опор Уч. 3</v>
          </cell>
          <cell r="S20">
            <v>148850</v>
          </cell>
        </row>
        <row r="21">
          <cell r="A21">
            <v>1</v>
          </cell>
          <cell r="C21" t="str">
            <v>Подготовка территории строительства, в т.ч. Вырубка просеки, устройство площадок и археологический надзор</v>
          </cell>
          <cell r="D21" t="str">
            <v>Разбивка центров опор</v>
          </cell>
          <cell r="O21" t="str">
            <v>01-05-05_4</v>
          </cell>
          <cell r="P21" t="str">
            <v>Разбивка центров опор Уч. 4</v>
          </cell>
          <cell r="S21">
            <v>148850</v>
          </cell>
        </row>
        <row r="22">
          <cell r="A22">
            <v>1</v>
          </cell>
          <cell r="C22" t="str">
            <v>Подготовка территории строительства, в т.ч. Вырубка просеки, устройство площадок и археологический надзор</v>
          </cell>
          <cell r="D22" t="str">
            <v>Разбивка центров опор</v>
          </cell>
          <cell r="O22" t="str">
            <v>01-05-05_5</v>
          </cell>
          <cell r="P22" t="str">
            <v>Разбивка центров опор Уч. 5</v>
          </cell>
          <cell r="S22">
            <v>148850</v>
          </cell>
        </row>
        <row r="23">
          <cell r="A23">
            <v>1</v>
          </cell>
          <cell r="C23" t="str">
            <v>Подготовка территории строительства, в т.ч. Вырубка просеки, устройство площадок и археологический надзор</v>
          </cell>
          <cell r="D23" t="str">
            <v>Очистка площадок от снега</v>
          </cell>
          <cell r="O23" t="str">
            <v>01-03-01_1</v>
          </cell>
          <cell r="P23" t="str">
            <v>Очистка площадок от снега Уч. 1</v>
          </cell>
          <cell r="Q23">
            <v>10270</v>
          </cell>
        </row>
        <row r="24">
          <cell r="A24">
            <v>1</v>
          </cell>
          <cell r="C24" t="str">
            <v>Подготовка территории строительства, в т.ч. Вырубка просеки, устройство площадок и археологический надзор</v>
          </cell>
          <cell r="D24" t="str">
            <v>Очистка площадок от снега</v>
          </cell>
          <cell r="O24" t="str">
            <v>01-03-01_2</v>
          </cell>
          <cell r="P24" t="str">
            <v>Очистка площадок от снега Уч. 2</v>
          </cell>
          <cell r="Q24">
            <v>12250</v>
          </cell>
        </row>
        <row r="25">
          <cell r="A25">
            <v>1</v>
          </cell>
          <cell r="C25" t="str">
            <v>Подготовка территории строительства, в т.ч. Вырубка просеки, устройство площадок и археологический надзор</v>
          </cell>
          <cell r="D25" t="str">
            <v>Очистка площадок от снега</v>
          </cell>
          <cell r="O25" t="str">
            <v>01-03-01_3</v>
          </cell>
          <cell r="P25" t="str">
            <v>Очистка площадок от снега Уч. 3</v>
          </cell>
          <cell r="Q25">
            <v>11810</v>
          </cell>
        </row>
        <row r="26">
          <cell r="A26">
            <v>1</v>
          </cell>
          <cell r="C26" t="str">
            <v>Подготовка территории строительства, в т.ч. Вырубка просеки, устройство площадок и археологический надзор</v>
          </cell>
          <cell r="D26" t="str">
            <v>Очистка площадок от снега</v>
          </cell>
          <cell r="O26" t="str">
            <v>01-03-01_4</v>
          </cell>
          <cell r="P26" t="str">
            <v>Очистка площадок от снега Уч. 4</v>
          </cell>
          <cell r="Q26">
            <v>13710</v>
          </cell>
        </row>
        <row r="27">
          <cell r="A27">
            <v>1</v>
          </cell>
          <cell r="C27" t="str">
            <v>Подготовка территории строительства, в т.ч. Вырубка просеки, устройство площадок и археологический надзор</v>
          </cell>
          <cell r="D27" t="str">
            <v>Очистка площадок от снега</v>
          </cell>
          <cell r="O27" t="str">
            <v>01-03-01_5</v>
          </cell>
          <cell r="P27" t="str">
            <v>Очистка площадок от снега Уч. 5</v>
          </cell>
          <cell r="Q27">
            <v>7900</v>
          </cell>
        </row>
        <row r="28">
          <cell r="A28">
            <v>1</v>
          </cell>
          <cell r="C28" t="str">
            <v>Подготовка территории строительства, в т.ч. Вырубка просеки, устройство площадок и археологический надзор</v>
          </cell>
          <cell r="D28" t="str">
            <v>Очистка площадок от снега</v>
          </cell>
          <cell r="O28" t="str">
            <v>01-03-01_п</v>
          </cell>
          <cell r="P28" t="str">
            <v>Очистка площадок от снега Уч. 6</v>
          </cell>
          <cell r="Q28">
            <v>640</v>
          </cell>
        </row>
        <row r="29">
          <cell r="A29">
            <v>1</v>
          </cell>
          <cell r="C29" t="str">
            <v>Подготовка территории строительства, в т.ч. Вырубка просеки, устройство площадок и археологический надзор</v>
          </cell>
          <cell r="D29" t="str">
            <v>Временный поселок строителей (устройство площадок)</v>
          </cell>
          <cell r="O29" t="str">
            <v>01-04-04_1</v>
          </cell>
          <cell r="P29" t="str">
            <v>Временный поселок строителей (устройство площадок) Уч. 1</v>
          </cell>
          <cell r="Q29">
            <v>1391110</v>
          </cell>
        </row>
        <row r="30">
          <cell r="A30">
            <v>1</v>
          </cell>
          <cell r="C30" t="str">
            <v>Подготовка территории строительства, в т.ч. Вырубка просеки, устройство площадок и археологический надзор</v>
          </cell>
          <cell r="D30" t="str">
            <v>Временный поселок строителей (устройство площадок)</v>
          </cell>
          <cell r="O30" t="str">
            <v>01-04-04_4</v>
          </cell>
          <cell r="P30" t="str">
            <v>Временный поселок строителей (устройство площадок) Уч. 4</v>
          </cell>
          <cell r="Q30">
            <v>1391110</v>
          </cell>
        </row>
        <row r="31">
          <cell r="A31">
            <v>1</v>
          </cell>
          <cell r="C31" t="str">
            <v>Подготовка территории строительства, в т.ч. Вырубка просеки, устройство площадок и археологический надзор</v>
          </cell>
          <cell r="D31" t="str">
            <v>Проведение археологического надзора при проведении земляных работ</v>
          </cell>
          <cell r="P31" t="str">
            <v>Проведение археологического надзора при проведении земляных работ</v>
          </cell>
        </row>
        <row r="32">
          <cell r="A32">
            <v>2</v>
          </cell>
          <cell r="C32" t="str">
            <v>ВЛ 220 кВ Татаурово - Горяченская</v>
          </cell>
          <cell r="D32" t="str">
            <v>Монтаж опор и фундаментов</v>
          </cell>
          <cell r="O32" t="str">
            <v>02-01-01_1</v>
          </cell>
          <cell r="P32" t="str">
            <v>Монтаж опор и фундаментов Уч. 1</v>
          </cell>
          <cell r="Q32">
            <v>62404550</v>
          </cell>
        </row>
        <row r="33">
          <cell r="A33">
            <v>2</v>
          </cell>
          <cell r="C33" t="str">
            <v>ВЛ 220 кВ Татаурово - Горяченская</v>
          </cell>
          <cell r="D33" t="str">
            <v>Монтаж опор и фундаментов</v>
          </cell>
          <cell r="O33" t="str">
            <v>02-01-01_2</v>
          </cell>
          <cell r="P33" t="str">
            <v>Монтаж опор и фундаментов Уч. 2</v>
          </cell>
          <cell r="Q33">
            <v>71085090</v>
          </cell>
        </row>
        <row r="34">
          <cell r="A34">
            <v>2</v>
          </cell>
          <cell r="C34" t="str">
            <v>ВЛ 220 кВ Татаурово - Горяченская</v>
          </cell>
          <cell r="D34" t="str">
            <v>Монтаж опор и фундаментов</v>
          </cell>
          <cell r="O34" t="str">
            <v>02-01-01_3</v>
          </cell>
          <cell r="P34" t="str">
            <v>Монтаж опор и фундаментов Уч. 3</v>
          </cell>
          <cell r="Q34">
            <v>41851350</v>
          </cell>
        </row>
        <row r="35">
          <cell r="A35">
            <v>2</v>
          </cell>
          <cell r="C35" t="str">
            <v>ВЛ 220 кВ Татаурово - Горяченская</v>
          </cell>
          <cell r="D35" t="str">
            <v>Монтаж опор и фундаментов</v>
          </cell>
          <cell r="O35" t="str">
            <v>02-01-01_4</v>
          </cell>
          <cell r="P35" t="str">
            <v>Монтаж опор и фундаментов Уч. 4</v>
          </cell>
          <cell r="Q35">
            <v>66686450</v>
          </cell>
        </row>
        <row r="36">
          <cell r="A36">
            <v>2</v>
          </cell>
          <cell r="C36" t="str">
            <v>ВЛ 220 кВ Татаурово - Горяченская</v>
          </cell>
          <cell r="D36" t="str">
            <v>Монтаж опор и фундаментов</v>
          </cell>
          <cell r="O36" t="str">
            <v>02-01-01_5</v>
          </cell>
          <cell r="P36" t="str">
            <v>Монтаж опор и фундаментов Уч. 5</v>
          </cell>
          <cell r="Q36">
            <v>42886450</v>
          </cell>
        </row>
        <row r="37">
          <cell r="A37">
            <v>2</v>
          </cell>
          <cell r="C37" t="str">
            <v>ВЛ 220 кВ Татаурово - Горяченская</v>
          </cell>
          <cell r="D37" t="str">
            <v>Монтаж опор и фундаментов</v>
          </cell>
          <cell r="O37" t="str">
            <v>02-01-01_6</v>
          </cell>
          <cell r="P37" t="str">
            <v>Монтаж опор и фундаментов Уч. 6</v>
          </cell>
          <cell r="Q37">
            <v>27956710</v>
          </cell>
        </row>
        <row r="38">
          <cell r="A38">
            <v>2</v>
          </cell>
          <cell r="C38" t="str">
            <v>ВЛ 220 кВ Татаурово - Горяченская</v>
          </cell>
          <cell r="D38" t="str">
            <v>Монтаж проводов и тросов</v>
          </cell>
          <cell r="O38" t="str">
            <v>02-02-07_1</v>
          </cell>
          <cell r="P38" t="str">
            <v>Монтаж проводов и тросов Уч. 1</v>
          </cell>
          <cell r="Q38">
            <v>14997710</v>
          </cell>
        </row>
        <row r="39">
          <cell r="A39">
            <v>2</v>
          </cell>
          <cell r="C39" t="str">
            <v>ВЛ 220 кВ Татаурово - Горяченская</v>
          </cell>
          <cell r="D39" t="str">
            <v>Монтаж проводов и тросов</v>
          </cell>
          <cell r="O39" t="str">
            <v>02-02-07_2</v>
          </cell>
          <cell r="P39" t="str">
            <v>Монтаж проводов и тросов Уч. 2</v>
          </cell>
          <cell r="Q39">
            <v>17689730</v>
          </cell>
        </row>
        <row r="40">
          <cell r="A40">
            <v>2</v>
          </cell>
          <cell r="C40" t="str">
            <v>ВЛ 220 кВ Татаурово - Горяченская</v>
          </cell>
          <cell r="D40" t="str">
            <v>Монтаж проводов и тросов</v>
          </cell>
          <cell r="O40" t="str">
            <v>02-02-07_3</v>
          </cell>
          <cell r="P40" t="str">
            <v>Монтаж проводов и тросов Уч. 3</v>
          </cell>
          <cell r="Q40">
            <v>14621310</v>
          </cell>
        </row>
        <row r="41">
          <cell r="A41">
            <v>2</v>
          </cell>
          <cell r="C41" t="str">
            <v>ВЛ 220 кВ Татаурово - Горяченская</v>
          </cell>
          <cell r="D41" t="str">
            <v>Монтаж проводов и тросов</v>
          </cell>
          <cell r="O41" t="str">
            <v>02-02-07_4</v>
          </cell>
          <cell r="P41" t="str">
            <v>Монтаж проводов и тросов Уч. 4</v>
          </cell>
          <cell r="Q41">
            <v>17974920</v>
          </cell>
        </row>
        <row r="42">
          <cell r="A42">
            <v>2</v>
          </cell>
          <cell r="C42" t="str">
            <v>ВЛ 220 кВ Татаурово - Горяченская</v>
          </cell>
          <cell r="D42" t="str">
            <v>Монтаж проводов и тросов</v>
          </cell>
          <cell r="O42" t="str">
            <v>02-02-07_5</v>
          </cell>
          <cell r="P42" t="str">
            <v>Монтаж проводов и тросов Уч. 5</v>
          </cell>
          <cell r="Q42">
            <v>12285110</v>
          </cell>
        </row>
        <row r="43">
          <cell r="A43">
            <v>2</v>
          </cell>
          <cell r="C43" t="str">
            <v>ВЛ 220 кВ Татаурово - Горяченская</v>
          </cell>
          <cell r="D43" t="str">
            <v>Монтаж проводов и тросов</v>
          </cell>
          <cell r="O43" t="str">
            <v>02-02-07_6</v>
          </cell>
          <cell r="P43" t="str">
            <v>Монтаж проводов и тросов Уч. 6</v>
          </cell>
          <cell r="Q43">
            <v>4776530</v>
          </cell>
        </row>
        <row r="44">
          <cell r="A44">
            <v>8</v>
          </cell>
          <cell r="C44" t="str">
            <v>Временные здания и сооружения по ВЛ 3,3%</v>
          </cell>
          <cell r="D44" t="str">
            <v/>
          </cell>
          <cell r="P44" t="str">
            <v>Временные здания и сооружения по ВЛ 3,3%</v>
          </cell>
          <cell r="Q44">
            <v>13549796.039999999</v>
          </cell>
        </row>
        <row r="45">
          <cell r="A45">
            <v>8</v>
          </cell>
          <cell r="C45" t="str">
            <v>Временные здания и сооружения по ВЛ, не учтенные нормами ГСН81-05-2001.</v>
          </cell>
          <cell r="D45" t="str">
            <v>Переезд через овраги</v>
          </cell>
          <cell r="O45" t="str">
            <v>08-01-10_1</v>
          </cell>
          <cell r="P45" t="str">
            <v>Переезд через овраги</v>
          </cell>
          <cell r="Q45">
            <v>6090</v>
          </cell>
        </row>
        <row r="46">
          <cell r="A46">
            <v>8</v>
          </cell>
          <cell r="C46" t="str">
            <v>Временные здания и сооружения по ВЛ, не учтенные нормами ГСН81-05-2001.</v>
          </cell>
          <cell r="D46" t="str">
            <v>Переезд через овраги</v>
          </cell>
          <cell r="O46" t="str">
            <v>08-01-10_2</v>
          </cell>
          <cell r="P46" t="str">
            <v>Переезд через овраги</v>
          </cell>
          <cell r="Q46">
            <v>8430</v>
          </cell>
        </row>
        <row r="47">
          <cell r="A47">
            <v>8</v>
          </cell>
          <cell r="C47" t="str">
            <v>Временные здания и сооружения по ВЛ, не учтенные нормами ГСН81-05-2001.</v>
          </cell>
          <cell r="D47" t="str">
            <v>Переезд через овраги</v>
          </cell>
          <cell r="O47" t="str">
            <v>08-01-10_3</v>
          </cell>
          <cell r="P47" t="str">
            <v>Переезд через овраги</v>
          </cell>
          <cell r="Q47">
            <v>2200</v>
          </cell>
        </row>
        <row r="48">
          <cell r="A48">
            <v>8</v>
          </cell>
          <cell r="C48" t="str">
            <v>Временные здания и сооружения по ВЛ, не учтенные нормами ГСН81-05-2001.</v>
          </cell>
          <cell r="D48" t="str">
            <v>Переезд через овраги</v>
          </cell>
          <cell r="O48" t="str">
            <v>08-01-10_4</v>
          </cell>
          <cell r="P48" t="str">
            <v>Переезд через овраги</v>
          </cell>
          <cell r="Q48">
            <v>3520</v>
          </cell>
        </row>
        <row r="49">
          <cell r="A49">
            <v>8</v>
          </cell>
          <cell r="C49" t="str">
            <v>Временные здания и сооружения по ВЛ, не учтенные нормами ГСН81-05-2001.</v>
          </cell>
          <cell r="D49" t="str">
            <v>Устройство монтажных площадок на косогоре</v>
          </cell>
          <cell r="O49" t="str">
            <v>08-02-01_1</v>
          </cell>
          <cell r="P49" t="str">
            <v>Устройство монтажных площадок на косогоре</v>
          </cell>
          <cell r="Q49">
            <v>3070</v>
          </cell>
        </row>
        <row r="50">
          <cell r="A50">
            <v>8</v>
          </cell>
          <cell r="C50" t="str">
            <v>Временные здания и сооружения по ВЛ, не учтенные нормами ГСН81-05-2001.</v>
          </cell>
          <cell r="D50" t="str">
            <v>Устройство монтажных площадок на косогоре</v>
          </cell>
          <cell r="O50" t="str">
            <v>08-02-01_2</v>
          </cell>
          <cell r="P50" t="str">
            <v>Устройство монтажных площадок на косогоре</v>
          </cell>
          <cell r="Q50">
            <v>3910</v>
          </cell>
        </row>
        <row r="51">
          <cell r="A51">
            <v>8</v>
          </cell>
          <cell r="C51" t="str">
            <v>Временные здания и сооружения по ВЛ, не учтенные нормами ГСН81-05-2001.</v>
          </cell>
          <cell r="D51" t="str">
            <v>Устройство монтажных площадок на косогоре</v>
          </cell>
          <cell r="O51" t="str">
            <v>08-02-01_3</v>
          </cell>
          <cell r="P51" t="str">
            <v>Устройство монтажных площадок на косогоре</v>
          </cell>
          <cell r="Q51">
            <v>1120</v>
          </cell>
        </row>
        <row r="52">
          <cell r="A52">
            <v>8</v>
          </cell>
          <cell r="C52" t="str">
            <v>Временные здания и сооружения по ВЛ, не учтенные нормами ГСН81-05-2001.</v>
          </cell>
          <cell r="D52" t="str">
            <v>Устройство монтажных площадок на косогоре</v>
          </cell>
          <cell r="O52" t="str">
            <v>08-02-01_4</v>
          </cell>
          <cell r="P52" t="str">
            <v>Устройство монтажных площадок на косогоре</v>
          </cell>
          <cell r="Q52">
            <v>3340</v>
          </cell>
        </row>
        <row r="53">
          <cell r="A53">
            <v>8</v>
          </cell>
          <cell r="C53" t="str">
            <v>Временные здания и сооружения по ВЛ, не учтенные нормами ГСН81-05-2001.</v>
          </cell>
          <cell r="D53" t="str">
            <v>Устройство монтажных площадок на косогоре</v>
          </cell>
          <cell r="O53" t="str">
            <v>08-02-01_5</v>
          </cell>
          <cell r="P53" t="str">
            <v>Устройство монтажных площадок на косогоре</v>
          </cell>
          <cell r="Q53">
            <v>1080</v>
          </cell>
        </row>
        <row r="54">
          <cell r="A54">
            <v>8</v>
          </cell>
          <cell r="C54" t="str">
            <v>Временные здания и сооружения по ВЛ, не учтенные нормами ГСН81-05-2001.</v>
          </cell>
          <cell r="D54" t="str">
            <v>Устройство монтажных площадок на косогоре</v>
          </cell>
          <cell r="O54" t="str">
            <v>08-02-01_п</v>
          </cell>
          <cell r="P54" t="str">
            <v>Устройство монтажных площадок на косогоре</v>
          </cell>
          <cell r="Q54">
            <v>2044460</v>
          </cell>
        </row>
        <row r="55">
          <cell r="A55">
            <v>8</v>
          </cell>
          <cell r="C55" t="str">
            <v>Временные здания и сооружения по ВЛ, не учтенные нормами ГСН81-05-2001.</v>
          </cell>
          <cell r="D55" t="str">
            <v>Устройство съезда с дорог</v>
          </cell>
          <cell r="O55" t="str">
            <v>08-03-12_2</v>
          </cell>
          <cell r="P55" t="str">
            <v>Устройство съезда с дорог</v>
          </cell>
          <cell r="Q55">
            <v>9130</v>
          </cell>
        </row>
        <row r="56">
          <cell r="A56">
            <v>8</v>
          </cell>
          <cell r="C56" t="str">
            <v>Временные здания и сооружения по ВЛ, не учтенные нормами ГСН81-05-2001.</v>
          </cell>
          <cell r="D56" t="str">
            <v>Устройство тракторного проезда</v>
          </cell>
          <cell r="O56" t="str">
            <v>08-04-13_1</v>
          </cell>
          <cell r="P56" t="str">
            <v>Устройство тракторного проезда</v>
          </cell>
          <cell r="Q56">
            <v>105390</v>
          </cell>
        </row>
        <row r="57">
          <cell r="A57">
            <v>8</v>
          </cell>
          <cell r="C57" t="str">
            <v>Временные здания и сооружения по ВЛ, не учтенные нормами ГСН81-05-2001.</v>
          </cell>
          <cell r="D57" t="str">
            <v>Устройство тракторного проезда</v>
          </cell>
          <cell r="O57" t="str">
            <v>08-04-13_2</v>
          </cell>
          <cell r="P57" t="str">
            <v>Устройство тракторного проезда</v>
          </cell>
          <cell r="Q57">
            <v>182070</v>
          </cell>
        </row>
        <row r="58">
          <cell r="A58">
            <v>8</v>
          </cell>
          <cell r="C58" t="str">
            <v>Временные здания и сооружения по ВЛ, не учтенные нормами ГСН81-05-2001.</v>
          </cell>
          <cell r="D58" t="str">
            <v>Устройство тракторного проезда</v>
          </cell>
          <cell r="O58" t="str">
            <v>08-04-13_3</v>
          </cell>
          <cell r="P58" t="str">
            <v>Устройство тракторного проезда</v>
          </cell>
          <cell r="Q58">
            <v>143880</v>
          </cell>
        </row>
        <row r="59">
          <cell r="A59">
            <v>8</v>
          </cell>
          <cell r="C59" t="str">
            <v>Временные здания и сооружения по ВЛ, не учтенные нормами ГСН81-05-2001.</v>
          </cell>
          <cell r="D59" t="str">
            <v>Устройство тракторного проезда</v>
          </cell>
          <cell r="O59" t="str">
            <v>08-04-13_4</v>
          </cell>
          <cell r="P59" t="str">
            <v>Устройство тракторного проезда</v>
          </cell>
          <cell r="Q59">
            <v>93400</v>
          </cell>
        </row>
        <row r="60">
          <cell r="A60">
            <v>8</v>
          </cell>
          <cell r="C60" t="str">
            <v>Временные здания и сооружения по ВЛ, не учтенные нормами ГСН81-05-2001.</v>
          </cell>
          <cell r="D60" t="str">
            <v>Устройство тракторного проезда</v>
          </cell>
          <cell r="O60" t="str">
            <v>08-04-13_5</v>
          </cell>
          <cell r="P60" t="str">
            <v>Устройство тракторного проезда</v>
          </cell>
          <cell r="Q60">
            <v>16520</v>
          </cell>
        </row>
        <row r="61">
          <cell r="A61">
            <v>8</v>
          </cell>
          <cell r="C61" t="str">
            <v>Временные здания и сооружения по ВЛ, не учтенные нормами ГСН81-05-2001.</v>
          </cell>
          <cell r="D61" t="str">
            <v>Устройство деревянного моста шириной 5м</v>
          </cell>
          <cell r="O61" t="str">
            <v>08-05-14_2</v>
          </cell>
          <cell r="P61" t="str">
            <v>Устройство деревянного моста шириной 5м</v>
          </cell>
          <cell r="Q61">
            <v>39380</v>
          </cell>
        </row>
        <row r="62">
          <cell r="A62">
            <v>8</v>
          </cell>
          <cell r="C62" t="str">
            <v>Временные здания и сооружения по ВЛ, не учтенные нормами ГСН81-05-2001.</v>
          </cell>
          <cell r="D62" t="str">
            <v>Устройство деревянного моста шириной 5м</v>
          </cell>
          <cell r="O62" t="str">
            <v>08-05-14_3</v>
          </cell>
          <cell r="P62" t="str">
            <v>Устройство деревянного моста шириной 5м</v>
          </cell>
          <cell r="Q62">
            <v>19690</v>
          </cell>
        </row>
        <row r="63">
          <cell r="A63">
            <v>8</v>
          </cell>
          <cell r="C63" t="str">
            <v>Временные здания и сооружения по ВЛ, не учтенные нормами ГСН81-05-2001.</v>
          </cell>
          <cell r="D63" t="str">
            <v>Устройство деревянного моста шириной 14м</v>
          </cell>
          <cell r="O63" t="str">
            <v>08-06-15_2</v>
          </cell>
          <cell r="P63" t="str">
            <v>Устройство деревянного моста шириной 14м</v>
          </cell>
          <cell r="Q63">
            <v>147000</v>
          </cell>
        </row>
        <row r="64">
          <cell r="A64">
            <v>8</v>
          </cell>
          <cell r="C64" t="str">
            <v>Временные здания и сооружения по ВЛ, не учтенные нормами ГСН81-05-2001.</v>
          </cell>
          <cell r="D64" t="str">
            <v>Устройство деревянного моста шириной 14м</v>
          </cell>
          <cell r="O64" t="str">
            <v>08-06-15_3</v>
          </cell>
          <cell r="P64" t="str">
            <v>Устройство деревянного моста шириной 14м</v>
          </cell>
          <cell r="Q64">
            <v>49000</v>
          </cell>
        </row>
        <row r="65">
          <cell r="A65">
            <v>8</v>
          </cell>
          <cell r="C65" t="str">
            <v>Временные здания и сооружения по ВЛ, не учтенные нормами ГСН81-05-2001.</v>
          </cell>
          <cell r="D65" t="str">
            <v>Устройство деревянного моста шириной 14м</v>
          </cell>
          <cell r="O65" t="str">
            <v>08-06-15_4</v>
          </cell>
          <cell r="P65" t="str">
            <v>Устройство деревянного моста шириной 14м</v>
          </cell>
          <cell r="Q65">
            <v>49000</v>
          </cell>
        </row>
        <row r="66">
          <cell r="A66">
            <v>8</v>
          </cell>
          <cell r="C66" t="str">
            <v>Временные здания и сооружения по ВЛ, не учтенные нормами ГСН81-05-2001.</v>
          </cell>
          <cell r="D66" t="str">
            <v>Стоимость монтажных площадок с разъездами на болоте</v>
          </cell>
          <cell r="O66" t="str">
            <v>Кальк.1_1</v>
          </cell>
          <cell r="P66" t="str">
            <v>Стоимость монтажных площадок с разъездами на болоте</v>
          </cell>
          <cell r="Q66">
            <v>5260</v>
          </cell>
        </row>
        <row r="67">
          <cell r="A67">
            <v>8</v>
          </cell>
          <cell r="C67" t="str">
            <v>Временные здания и сооружения по ВЛ, не учтенные нормами ГСН81-05-2001.</v>
          </cell>
          <cell r="D67" t="str">
            <v>Стоимость монтажных площадок с разъездами на болоте</v>
          </cell>
          <cell r="O67" t="str">
            <v>Кальк.1_2</v>
          </cell>
          <cell r="P67" t="str">
            <v>Стоимость монтажных площадок с разъездами на болоте</v>
          </cell>
          <cell r="Q67">
            <v>15783</v>
          </cell>
        </row>
        <row r="68">
          <cell r="A68">
            <v>8</v>
          </cell>
          <cell r="C68" t="str">
            <v>Временные здания и сооружения по ВЛ, не учтенные нормами ГСН81-05-2001.</v>
          </cell>
          <cell r="D68" t="str">
            <v>Стоимость монтажных площадок с разъездами на болоте</v>
          </cell>
          <cell r="O68" t="str">
            <v>Кальк.1_3</v>
          </cell>
          <cell r="P68" t="str">
            <v>Стоимость монтажных площадок с разъездами на болоте</v>
          </cell>
          <cell r="Q68">
            <v>5220</v>
          </cell>
        </row>
        <row r="69">
          <cell r="A69">
            <v>8</v>
          </cell>
          <cell r="C69" t="str">
            <v>Временные здания и сооружения по ВЛ, не учтенные нормами ГСН81-05-2001.</v>
          </cell>
          <cell r="D69" t="str">
            <v>Стоимость монтажных площадок с разъездами на болоте</v>
          </cell>
          <cell r="O69" t="str">
            <v>Кальк.1_4</v>
          </cell>
          <cell r="P69" t="str">
            <v>Стоимость монтажных площадок с разъездами на болоте</v>
          </cell>
          <cell r="Q69">
            <v>47350</v>
          </cell>
        </row>
        <row r="70">
          <cell r="A70">
            <v>8</v>
          </cell>
          <cell r="C70" t="str">
            <v>Временные здания и сооружения по ВЛ, не учтенные нормами ГСН81-05-2001.</v>
          </cell>
          <cell r="D70" t="str">
            <v>Стоимость монтажных площадок с разъездами на болоте</v>
          </cell>
          <cell r="O70" t="str">
            <v>Кальк.1_5</v>
          </cell>
          <cell r="P70" t="str">
            <v>Стоимость монтажных площадок с разъездами на болоте</v>
          </cell>
          <cell r="Q70">
            <v>10520</v>
          </cell>
        </row>
        <row r="71">
          <cell r="A71">
            <v>8</v>
          </cell>
          <cell r="C71" t="str">
            <v>Временные здания и сооружения по ВЛ, не учтенные нормами ГСН81-05-2001.</v>
          </cell>
          <cell r="D71" t="str">
            <v>Стоимость лежневых дорог</v>
          </cell>
          <cell r="O71" t="str">
            <v>Кальк.2_1</v>
          </cell>
          <cell r="P71" t="str">
            <v>Стоимость лежневых дорог</v>
          </cell>
          <cell r="Q71">
            <v>133710</v>
          </cell>
        </row>
        <row r="72">
          <cell r="A72">
            <v>8</v>
          </cell>
          <cell r="C72" t="str">
            <v>Временные здания и сооружения по ВЛ, не учтенные нормами ГСН81-05-2001.</v>
          </cell>
          <cell r="D72" t="str">
            <v>Стоимость лежневых дорог</v>
          </cell>
          <cell r="O72" t="str">
            <v>Кальк.2_4</v>
          </cell>
          <cell r="P72" t="str">
            <v>Стоимость лежневых дорог</v>
          </cell>
          <cell r="Q72">
            <v>247880</v>
          </cell>
        </row>
        <row r="73">
          <cell r="A73">
            <v>8</v>
          </cell>
          <cell r="C73" t="str">
            <v>Временные здания и сооружения по ВЛ, не учтенные нормами ГСН81-05-2001.</v>
          </cell>
          <cell r="D73" t="str">
            <v>Стоимость лежневых дорог</v>
          </cell>
          <cell r="O73" t="str">
            <v>Кальк.2_5</v>
          </cell>
          <cell r="P73" t="str">
            <v>Стоимость лежневых дорог</v>
          </cell>
          <cell r="Q73">
            <v>58890</v>
          </cell>
        </row>
        <row r="74">
          <cell r="A74">
            <v>9</v>
          </cell>
          <cell r="C74" t="str">
            <v>Производство работ в зимнее время - 1,7% (от итога глав 1-8, от СМР, гр.4,5)</v>
          </cell>
          <cell r="D74" t="str">
            <v/>
          </cell>
          <cell r="P74" t="str">
            <v>Производство работ в зимнее время - 1,7% (от итога глав 1-8, от СМР, гр.4,5)</v>
          </cell>
          <cell r="Q74">
            <v>7303933.96</v>
          </cell>
        </row>
        <row r="75">
          <cell r="A75">
            <v>9</v>
          </cell>
          <cell r="C75" t="str">
            <v>Затраты на снегоборьбу - 0,4% (от итога глав 1-8, от СМР, гр.4,5)</v>
          </cell>
          <cell r="D75" t="str">
            <v/>
          </cell>
          <cell r="P75" t="str">
            <v>Затраты на снегоборьбу - 0,4% (от итога глав 1-8, от СМР, гр.4,5)</v>
          </cell>
          <cell r="Q75">
            <v>1718572.7</v>
          </cell>
        </row>
        <row r="76">
          <cell r="A76">
            <v>9</v>
          </cell>
          <cell r="C76" t="str">
            <v>Добровольное страхование - 1% ((от итога глав 1-8, от СМР+оборудование, гр.4,5,6))   0,46% по расчету</v>
          </cell>
          <cell r="D76" t="str">
            <v/>
          </cell>
          <cell r="P76" t="str">
            <v>Добровольное страхование - 1% ((от итога глав 1-8, от СМР+оборудование, гр.4,5,6))   0,46% по расчету</v>
          </cell>
          <cell r="S76">
            <v>4296431.74</v>
          </cell>
        </row>
        <row r="77">
          <cell r="A77">
            <v>9</v>
          </cell>
          <cell r="C77" t="str">
            <v>Экологический мониторинг</v>
          </cell>
          <cell r="D77" t="str">
            <v/>
          </cell>
          <cell r="P77" t="str">
            <v>Экологический мониторинг</v>
          </cell>
          <cell r="S77">
            <v>723170</v>
          </cell>
        </row>
        <row r="78">
          <cell r="A78">
            <v>9</v>
          </cell>
          <cell r="C78" t="str">
            <v>Затраты, связанные с осуществлением работ вахтовым методом</v>
          </cell>
          <cell r="D78" t="str">
            <v/>
          </cell>
          <cell r="P78" t="str">
            <v>Затраты, связанные с осуществлением работ вахтовым методом</v>
          </cell>
          <cell r="S78">
            <v>107830</v>
          </cell>
        </row>
        <row r="79">
          <cell r="A79">
            <v>9</v>
          </cell>
          <cell r="C79" t="str">
            <v>Затраты, связанные с перевозкой рабочих  с трассы на трассу</v>
          </cell>
          <cell r="D79" t="str">
            <v/>
          </cell>
          <cell r="P79" t="str">
            <v>Затраты, связанные с перевозкой рабочих  с трассы на трассу</v>
          </cell>
          <cell r="S79">
            <v>1078730</v>
          </cell>
        </row>
        <row r="80">
          <cell r="A80">
            <v>9</v>
          </cell>
          <cell r="C80" t="str">
            <v>Плата за размещение отходов</v>
          </cell>
          <cell r="D80" t="str">
            <v/>
          </cell>
          <cell r="P80" t="str">
            <v>Плата за размещение отходов</v>
          </cell>
          <cell r="S80">
            <v>73060</v>
          </cell>
        </row>
        <row r="81">
          <cell r="A81">
            <v>12</v>
          </cell>
          <cell r="C81" t="str">
            <v>Авторский надзор - 0,2% (от итога по главам 1-9)</v>
          </cell>
          <cell r="D81" t="str">
            <v/>
          </cell>
          <cell r="P81" t="str">
            <v>Авторский надзор - 0,2% (от итога по главам 1-9)</v>
          </cell>
          <cell r="S81">
            <v>877331.36</v>
          </cell>
        </row>
        <row r="82">
          <cell r="A82">
            <v>1</v>
          </cell>
          <cell r="C82" t="str">
            <v>Подготовка территории строительства, в т.ч. Вырубка просеки, устройство площадок и археологический надзор</v>
          </cell>
          <cell r="D82" t="str">
            <v>Вырубка просеки</v>
          </cell>
          <cell r="G82" t="str">
            <v>2</v>
          </cell>
        </row>
        <row r="83">
          <cell r="A83">
            <v>1</v>
          </cell>
          <cell r="C83" t="str">
            <v>Подготовка территории строительства, в т.ч. Вырубка просеки, устройство площадок и археологический надзор</v>
          </cell>
          <cell r="D83" t="str">
            <v>Вырубка просеки</v>
          </cell>
          <cell r="G83" t="str">
            <v>39</v>
          </cell>
        </row>
        <row r="84">
          <cell r="A84">
            <v>1</v>
          </cell>
          <cell r="C84" t="str">
            <v>Подготовка территории строительства, в т.ч. Вырубка просеки, устройство площадок и археологический надзор</v>
          </cell>
          <cell r="D84" t="str">
            <v>Вырубка просеки</v>
          </cell>
          <cell r="G84" t="str">
            <v>37</v>
          </cell>
        </row>
        <row r="85">
          <cell r="A85">
            <v>1</v>
          </cell>
          <cell r="C85" t="str">
            <v>Подготовка территории строительства, в т.ч. Вырубка просеки, устройство площадок и археологический надзор</v>
          </cell>
          <cell r="D85" t="str">
            <v>Вырубка просеки</v>
          </cell>
          <cell r="G85" t="str">
            <v>38</v>
          </cell>
        </row>
        <row r="86">
          <cell r="A86">
            <v>1</v>
          </cell>
          <cell r="C86" t="str">
            <v>Подготовка территории строительства, в т.ч. Вырубка просеки, устройство площадок и археологический надзор</v>
          </cell>
          <cell r="D86" t="str">
            <v>Вырубка просеки</v>
          </cell>
          <cell r="G86" t="str">
            <v>40</v>
          </cell>
        </row>
        <row r="87">
          <cell r="A87">
            <v>1</v>
          </cell>
          <cell r="C87" t="str">
            <v>Подготовка территории строительства, в т.ч. Вырубка просеки, устройство площадок и археологический надзор</v>
          </cell>
          <cell r="D87" t="str">
            <v>Очистка площадок от снега</v>
          </cell>
          <cell r="G87" t="str">
            <v>23</v>
          </cell>
        </row>
        <row r="88">
          <cell r="A88">
            <v>1</v>
          </cell>
          <cell r="C88" t="str">
            <v>Подготовка территории строительства, в т.ч. Вырубка просеки, устройство площадок и археологический надзор</v>
          </cell>
          <cell r="D88" t="str">
            <v>Очистка площадок от снега</v>
          </cell>
          <cell r="G88" t="str">
            <v>6</v>
          </cell>
        </row>
        <row r="89">
          <cell r="A89">
            <v>1</v>
          </cell>
          <cell r="C89" t="str">
            <v>Подготовка территории строительства, в т.ч. Вырубка просеки, устройство площадок и археологический надзор</v>
          </cell>
          <cell r="D89" t="str">
            <v>Очистка площадок от снега</v>
          </cell>
          <cell r="G89" t="str">
            <v>24</v>
          </cell>
        </row>
        <row r="90">
          <cell r="A90">
            <v>1</v>
          </cell>
          <cell r="C90" t="str">
            <v>Подготовка территории строительства, в т.ч. Вырубка просеки, устройство площадок и археологический надзор</v>
          </cell>
          <cell r="D90" t="str">
            <v>Очистка площадок от снега</v>
          </cell>
          <cell r="G90" t="str">
            <v>7</v>
          </cell>
        </row>
        <row r="91">
          <cell r="A91">
            <v>1</v>
          </cell>
          <cell r="C91" t="str">
            <v>Подготовка территории строительства, в т.ч. Вырубка просеки, устройство площадок и археологический надзор</v>
          </cell>
          <cell r="D91" t="str">
            <v>Очистка площадок от снега</v>
          </cell>
          <cell r="G91" t="str">
            <v>25</v>
          </cell>
        </row>
        <row r="92">
          <cell r="A92">
            <v>1</v>
          </cell>
          <cell r="C92" t="str">
            <v>Подготовка территории строительства, в т.ч. Вырубка просеки, устройство площадок и археологический надзор</v>
          </cell>
          <cell r="D92" t="str">
            <v>Очистка площадок от снега</v>
          </cell>
          <cell r="G92" t="str">
            <v>8</v>
          </cell>
        </row>
        <row r="93">
          <cell r="A93">
            <v>1</v>
          </cell>
          <cell r="C93" t="str">
            <v>Подготовка территории строительства, в т.ч. Вырубка просеки, устройство площадок и археологический надзор</v>
          </cell>
          <cell r="D93" t="str">
            <v>Очистка площадок от снега</v>
          </cell>
          <cell r="G93" t="str">
            <v>26</v>
          </cell>
        </row>
        <row r="94">
          <cell r="A94">
            <v>1</v>
          </cell>
          <cell r="C94" t="str">
            <v>Подготовка территории строительства, в т.ч. Вырубка просеки, устройство площадок и археологический надзор</v>
          </cell>
          <cell r="D94" t="str">
            <v>Временный поселок строителей (устройство площадок)</v>
          </cell>
          <cell r="G94" t="str">
            <v>73</v>
          </cell>
        </row>
        <row r="95">
          <cell r="A95">
            <v>2</v>
          </cell>
          <cell r="C95" t="str">
            <v>ВЛ 220 кВ Татаурово - Горяченская</v>
          </cell>
          <cell r="D95" t="str">
            <v>Монтаж опор и фундаментов</v>
          </cell>
          <cell r="G95" t="str">
            <v>9</v>
          </cell>
        </row>
        <row r="96">
          <cell r="A96">
            <v>2</v>
          </cell>
          <cell r="C96" t="str">
            <v>ВЛ 220 кВ Татаурово - Горяченская</v>
          </cell>
          <cell r="D96" t="str">
            <v>Монтаж опор и фундаментов</v>
          </cell>
          <cell r="G96" t="str">
            <v>14</v>
          </cell>
        </row>
        <row r="97">
          <cell r="A97">
            <v>2</v>
          </cell>
          <cell r="C97" t="str">
            <v>ВЛ 220 кВ Татаурово - Горяченская</v>
          </cell>
          <cell r="D97" t="str">
            <v>Монтаж опор и фундаментов</v>
          </cell>
          <cell r="G97" t="str">
            <v>17</v>
          </cell>
        </row>
        <row r="98">
          <cell r="A98">
            <v>2</v>
          </cell>
          <cell r="C98" t="str">
            <v>ВЛ 220 кВ Татаурово - Горяченская</v>
          </cell>
          <cell r="D98" t="str">
            <v>Монтаж опор и фундаментов</v>
          </cell>
          <cell r="G98" t="str">
            <v>22</v>
          </cell>
        </row>
        <row r="99">
          <cell r="A99">
            <v>2</v>
          </cell>
          <cell r="C99" t="str">
            <v>ВЛ 220 кВ Татаурово - Горяченская</v>
          </cell>
          <cell r="D99" t="str">
            <v>Монтаж опор и фундаментов</v>
          </cell>
          <cell r="G99" t="str">
            <v>27</v>
          </cell>
        </row>
        <row r="100">
          <cell r="A100">
            <v>2</v>
          </cell>
          <cell r="C100" t="str">
            <v>ВЛ 220 кВ Татаурово - Горяченская</v>
          </cell>
          <cell r="D100" t="str">
            <v>Монтаж опор и фундаментов</v>
          </cell>
          <cell r="G100" t="str">
            <v>42</v>
          </cell>
        </row>
        <row r="101">
          <cell r="A101">
            <v>2</v>
          </cell>
          <cell r="C101" t="str">
            <v>ВЛ 220 кВ Татаурово - Горяченская</v>
          </cell>
          <cell r="D101" t="str">
            <v>Монтаж опор и фундаментов</v>
          </cell>
          <cell r="G101" t="str">
            <v>50</v>
          </cell>
        </row>
        <row r="102">
          <cell r="A102">
            <v>2</v>
          </cell>
          <cell r="C102" t="str">
            <v>ВЛ 220 кВ Татаурово - Горяченская</v>
          </cell>
          <cell r="D102" t="str">
            <v>Монтаж опор и фундаментов</v>
          </cell>
          <cell r="G102" t="str">
            <v>57</v>
          </cell>
        </row>
        <row r="103">
          <cell r="A103">
            <v>2</v>
          </cell>
          <cell r="C103" t="str">
            <v>ВЛ 220 кВ Татаурово - Горяченская</v>
          </cell>
          <cell r="D103" t="str">
            <v>Монтаж опор и фундаментов</v>
          </cell>
          <cell r="G103" t="str">
            <v>61</v>
          </cell>
        </row>
        <row r="104">
          <cell r="A104">
            <v>2</v>
          </cell>
          <cell r="C104" t="str">
            <v>ВЛ 220 кВ Татаурово - Горяченская</v>
          </cell>
          <cell r="D104" t="str">
            <v>Монтаж опор и фундаментов</v>
          </cell>
          <cell r="G104" t="str">
            <v>70</v>
          </cell>
        </row>
        <row r="105">
          <cell r="A105">
            <v>2</v>
          </cell>
          <cell r="C105" t="str">
            <v>ВЛ 220 кВ Татаурово - Горяченская</v>
          </cell>
          <cell r="D105" t="str">
            <v>Монтаж опор и фундаментов</v>
          </cell>
          <cell r="G105" t="str">
            <v>114</v>
          </cell>
        </row>
        <row r="106">
          <cell r="A106">
            <v>2</v>
          </cell>
          <cell r="C106" t="str">
            <v>ВЛ 220 кВ Татаурово - Горяченская</v>
          </cell>
          <cell r="D106" t="str">
            <v>Монтаж опор и фундаментов</v>
          </cell>
          <cell r="G106" t="str">
            <v>128</v>
          </cell>
        </row>
        <row r="107">
          <cell r="A107">
            <v>2</v>
          </cell>
          <cell r="C107" t="str">
            <v>ВЛ 220 кВ Татаурово - Горяченская</v>
          </cell>
          <cell r="D107" t="str">
            <v>Монтаж опор и фундаментов</v>
          </cell>
          <cell r="G107" t="str">
            <v>5</v>
          </cell>
        </row>
        <row r="108">
          <cell r="A108">
            <v>2</v>
          </cell>
          <cell r="C108" t="str">
            <v>ВЛ 220 кВ Татаурово - Горяченская</v>
          </cell>
          <cell r="D108" t="str">
            <v>Монтаж опор и фундаментов</v>
          </cell>
          <cell r="G108" t="str">
            <v>12</v>
          </cell>
        </row>
        <row r="109">
          <cell r="A109">
            <v>2</v>
          </cell>
          <cell r="C109" t="str">
            <v>ВЛ 220 кВ Татаурово - Горяченская</v>
          </cell>
          <cell r="D109" t="str">
            <v>Монтаж опор и фундаментов</v>
          </cell>
          <cell r="G109" t="str">
            <v>13</v>
          </cell>
        </row>
        <row r="110">
          <cell r="A110">
            <v>2</v>
          </cell>
          <cell r="C110" t="str">
            <v>ВЛ 220 кВ Татаурово - Горяченская</v>
          </cell>
          <cell r="D110" t="str">
            <v>Монтаж опор и фундаментов</v>
          </cell>
          <cell r="G110" t="str">
            <v>18</v>
          </cell>
        </row>
        <row r="111">
          <cell r="A111">
            <v>2</v>
          </cell>
          <cell r="C111" t="str">
            <v>ВЛ 220 кВ Татаурово - Горяченская</v>
          </cell>
          <cell r="D111" t="str">
            <v>Монтаж опор и фундаментов</v>
          </cell>
          <cell r="G111" t="str">
            <v>34</v>
          </cell>
        </row>
        <row r="112">
          <cell r="A112">
            <v>2</v>
          </cell>
          <cell r="C112" t="str">
            <v>ВЛ 220 кВ Татаурово - Горяченская</v>
          </cell>
          <cell r="D112" t="str">
            <v>Монтаж опор и фундаментов</v>
          </cell>
          <cell r="G112" t="str">
            <v>43</v>
          </cell>
        </row>
        <row r="113">
          <cell r="A113">
            <v>2</v>
          </cell>
          <cell r="C113" t="str">
            <v>ВЛ 220 кВ Татаурово - Горяченская</v>
          </cell>
          <cell r="D113" t="str">
            <v>Монтаж опор и фундаментов</v>
          </cell>
          <cell r="G113" t="str">
            <v>52</v>
          </cell>
        </row>
        <row r="114">
          <cell r="A114">
            <v>2</v>
          </cell>
          <cell r="C114" t="str">
            <v>ВЛ 220 кВ Татаурово - Горяченская</v>
          </cell>
          <cell r="D114" t="str">
            <v>Монтаж опор и фундаментов</v>
          </cell>
          <cell r="G114" t="str">
            <v>62</v>
          </cell>
        </row>
        <row r="115">
          <cell r="A115">
            <v>2</v>
          </cell>
          <cell r="C115" t="str">
            <v>ВЛ 220 кВ Татаурово - Горяченская</v>
          </cell>
          <cell r="D115" t="str">
            <v>Монтаж опор и фундаментов</v>
          </cell>
          <cell r="G115" t="str">
            <v>63</v>
          </cell>
        </row>
        <row r="116">
          <cell r="A116">
            <v>2</v>
          </cell>
          <cell r="C116" t="str">
            <v>ВЛ 220 кВ Татаурово - Горяченская</v>
          </cell>
          <cell r="D116" t="str">
            <v>Монтаж опор и фундаментов</v>
          </cell>
          <cell r="G116" t="str">
            <v>71</v>
          </cell>
        </row>
        <row r="117">
          <cell r="A117">
            <v>2</v>
          </cell>
          <cell r="C117" t="str">
            <v>ВЛ 220 кВ Татаурово - Горяченская</v>
          </cell>
          <cell r="D117" t="str">
            <v>Монтаж опор и фундаментов</v>
          </cell>
          <cell r="G117" t="str">
            <v>115</v>
          </cell>
        </row>
        <row r="118">
          <cell r="A118">
            <v>2</v>
          </cell>
          <cell r="C118" t="str">
            <v>ВЛ 220 кВ Татаурово - Горяченская</v>
          </cell>
          <cell r="D118" t="str">
            <v>Монтаж опор и фундаментов</v>
          </cell>
          <cell r="G118" t="str">
            <v>117</v>
          </cell>
        </row>
        <row r="119">
          <cell r="A119">
            <v>2</v>
          </cell>
          <cell r="C119" t="str">
            <v>ВЛ 220 кВ Татаурово - Горяченская</v>
          </cell>
          <cell r="D119" t="str">
            <v>Монтаж опор и фундаментов</v>
          </cell>
          <cell r="G119" t="str">
            <v>126</v>
          </cell>
        </row>
        <row r="120">
          <cell r="A120">
            <v>2</v>
          </cell>
          <cell r="C120" t="str">
            <v>ВЛ 220 кВ Татаурово - Горяченская</v>
          </cell>
          <cell r="D120" t="str">
            <v>Монтаж опор и фундаментов</v>
          </cell>
          <cell r="G120" t="str">
            <v>127</v>
          </cell>
        </row>
        <row r="121">
          <cell r="A121">
            <v>2</v>
          </cell>
          <cell r="C121" t="str">
            <v>ВЛ 220 кВ Татаурово - Горяченская</v>
          </cell>
          <cell r="D121" t="str">
            <v>Монтаж опор и фундаментов</v>
          </cell>
          <cell r="G121" t="str">
            <v>130</v>
          </cell>
        </row>
        <row r="122">
          <cell r="A122">
            <v>2</v>
          </cell>
          <cell r="C122" t="str">
            <v>ВЛ 220 кВ Татаурово - Горяченская</v>
          </cell>
          <cell r="D122" t="str">
            <v>Монтаж опор и фундаментов</v>
          </cell>
          <cell r="G122" t="str">
            <v>4</v>
          </cell>
        </row>
        <row r="123">
          <cell r="A123">
            <v>2</v>
          </cell>
          <cell r="C123" t="str">
            <v>ВЛ 220 кВ Татаурово - Горяченская</v>
          </cell>
          <cell r="D123" t="str">
            <v>Монтаж опор и фундаментов</v>
          </cell>
          <cell r="G123" t="str">
            <v>10</v>
          </cell>
        </row>
        <row r="124">
          <cell r="A124">
            <v>2</v>
          </cell>
          <cell r="C124" t="str">
            <v>ВЛ 220 кВ Татаурово - Горяченская</v>
          </cell>
          <cell r="D124" t="str">
            <v>Монтаж опор и фундаментов</v>
          </cell>
          <cell r="G124" t="str">
            <v>16</v>
          </cell>
        </row>
        <row r="125">
          <cell r="A125">
            <v>2</v>
          </cell>
          <cell r="C125" t="str">
            <v>ВЛ 220 кВ Татаурово - Горяченская</v>
          </cell>
          <cell r="D125" t="str">
            <v>Монтаж опор и фундаментов</v>
          </cell>
          <cell r="G125" t="str">
            <v>19</v>
          </cell>
        </row>
        <row r="126">
          <cell r="A126">
            <v>2</v>
          </cell>
          <cell r="C126" t="str">
            <v>ВЛ 220 кВ Татаурово - Горяченская</v>
          </cell>
          <cell r="D126" t="str">
            <v>Монтаж опор и фундаментов</v>
          </cell>
          <cell r="G126" t="str">
            <v>28</v>
          </cell>
        </row>
        <row r="127">
          <cell r="A127">
            <v>2</v>
          </cell>
          <cell r="C127" t="str">
            <v>ВЛ 220 кВ Татаурово - Горяченская</v>
          </cell>
          <cell r="D127" t="str">
            <v>Монтаж опор и фундаментов</v>
          </cell>
          <cell r="G127" t="str">
            <v>33</v>
          </cell>
        </row>
        <row r="128">
          <cell r="A128">
            <v>2</v>
          </cell>
          <cell r="C128" t="str">
            <v>ВЛ 220 кВ Татаурово - Горяченская</v>
          </cell>
          <cell r="D128" t="str">
            <v>Монтаж опор и фундаментов</v>
          </cell>
          <cell r="G128" t="str">
            <v>35</v>
          </cell>
        </row>
        <row r="129">
          <cell r="A129">
            <v>2</v>
          </cell>
          <cell r="C129" t="str">
            <v>ВЛ 220 кВ Татаурово - Горяченская</v>
          </cell>
          <cell r="D129" t="str">
            <v>Монтаж опор и фундаментов</v>
          </cell>
          <cell r="G129" t="str">
            <v>44</v>
          </cell>
        </row>
        <row r="130">
          <cell r="A130">
            <v>2</v>
          </cell>
          <cell r="C130" t="str">
            <v>ВЛ 220 кВ Татаурово - Горяченская</v>
          </cell>
          <cell r="D130" t="str">
            <v>Монтаж опор и фундаментов</v>
          </cell>
          <cell r="G130" t="str">
            <v>47</v>
          </cell>
        </row>
        <row r="131">
          <cell r="A131">
            <v>2</v>
          </cell>
          <cell r="C131" t="str">
            <v>ВЛ 220 кВ Татаурово - Горяченская</v>
          </cell>
          <cell r="D131" t="str">
            <v>Монтаж опор и фундаментов</v>
          </cell>
          <cell r="G131" t="str">
            <v>48</v>
          </cell>
        </row>
        <row r="132">
          <cell r="A132">
            <v>2</v>
          </cell>
          <cell r="C132" t="str">
            <v>ВЛ 220 кВ Татаурово - Горяченская</v>
          </cell>
          <cell r="D132" t="str">
            <v>Монтаж опор и фундаментов</v>
          </cell>
          <cell r="G132" t="str">
            <v>58</v>
          </cell>
        </row>
        <row r="133">
          <cell r="A133">
            <v>2</v>
          </cell>
          <cell r="C133" t="str">
            <v>ВЛ 220 кВ Татаурово - Горяченская</v>
          </cell>
          <cell r="D133" t="str">
            <v>Монтаж опор и фундаментов</v>
          </cell>
          <cell r="G133" t="str">
            <v>64</v>
          </cell>
        </row>
        <row r="134">
          <cell r="A134">
            <v>2</v>
          </cell>
          <cell r="C134" t="str">
            <v>ВЛ 220 кВ Татаурово - Горяченская</v>
          </cell>
          <cell r="D134" t="str">
            <v>Монтаж опор и фундаментов</v>
          </cell>
          <cell r="G134" t="str">
            <v>95</v>
          </cell>
        </row>
        <row r="135">
          <cell r="A135">
            <v>2</v>
          </cell>
          <cell r="C135" t="str">
            <v>ВЛ 220 кВ Татаурово - Горяченская</v>
          </cell>
          <cell r="D135" t="str">
            <v>Монтаж опор и фундаментов</v>
          </cell>
          <cell r="G135" t="str">
            <v>113</v>
          </cell>
        </row>
        <row r="136">
          <cell r="A136">
            <v>2</v>
          </cell>
          <cell r="C136" t="str">
            <v>ВЛ 220 кВ Татаурово - Горяченская</v>
          </cell>
          <cell r="D136" t="str">
            <v>Монтаж опор и фундаментов</v>
          </cell>
          <cell r="G136" t="str">
            <v>118</v>
          </cell>
        </row>
        <row r="137">
          <cell r="A137">
            <v>2</v>
          </cell>
          <cell r="C137" t="str">
            <v>ВЛ 220 кВ Татаурово - Горяченская</v>
          </cell>
          <cell r="D137" t="str">
            <v>Монтаж опор и фундаментов</v>
          </cell>
          <cell r="G137" t="str">
            <v>124</v>
          </cell>
        </row>
        <row r="138">
          <cell r="A138">
            <v>2</v>
          </cell>
          <cell r="C138" t="str">
            <v>ВЛ 220 кВ Татаурово - Горяченская</v>
          </cell>
          <cell r="D138" t="str">
            <v>Монтаж опор и фундаментов</v>
          </cell>
          <cell r="G138" t="str">
            <v>3</v>
          </cell>
        </row>
        <row r="139">
          <cell r="A139">
            <v>2</v>
          </cell>
          <cell r="C139" t="str">
            <v>ВЛ 220 кВ Татаурово - Горяченская</v>
          </cell>
          <cell r="D139" t="str">
            <v>Монтаж опор и фундаментов</v>
          </cell>
          <cell r="G139" t="str">
            <v>11</v>
          </cell>
        </row>
        <row r="140">
          <cell r="A140">
            <v>2</v>
          </cell>
          <cell r="C140" t="str">
            <v>ВЛ 220 кВ Татаурово - Горяченская</v>
          </cell>
          <cell r="D140" t="str">
            <v>Монтаж опор и фундаментов</v>
          </cell>
          <cell r="G140" t="str">
            <v>15</v>
          </cell>
        </row>
        <row r="141">
          <cell r="A141">
            <v>2</v>
          </cell>
          <cell r="C141" t="str">
            <v>ВЛ 220 кВ Татаурово - Горяченская</v>
          </cell>
          <cell r="D141" t="str">
            <v>Монтаж опор и фундаментов</v>
          </cell>
          <cell r="G141" t="str">
            <v>20</v>
          </cell>
        </row>
        <row r="142">
          <cell r="A142">
            <v>2</v>
          </cell>
          <cell r="C142" t="str">
            <v>ВЛ 220 кВ Татаурово - Горяченская</v>
          </cell>
          <cell r="D142" t="str">
            <v>Монтаж опор и фундаментов</v>
          </cell>
          <cell r="G142" t="str">
            <v>21</v>
          </cell>
        </row>
        <row r="143">
          <cell r="A143">
            <v>2</v>
          </cell>
          <cell r="C143" t="str">
            <v>ВЛ 220 кВ Татаурово - Горяченская</v>
          </cell>
          <cell r="D143" t="str">
            <v>Монтаж опор и фундаментов</v>
          </cell>
          <cell r="G143" t="str">
            <v>29</v>
          </cell>
        </row>
        <row r="144">
          <cell r="A144">
            <v>2</v>
          </cell>
          <cell r="C144" t="str">
            <v>ВЛ 220 кВ Татаурово - Горяченская</v>
          </cell>
          <cell r="D144" t="str">
            <v>Монтаж опор и фундаментов</v>
          </cell>
          <cell r="G144" t="str">
            <v>30</v>
          </cell>
        </row>
        <row r="145">
          <cell r="A145">
            <v>2</v>
          </cell>
          <cell r="C145" t="str">
            <v>ВЛ 220 кВ Татаурово - Горяченская</v>
          </cell>
          <cell r="D145" t="str">
            <v>Монтаж опор и фундаментов</v>
          </cell>
          <cell r="G145" t="str">
            <v>31</v>
          </cell>
        </row>
        <row r="146">
          <cell r="A146">
            <v>2</v>
          </cell>
          <cell r="C146" t="str">
            <v>ВЛ 220 кВ Татаурово - Горяченская</v>
          </cell>
          <cell r="D146" t="str">
            <v>Монтаж опор и фундаментов</v>
          </cell>
          <cell r="G146" t="str">
            <v>45</v>
          </cell>
        </row>
        <row r="147">
          <cell r="A147">
            <v>2</v>
          </cell>
          <cell r="C147" t="str">
            <v>ВЛ 220 кВ Татаурово - Горяченская</v>
          </cell>
          <cell r="D147" t="str">
            <v>Монтаж опор и фундаментов</v>
          </cell>
          <cell r="G147" t="str">
            <v>46</v>
          </cell>
        </row>
        <row r="148">
          <cell r="A148">
            <v>2</v>
          </cell>
          <cell r="C148" t="str">
            <v>ВЛ 220 кВ Татаурово - Горяченская</v>
          </cell>
          <cell r="D148" t="str">
            <v>Монтаж опор и фундаментов</v>
          </cell>
          <cell r="G148" t="str">
            <v>49</v>
          </cell>
        </row>
        <row r="149">
          <cell r="A149">
            <v>2</v>
          </cell>
          <cell r="C149" t="str">
            <v>ВЛ 220 кВ Татаурово - Горяченская</v>
          </cell>
          <cell r="D149" t="str">
            <v>Монтаж опор и фундаментов</v>
          </cell>
          <cell r="G149" t="str">
            <v>51</v>
          </cell>
        </row>
        <row r="150">
          <cell r="A150">
            <v>2</v>
          </cell>
          <cell r="C150" t="str">
            <v>ВЛ 220 кВ Татаурово - Горяченская</v>
          </cell>
          <cell r="D150" t="str">
            <v>Монтаж опор и фундаментов</v>
          </cell>
          <cell r="G150" t="str">
            <v>55</v>
          </cell>
        </row>
        <row r="151">
          <cell r="A151">
            <v>2</v>
          </cell>
          <cell r="C151" t="str">
            <v>ВЛ 220 кВ Татаурово - Горяченская</v>
          </cell>
          <cell r="D151" t="str">
            <v>Монтаж опор и фундаментов</v>
          </cell>
          <cell r="G151" t="str">
            <v>59</v>
          </cell>
        </row>
        <row r="152">
          <cell r="A152">
            <v>2</v>
          </cell>
          <cell r="C152" t="str">
            <v>ВЛ 220 кВ Татаурово - Горяченская</v>
          </cell>
          <cell r="D152" t="str">
            <v>Монтаж опор и фундаментов</v>
          </cell>
          <cell r="G152" t="str">
            <v>65</v>
          </cell>
        </row>
        <row r="153">
          <cell r="A153">
            <v>2</v>
          </cell>
          <cell r="C153" t="str">
            <v>ВЛ 220 кВ Татаурово - Горяченская</v>
          </cell>
          <cell r="D153" t="str">
            <v>Монтаж опор и фундаментов</v>
          </cell>
          <cell r="G153" t="str">
            <v>67</v>
          </cell>
        </row>
        <row r="154">
          <cell r="A154">
            <v>2</v>
          </cell>
          <cell r="C154" t="str">
            <v>ВЛ 220 кВ Татаурово - Горяченская</v>
          </cell>
          <cell r="D154" t="str">
            <v>Монтаж опор и фундаментов</v>
          </cell>
          <cell r="G154" t="str">
            <v>72</v>
          </cell>
        </row>
        <row r="155">
          <cell r="A155">
            <v>2</v>
          </cell>
          <cell r="C155" t="str">
            <v>ВЛ 220 кВ Татаурово - Горяченская</v>
          </cell>
          <cell r="D155" t="str">
            <v>Монтаж опор и фундаментов</v>
          </cell>
          <cell r="G155" t="str">
            <v>74</v>
          </cell>
        </row>
        <row r="156">
          <cell r="A156">
            <v>2</v>
          </cell>
          <cell r="C156" t="str">
            <v>ВЛ 220 кВ Татаурово - Горяченская</v>
          </cell>
          <cell r="D156" t="str">
            <v>Монтаж опор и фундаментов</v>
          </cell>
          <cell r="G156" t="str">
            <v>96</v>
          </cell>
        </row>
        <row r="157">
          <cell r="A157">
            <v>2</v>
          </cell>
          <cell r="C157" t="str">
            <v>ВЛ 220 кВ Татаурово - Горяченская</v>
          </cell>
          <cell r="D157" t="str">
            <v>Монтаж опор и фундаментов</v>
          </cell>
          <cell r="G157" t="str">
            <v>120</v>
          </cell>
        </row>
        <row r="158">
          <cell r="A158">
            <v>2</v>
          </cell>
          <cell r="C158" t="str">
            <v>ВЛ 220 кВ Татаурово - Горяченская</v>
          </cell>
          <cell r="D158" t="str">
            <v>Монтаж опор и фундаментов</v>
          </cell>
          <cell r="G158" t="str">
            <v>121</v>
          </cell>
        </row>
        <row r="159">
          <cell r="A159">
            <v>2</v>
          </cell>
          <cell r="C159" t="str">
            <v>ВЛ 220 кВ Татаурово - Горяченская</v>
          </cell>
          <cell r="D159" t="str">
            <v>Монтаж опор и фундаментов</v>
          </cell>
          <cell r="G159" t="str">
            <v>122</v>
          </cell>
        </row>
        <row r="160">
          <cell r="A160">
            <v>2</v>
          </cell>
          <cell r="C160" t="str">
            <v>ВЛ 220 кВ Татаурово - Горяченская</v>
          </cell>
          <cell r="D160" t="str">
            <v>Монтаж опор и фундаментов</v>
          </cell>
          <cell r="G160" t="str">
            <v>129</v>
          </cell>
        </row>
        <row r="161">
          <cell r="A161">
            <v>2</v>
          </cell>
          <cell r="C161" t="str">
            <v>ВЛ 220 кВ Татаурово - Горяченская</v>
          </cell>
          <cell r="D161" t="str">
            <v>Монтаж опор и фундаментов</v>
          </cell>
          <cell r="G161" t="str">
            <v>133</v>
          </cell>
        </row>
        <row r="162">
          <cell r="A162">
            <v>2</v>
          </cell>
          <cell r="C162" t="str">
            <v>ВЛ 220 кВ Татаурово - Горяченская</v>
          </cell>
          <cell r="D162" t="str">
            <v>Монтаж опор и фундаментов</v>
          </cell>
          <cell r="G162" t="str">
            <v>32</v>
          </cell>
        </row>
        <row r="163">
          <cell r="A163">
            <v>2</v>
          </cell>
          <cell r="C163" t="str">
            <v>ВЛ 220 кВ Татаурово - Горяченская</v>
          </cell>
          <cell r="D163" t="str">
            <v>Монтаж опор и фундаментов</v>
          </cell>
          <cell r="G163" t="str">
            <v>56</v>
          </cell>
        </row>
        <row r="164">
          <cell r="A164">
            <v>2</v>
          </cell>
          <cell r="C164" t="str">
            <v>ВЛ 220 кВ Татаурово - Горяченская</v>
          </cell>
          <cell r="D164" t="str">
            <v>Монтаж опор и фундаментов</v>
          </cell>
          <cell r="G164" t="str">
            <v>60</v>
          </cell>
        </row>
        <row r="165">
          <cell r="A165">
            <v>2</v>
          </cell>
          <cell r="C165" t="str">
            <v>ВЛ 220 кВ Татаурово - Горяченская</v>
          </cell>
          <cell r="D165" t="str">
            <v>Монтаж опор и фундаментов</v>
          </cell>
          <cell r="G165" t="str">
            <v>66</v>
          </cell>
        </row>
        <row r="166">
          <cell r="A166">
            <v>2</v>
          </cell>
          <cell r="C166" t="str">
            <v>ВЛ 220 кВ Татаурово - Горяченская</v>
          </cell>
          <cell r="D166" t="str">
            <v>Монтаж опор и фундаментов</v>
          </cell>
          <cell r="G166" t="str">
            <v>97</v>
          </cell>
        </row>
        <row r="167">
          <cell r="A167">
            <v>2</v>
          </cell>
          <cell r="C167" t="str">
            <v>ВЛ 220 кВ Татаурово - Горяченская</v>
          </cell>
          <cell r="D167" t="str">
            <v>Монтаж опор и фундаментов</v>
          </cell>
          <cell r="G167" t="str">
            <v>119</v>
          </cell>
        </row>
        <row r="168">
          <cell r="A168">
            <v>2</v>
          </cell>
          <cell r="C168" t="str">
            <v>ВЛ 220 кВ Татаурово - Горяченская</v>
          </cell>
          <cell r="D168" t="str">
            <v>Монтаж опор и фундаментов</v>
          </cell>
          <cell r="G168" t="str">
            <v>125</v>
          </cell>
        </row>
        <row r="169">
          <cell r="A169">
            <v>2</v>
          </cell>
          <cell r="C169" t="str">
            <v>ВЛ 220 кВ Татаурово - Горяченская</v>
          </cell>
          <cell r="D169" t="str">
            <v>Монтаж опор и фундаментов</v>
          </cell>
          <cell r="G169" t="str">
            <v>131</v>
          </cell>
        </row>
        <row r="170">
          <cell r="A170">
            <v>2</v>
          </cell>
          <cell r="C170" t="str">
            <v>ВЛ 220 кВ Татаурово - Горяченская</v>
          </cell>
          <cell r="D170" t="str">
            <v>Монтаж опор и фундаментов</v>
          </cell>
          <cell r="G170" t="str">
            <v>68</v>
          </cell>
        </row>
        <row r="171">
          <cell r="A171">
            <v>2</v>
          </cell>
          <cell r="C171" t="str">
            <v>ВЛ 220 кВ Татаурово - Горяченская</v>
          </cell>
          <cell r="D171" t="str">
            <v>Монтаж опор и фундаментов</v>
          </cell>
          <cell r="G171" t="str">
            <v>116</v>
          </cell>
        </row>
        <row r="172">
          <cell r="A172">
            <v>2</v>
          </cell>
          <cell r="C172" t="str">
            <v>ВЛ 220 кВ Татаурово - Горяченская</v>
          </cell>
          <cell r="D172" t="str">
            <v>Монтаж проводов и тросов</v>
          </cell>
          <cell r="G172" t="str">
            <v>75</v>
          </cell>
        </row>
        <row r="173">
          <cell r="A173">
            <v>2</v>
          </cell>
          <cell r="C173" t="str">
            <v>ВЛ 220 кВ Татаурово - Горяченская</v>
          </cell>
          <cell r="D173" t="str">
            <v>Монтаж проводов и тросов</v>
          </cell>
          <cell r="G173" t="str">
            <v>76</v>
          </cell>
        </row>
        <row r="174">
          <cell r="A174">
            <v>2</v>
          </cell>
          <cell r="C174" t="str">
            <v>ВЛ 220 кВ Татаурово - Горяченская</v>
          </cell>
          <cell r="D174" t="str">
            <v>Монтаж проводов и тросов</v>
          </cell>
          <cell r="G174" t="str">
            <v>98</v>
          </cell>
        </row>
        <row r="175">
          <cell r="A175">
            <v>2</v>
          </cell>
          <cell r="C175" t="str">
            <v>ВЛ 220 кВ Татаурово - Горяченская</v>
          </cell>
          <cell r="D175" t="str">
            <v>Монтаж проводов и тросов</v>
          </cell>
          <cell r="G175" t="str">
            <v>101</v>
          </cell>
        </row>
        <row r="176">
          <cell r="A176">
            <v>2</v>
          </cell>
          <cell r="C176" t="str">
            <v>ВЛ 220 кВ Татаурово - Горяченская</v>
          </cell>
          <cell r="D176" t="str">
            <v>Монтаж проводов и тросов</v>
          </cell>
          <cell r="G176" t="str">
            <v>123</v>
          </cell>
        </row>
        <row r="177">
          <cell r="A177">
            <v>2</v>
          </cell>
          <cell r="C177" t="str">
            <v>ВЛ 220 кВ Татаурово - Горяченская</v>
          </cell>
          <cell r="D177" t="str">
            <v>Монтаж проводов и тросов</v>
          </cell>
          <cell r="G177" t="str">
            <v>77</v>
          </cell>
        </row>
        <row r="178">
          <cell r="A178">
            <v>2</v>
          </cell>
          <cell r="C178" t="str">
            <v>ВЛ 220 кВ Татаурово - Горяченская</v>
          </cell>
          <cell r="D178" t="str">
            <v>Монтаж проводов и тросов</v>
          </cell>
          <cell r="G178" t="str">
            <v>99</v>
          </cell>
        </row>
        <row r="179">
          <cell r="A179">
            <v>2</v>
          </cell>
          <cell r="C179" t="str">
            <v>ВЛ 220 кВ Татаурово - Горяченская</v>
          </cell>
          <cell r="D179" t="str">
            <v>Монтаж проводов и тросов</v>
          </cell>
          <cell r="G179" t="str">
            <v>132</v>
          </cell>
        </row>
        <row r="180">
          <cell r="A180">
            <v>9</v>
          </cell>
          <cell r="C180" t="str">
            <v>Экологический мониторинг</v>
          </cell>
          <cell r="D180" t="str">
            <v/>
          </cell>
        </row>
        <row r="181">
          <cell r="A181">
            <v>9</v>
          </cell>
          <cell r="C181" t="str">
            <v>Затраты, связанные с осуществлением работ вахтовым методом</v>
          </cell>
          <cell r="D181" t="str">
            <v/>
          </cell>
        </row>
        <row r="182">
          <cell r="A182">
            <v>9</v>
          </cell>
          <cell r="C182" t="str">
            <v>Затраты, связанные с перевозкой рабочих  с трассы на трассу</v>
          </cell>
          <cell r="D182" t="str">
            <v/>
          </cell>
        </row>
        <row r="183">
          <cell r="A183">
            <v>9</v>
          </cell>
          <cell r="C183" t="str">
            <v>Плата за размещение отходов</v>
          </cell>
          <cell r="D183" t="str">
            <v/>
          </cell>
        </row>
        <row r="184">
          <cell r="A184">
            <v>12</v>
          </cell>
          <cell r="C184" t="str">
            <v>Авторский надзор - 0,2% (от итога по главам 1-9)</v>
          </cell>
          <cell r="D184" t="str">
            <v/>
          </cell>
        </row>
        <row r="185">
          <cell r="A185">
            <v>8</v>
          </cell>
          <cell r="C185" t="str">
            <v>Временные здания и сооружения по ВЛ 3,3%</v>
          </cell>
          <cell r="D185" t="str">
            <v/>
          </cell>
        </row>
      </sheetData>
      <sheetData sheetId="11">
        <row r="5">
          <cell r="B5" t="str">
            <v>сметы</v>
          </cell>
          <cell r="C5" t="str">
            <v>ФЕР</v>
          </cell>
          <cell r="D5" t="str">
            <v>Респ.Бурятия</v>
          </cell>
          <cell r="E5">
            <v>6.77</v>
          </cell>
          <cell r="F5">
            <v>3.94</v>
          </cell>
          <cell r="G5">
            <v>0</v>
          </cell>
          <cell r="H5">
            <v>7.74</v>
          </cell>
          <cell r="I5">
            <v>3.7</v>
          </cell>
          <cell r="J5">
            <v>7.74</v>
          </cell>
        </row>
        <row r="6">
          <cell r="B6" t="str">
            <v>ССР</v>
          </cell>
          <cell r="C6" t="str">
            <v>ФЕР</v>
          </cell>
          <cell r="D6" t="str">
            <v>Респ.Бурятия</v>
          </cell>
          <cell r="E6">
            <v>6.77</v>
          </cell>
          <cell r="F6">
            <v>3.94</v>
          </cell>
          <cell r="G6">
            <v>0</v>
          </cell>
          <cell r="H6">
            <v>7.74</v>
          </cell>
          <cell r="I6">
            <v>3.7</v>
          </cell>
          <cell r="J6">
            <v>7.74</v>
          </cell>
        </row>
        <row r="7">
          <cell r="B7">
            <v>41548</v>
          </cell>
        </row>
        <row r="8">
          <cell r="B8">
            <v>41579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B9">
            <v>41609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B10">
            <v>41456</v>
          </cell>
          <cell r="C10" t="str">
            <v>ФЕР</v>
          </cell>
          <cell r="D10" t="str">
            <v>Респ.Бурятия</v>
          </cell>
          <cell r="E10">
            <v>6.77</v>
          </cell>
          <cell r="F10">
            <v>3.94</v>
          </cell>
          <cell r="H10">
            <v>7.74</v>
          </cell>
          <cell r="I10">
            <v>3.7</v>
          </cell>
          <cell r="J10">
            <v>7.74</v>
          </cell>
        </row>
        <row r="11">
          <cell r="B11">
            <v>41487</v>
          </cell>
          <cell r="C11" t="str">
            <v>ФЕР</v>
          </cell>
          <cell r="D11" t="str">
            <v>Респ.Бурятия</v>
          </cell>
          <cell r="E11">
            <v>6.77</v>
          </cell>
          <cell r="F11">
            <v>3.94</v>
          </cell>
          <cell r="G11">
            <v>0</v>
          </cell>
          <cell r="H11">
            <v>7.74</v>
          </cell>
          <cell r="I11">
            <v>3.7</v>
          </cell>
          <cell r="J11">
            <v>7.74</v>
          </cell>
        </row>
        <row r="12">
          <cell r="B12">
            <v>41518</v>
          </cell>
          <cell r="C12" t="str">
            <v>ФЕР</v>
          </cell>
          <cell r="D12" t="str">
            <v>Респ.Бурятия</v>
          </cell>
          <cell r="E12">
            <v>6.77</v>
          </cell>
          <cell r="F12">
            <v>3.94</v>
          </cell>
          <cell r="G12">
            <v>0</v>
          </cell>
          <cell r="H12">
            <v>7.74</v>
          </cell>
          <cell r="I12">
            <v>3.7</v>
          </cell>
          <cell r="J12">
            <v>7.74</v>
          </cell>
        </row>
        <row r="13">
          <cell r="B13">
            <v>41456</v>
          </cell>
        </row>
        <row r="14">
          <cell r="B14">
            <v>41487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41518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41334</v>
          </cell>
        </row>
        <row r="17">
          <cell r="B17">
            <v>41306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41275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28">
          <cell r="B28" t="str">
            <v>Альянс</v>
          </cell>
          <cell r="C28">
            <v>0.85</v>
          </cell>
        </row>
        <row r="29">
          <cell r="B29" t="str">
            <v>Север</v>
          </cell>
          <cell r="C29">
            <v>0.85</v>
          </cell>
        </row>
        <row r="30">
          <cell r="B30" t="str">
            <v>ВЛСибстрой</v>
          </cell>
          <cell r="C30">
            <v>0.85</v>
          </cell>
        </row>
        <row r="31">
          <cell r="B31" t="str">
            <v>НСК-Энтэр</v>
          </cell>
          <cell r="C31">
            <v>0.85</v>
          </cell>
        </row>
        <row r="32">
          <cell r="B32" t="str">
            <v>Инком</v>
          </cell>
          <cell r="C32">
            <v>0.85</v>
          </cell>
        </row>
        <row r="36">
          <cell r="A36" t="str">
            <v>ВЗиС ВЛ</v>
          </cell>
          <cell r="B36" t="str">
            <v>Временные здания и сооружения ВЛ</v>
          </cell>
          <cell r="C36">
            <v>3.3000000000000002E-2</v>
          </cell>
        </row>
        <row r="37">
          <cell r="A37" t="str">
            <v>ВЗиС ПС</v>
          </cell>
          <cell r="B37" t="str">
            <v>Временные здания и сооружения ПС</v>
          </cell>
          <cell r="C37">
            <v>4.2999999999999997E-2</v>
          </cell>
        </row>
        <row r="38">
          <cell r="A38" t="str">
            <v>ЗУ ВЛ</v>
          </cell>
          <cell r="B38" t="str">
            <v>Зимние удорожания ВЛ</v>
          </cell>
          <cell r="C38">
            <v>1.7000000000000001E-2</v>
          </cell>
        </row>
        <row r="39">
          <cell r="A39" t="str">
            <v>ЗУ ПС</v>
          </cell>
          <cell r="B39" t="str">
            <v>Зимние удорожания ПС</v>
          </cell>
          <cell r="C39">
            <v>1.7000000000000001E-2</v>
          </cell>
        </row>
        <row r="40">
          <cell r="A40" t="str">
            <v>СТР ВЛ</v>
          </cell>
          <cell r="B40" t="str">
            <v>Страхование</v>
          </cell>
          <cell r="C40">
            <v>4.5999999999999999E-3</v>
          </cell>
        </row>
        <row r="41">
          <cell r="A41" t="str">
            <v>ЗСн ВЛ</v>
          </cell>
          <cell r="B41" t="str">
            <v>Затраты по снегоборьбе</v>
          </cell>
          <cell r="C41">
            <v>4.0000000000000001E-3</v>
          </cell>
        </row>
        <row r="52">
          <cell r="C52" t="str">
            <v>ФЕР</v>
          </cell>
        </row>
        <row r="53">
          <cell r="C53" t="str">
            <v>ТЕР</v>
          </cell>
        </row>
        <row r="57">
          <cell r="B57" t="str">
            <v>Респ.Бурятия</v>
          </cell>
        </row>
        <row r="58">
          <cell r="B58" t="str">
            <v>Владимирская</v>
          </cell>
        </row>
        <row r="59">
          <cell r="B59" t="str">
            <v>Ленинградская</v>
          </cell>
        </row>
        <row r="60">
          <cell r="B60" t="str">
            <v>Тверская</v>
          </cell>
        </row>
      </sheetData>
      <sheetData sheetId="1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иселев" refreshedDate="41746.533260532407" createdVersion="3" refreshedVersion="3" minRefreshableVersion="3" recordCount="35">
  <cacheSource type="worksheet">
    <worksheetSource ref="A5:AP40" sheet="ДАННЫЕ ВЛ (2)"/>
  </cacheSource>
  <cacheFields count="42">
    <cacheField name="Номер главы" numFmtId="0">
      <sharedItems containsString="0" containsBlank="1" containsNumber="1" containsInteger="1" minValue="1" maxValue="12" count="5">
        <n v="1"/>
        <n v="8"/>
        <n v="9"/>
        <n v="12"/>
        <m/>
      </sharedItems>
    </cacheField>
    <cacheField name="Наименование главы" numFmtId="0">
      <sharedItems containsBlank="1" count="5">
        <s v="Глава 1 Подготовка территории строительства"/>
        <s v="Глава 8 Временные здания и сооружения "/>
        <s v="Глава 9 Прочие работы и затраты"/>
        <s v="Глава 12 Проектно-изыскательские работы "/>
        <m/>
      </sharedItems>
    </cacheField>
    <cacheField name="Наименование строки ВДЦ" numFmtId="0">
      <sharedItems containsBlank="1" count="9">
        <s v="Подготовка территории строительства, в т.ч. Вырубка просеки, устройство площадок и археологический надзор"/>
        <s v="Временные здания и сооружения по ВЛ 3,3%"/>
        <s v="Временные здания и сооружения по ВЛ, не учтенные нормами ГСН81-05-2001."/>
        <s v="Производство работ в зимнее время - 1,7% (от итога глав 1-8, от СМР, гр.4,5)"/>
        <s v="Затраты на снегоборьбу - 0,4% (от итога глав 1-8, от СМР, гр.4,5)"/>
        <s v="Добровольное страхование - 1% ((от итога глав 1-8, от СМР+оборудование, гр.4,5,6))   0,46% по расчету"/>
        <s v="Экологический мониторинг"/>
        <s v="Авторский надзор - 0,2% (от итога по главам 1-9)"/>
        <m/>
      </sharedItems>
    </cacheField>
    <cacheField name="Наименование подстроки ВДЦ" numFmtId="0">
      <sharedItems containsBlank="1" count="8">
        <s v="Вырубка просеки"/>
        <s v="Рекультивация"/>
        <s v="Разбивка центров опор"/>
        <s v="Очистка площадок от снега"/>
        <s v=""/>
        <s v="Переезд через овраги"/>
        <s v="Устройство деревянного моста шириной 14м"/>
        <m/>
      </sharedItems>
    </cacheField>
    <cacheField name="Тип стройки" numFmtId="49">
      <sharedItems containsBlank="1"/>
    </cacheField>
    <cacheField name="№ пп по ВДЦ" numFmtId="49">
      <sharedItems containsBlank="1"/>
    </cacheField>
    <cacheField name="№ акта по _x000a_ЗАКАЗЧИКУ" numFmtId="49">
      <sharedItems containsBlank="1"/>
    </cacheField>
    <cacheField name="№ акта по ПОДРЯДЧИКУ" numFmtId="49">
      <sharedItems containsNonDate="0" containsString="0" containsBlank="1"/>
    </cacheField>
    <cacheField name="Месяц зарытия" numFmtId="0">
      <sharedItems containsNonDate="0" containsDate="1" containsString="0" containsBlank="1" minDate="2013-07-01T00:00:00" maxDate="2013-09-02T00:00:00" count="3">
        <m/>
        <d v="2013-07-01T00:00:00"/>
        <d v="2013-09-01T00:00:00"/>
      </sharedItems>
    </cacheField>
    <cacheField name="ЗАКАЗЧИК /_x000a_ПОДРЯДЧИК" numFmtId="49">
      <sharedItems containsBlank="1"/>
    </cacheField>
    <cacheField name="Наименование подрядчика" numFmtId="0">
      <sharedItems containsBlank="1" count="3">
        <m/>
        <s v="НСК-Энтэр"/>
        <s v="Север"/>
      </sharedItems>
    </cacheField>
    <cacheField name="Регион" numFmtId="0">
      <sharedItems containsNonDate="0" containsString="0" containsBlank="1"/>
    </cacheField>
    <cacheField name="Новый № сметы по ПС" numFmtId="49">
      <sharedItems containsNonDate="0" containsString="0" containsBlank="1"/>
    </cacheField>
    <cacheField name="СМЕТА / _x000a_АКТ" numFmtId="49">
      <sharedItems containsBlank="1" count="3">
        <s v="СМЕТА"/>
        <s v="АКТ"/>
        <m/>
      </sharedItems>
    </cacheField>
    <cacheField name="№ сметы" numFmtId="0">
      <sharedItems containsBlank="1"/>
    </cacheField>
    <cacheField name="Наименование смет_x000a_(работ и затрат_x000a_(по Сводной таблице стоимости работ и услуг, приложение 1 к договору подряда))" numFmtId="0">
      <sharedItems containsBlank="1"/>
    </cacheField>
    <cacheField name="База _x000a_СМР" numFmtId="164">
      <sharedItems containsString="0" containsBlank="1" containsNumber="1" minValue="0" maxValue="2551780"/>
    </cacheField>
    <cacheField name="База  _x000a_Оборудование " numFmtId="164">
      <sharedItems containsNonDate="0" containsString="0" containsBlank="1"/>
    </cacheField>
    <cacheField name="База   _x000a_Прочие" numFmtId="164">
      <sharedItems containsString="0" containsBlank="1" containsNumber="1" minValue="9333.2120843200009" maxValue="723170"/>
    </cacheField>
    <cacheField name="Тип работ (СМР / ПНР …)" numFmtId="166">
      <sharedItems containsBlank="1"/>
    </cacheField>
    <cacheField name="Текущие_x000a_СМР" numFmtId="164">
      <sharedItems containsString="0" containsBlank="1" containsNumber="1" minValue="0" maxValue="17275550.599999998"/>
    </cacheField>
    <cacheField name="Текущие_x000a_в т.ч._x000a_компенсация материалов" numFmtId="164">
      <sharedItems containsNonDate="0" containsString="0" containsBlank="1"/>
    </cacheField>
    <cacheField name="Текущие_x000a_Оборудование " numFmtId="164">
      <sharedItems containsString="0" containsBlank="1" containsNumber="1" containsInteger="1" minValue="0" maxValue="0"/>
    </cacheField>
    <cacheField name="Текущие_x000a_ВЗиС" numFmtId="164">
      <sharedItems containsString="0" containsBlank="1" containsNumber="1" minValue="0" maxValue="570093.16979999992"/>
    </cacheField>
    <cacheField name="Текущие_x000a_ЗУ" numFmtId="164">
      <sharedItems containsString="0" containsBlank="1" containsNumber="1" minValue="0" maxValue="303375.94408659998"/>
    </cacheField>
    <cacheField name="Текущие_x000a_Командировочные" numFmtId="164">
      <sharedItems containsNonDate="0" containsString="0" containsBlank="1"/>
    </cacheField>
    <cacheField name="Текущие_x000a_Охрана" numFmtId="164">
      <sharedItems containsNonDate="0" containsString="0" containsBlank="1"/>
    </cacheField>
    <cacheField name="Текущие_x000a_перевозка рабочих " numFmtId="164">
      <sharedItems containsString="0" containsBlank="1" containsNumber="1" containsInteger="1" minValue="0" maxValue="0"/>
    </cacheField>
    <cacheField name="Текущие_x000a_Страхование" numFmtId="164">
      <sharedItems containsString="0" containsBlank="1" containsNumber="1" minValue="0" maxValue="79467.532759999987"/>
    </cacheField>
    <cacheField name="Текущие_x000a_ПНР" numFmtId="164">
      <sharedItems containsNonDate="0" containsString="0" containsBlank="1"/>
    </cacheField>
    <cacheField name="Текущие_x000a_Прочие" numFmtId="164">
      <sharedItems containsNonDate="0" containsString="0" containsBlank="1"/>
    </cacheField>
    <cacheField name="По подрядчику_x000a_СМР" numFmtId="164">
      <sharedItems containsString="0" containsBlank="1" containsNumber="1" minValue="4428.8999999999996" maxValue="3701675.49"/>
    </cacheField>
    <cacheField name="По подрядчику_x000a_в т.ч._x000a_компенсация материалов" numFmtId="164">
      <sharedItems containsNonDate="0" containsString="0" containsBlank="1"/>
    </cacheField>
    <cacheField name="По подрядчику_x000a_Оборудование " numFmtId="164">
      <sharedItems containsNonDate="0" containsString="0" containsBlank="1"/>
    </cacheField>
    <cacheField name="По подрядчику_x000a_ВЗиС" numFmtId="164">
      <sharedItems containsString="0" containsBlank="1" containsNumber="1" minValue="146.15369999999999" maxValue="122155.29117000001"/>
    </cacheField>
    <cacheField name="По подрядчику_x000a_ЗУ" numFmtId="164">
      <sharedItems containsString="0" containsBlank="1" containsNumber="1" minValue="77.775912899999994" maxValue="65005.123279890009"/>
    </cacheField>
    <cacheField name="По подрядчику_x000a_Командировочные" numFmtId="164">
      <sharedItems containsNonDate="0" containsString="0" containsBlank="1"/>
    </cacheField>
    <cacheField name="По подрядчику_x000a_Охрана" numFmtId="164">
      <sharedItems containsNonDate="0" containsString="0" containsBlank="1"/>
    </cacheField>
    <cacheField name="По подрядчику_x000a_перевозка рабочих " numFmtId="164">
      <sharedItems containsNonDate="0" containsString="0" containsBlank="1"/>
    </cacheField>
    <cacheField name="По подрядчику_x000a_Страхование" numFmtId="164">
      <sharedItems containsString="0" containsBlank="1" containsNumber="1" minValue="20.372939999999996" maxValue="17027.707254000001"/>
    </cacheField>
    <cacheField name="По подрядчику_x000a_ПНР" numFmtId="164">
      <sharedItems containsNonDate="0" containsString="0" containsBlank="1"/>
    </cacheField>
    <cacheField name="По подрядчику_x000a_Прочие" numFmtId="164">
      <sharedItems containsNonDate="0" containsString="0"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x v="0"/>
    <x v="0"/>
    <x v="0"/>
    <x v="0"/>
    <s v="ВЛ"/>
    <s v="1.1.1.1"/>
    <m/>
    <m/>
    <x v="0"/>
    <m/>
    <x v="0"/>
    <m/>
    <m/>
    <x v="0"/>
    <s v="01-01-01_1"/>
    <s v="Вырубка просеки Уч. 1"/>
    <n v="2551780"/>
    <m/>
    <m/>
    <s v="смр"/>
    <n v="17275550.599999998"/>
    <m/>
    <n v="0"/>
    <n v="570093.16979999992"/>
    <n v="303375.94408659998"/>
    <m/>
    <m/>
    <n v="0"/>
    <n v="79467.532759999987"/>
    <m/>
    <m/>
    <m/>
    <m/>
    <m/>
    <m/>
    <m/>
    <m/>
    <m/>
    <m/>
    <m/>
    <m/>
    <m/>
  </r>
  <r>
    <x v="0"/>
    <x v="0"/>
    <x v="0"/>
    <x v="0"/>
    <s v="ВЛ"/>
    <s v="1.1.1.3"/>
    <m/>
    <m/>
    <x v="0"/>
    <m/>
    <x v="0"/>
    <m/>
    <m/>
    <x v="0"/>
    <s v="01-01-01_3"/>
    <s v="Вырубка просеки Уч. 3"/>
    <n v="1311540"/>
    <m/>
    <m/>
    <s v="смр"/>
    <n v="8879125.7999999989"/>
    <m/>
    <n v="0"/>
    <n v="293011.15139999997"/>
    <n v="155926.32817379999"/>
    <m/>
    <m/>
    <n v="0"/>
    <n v="40843.978679999993"/>
    <m/>
    <m/>
    <m/>
    <m/>
    <m/>
    <m/>
    <m/>
    <m/>
    <m/>
    <m/>
    <m/>
    <m/>
    <m/>
  </r>
  <r>
    <x v="0"/>
    <x v="0"/>
    <x v="0"/>
    <x v="1"/>
    <s v="ВЛ"/>
    <s v="1.1.2.1"/>
    <m/>
    <m/>
    <x v="0"/>
    <m/>
    <x v="0"/>
    <m/>
    <m/>
    <x v="0"/>
    <s v="01-02-02_1"/>
    <s v="Рекультивация Уч. 1"/>
    <n v="238640"/>
    <m/>
    <m/>
    <s v="смр"/>
    <n v="1615592.7999999998"/>
    <m/>
    <n v="0"/>
    <n v="53314.562399999995"/>
    <n v="28371.425160799998"/>
    <m/>
    <m/>
    <n v="0"/>
    <n v="7431.7268799999993"/>
    <m/>
    <m/>
    <m/>
    <m/>
    <m/>
    <m/>
    <m/>
    <m/>
    <m/>
    <m/>
    <m/>
    <m/>
    <m/>
  </r>
  <r>
    <x v="0"/>
    <x v="0"/>
    <x v="0"/>
    <x v="1"/>
    <s v="ВЛ"/>
    <s v="1.1.2.5"/>
    <m/>
    <m/>
    <x v="0"/>
    <m/>
    <x v="0"/>
    <m/>
    <m/>
    <x v="0"/>
    <s v="01-02-02_5"/>
    <s v="Рекультивация Уч. 5"/>
    <n v="238640"/>
    <m/>
    <m/>
    <s v="смр"/>
    <n v="1615592.7999999998"/>
    <m/>
    <n v="0"/>
    <n v="53314.562399999995"/>
    <n v="28371.425160799998"/>
    <m/>
    <m/>
    <n v="0"/>
    <n v="7431.7268799999993"/>
    <m/>
    <m/>
    <m/>
    <m/>
    <m/>
    <m/>
    <m/>
    <m/>
    <m/>
    <m/>
    <m/>
    <m/>
    <m/>
  </r>
  <r>
    <x v="0"/>
    <x v="0"/>
    <x v="0"/>
    <x v="2"/>
    <s v="ВЛ"/>
    <s v="1.1.3.1"/>
    <m/>
    <m/>
    <x v="0"/>
    <m/>
    <x v="0"/>
    <m/>
    <m/>
    <x v="0"/>
    <s v="01-05-05_1"/>
    <s v="Разбивка центров опор Уч. 1"/>
    <m/>
    <m/>
    <n v="148850"/>
    <s v="смр"/>
    <n v="0"/>
    <m/>
    <n v="0"/>
    <n v="0"/>
    <n v="0"/>
    <m/>
    <m/>
    <n v="0"/>
    <n v="0"/>
    <m/>
    <m/>
    <m/>
    <m/>
    <m/>
    <m/>
    <m/>
    <m/>
    <m/>
    <m/>
    <m/>
    <m/>
    <m/>
  </r>
  <r>
    <x v="0"/>
    <x v="0"/>
    <x v="0"/>
    <x v="2"/>
    <s v="ВЛ"/>
    <s v="1.1.3.5"/>
    <m/>
    <m/>
    <x v="0"/>
    <m/>
    <x v="0"/>
    <m/>
    <m/>
    <x v="0"/>
    <s v="01-05-05_5"/>
    <s v="Разбивка центров опор Уч. 5"/>
    <m/>
    <m/>
    <n v="148850"/>
    <s v="смр"/>
    <n v="0"/>
    <m/>
    <n v="0"/>
    <n v="0"/>
    <n v="0"/>
    <m/>
    <m/>
    <n v="0"/>
    <n v="0"/>
    <m/>
    <m/>
    <m/>
    <m/>
    <m/>
    <m/>
    <m/>
    <m/>
    <m/>
    <m/>
    <m/>
    <m/>
    <m/>
  </r>
  <r>
    <x v="0"/>
    <x v="0"/>
    <x v="0"/>
    <x v="3"/>
    <s v="ВЛ"/>
    <s v="1.1.4.1"/>
    <m/>
    <m/>
    <x v="0"/>
    <m/>
    <x v="0"/>
    <m/>
    <m/>
    <x v="0"/>
    <s v="01-03-01_1"/>
    <s v="Очистка площадок от снега Уч. 1"/>
    <n v="10270"/>
    <m/>
    <m/>
    <s v="смр"/>
    <n v="69527.899999999994"/>
    <m/>
    <n v="0"/>
    <n v="2294.4207000000001"/>
    <n v="1220.9794519"/>
    <m/>
    <m/>
    <n v="0"/>
    <n v="319.82833999999997"/>
    <m/>
    <m/>
    <m/>
    <m/>
    <m/>
    <m/>
    <m/>
    <m/>
    <m/>
    <m/>
    <m/>
    <m/>
    <m/>
  </r>
  <r>
    <x v="0"/>
    <x v="0"/>
    <x v="0"/>
    <x v="3"/>
    <s v="ВЛ"/>
    <s v="1.1.4.2"/>
    <m/>
    <m/>
    <x v="0"/>
    <m/>
    <x v="0"/>
    <m/>
    <m/>
    <x v="0"/>
    <s v="01-03-01_2"/>
    <s v="Очистка площадок от снега Уч. 2"/>
    <n v="12250"/>
    <m/>
    <m/>
    <s v="смр"/>
    <n v="82932.5"/>
    <m/>
    <n v="0"/>
    <n v="2736.7725"/>
    <n v="1456.3776325000001"/>
    <m/>
    <m/>
    <n v="0"/>
    <n v="381.48950000000002"/>
    <m/>
    <m/>
    <m/>
    <m/>
    <m/>
    <m/>
    <m/>
    <m/>
    <m/>
    <m/>
    <m/>
    <m/>
    <m/>
  </r>
  <r>
    <x v="1"/>
    <x v="1"/>
    <x v="1"/>
    <x v="4"/>
    <s v="ВЛ"/>
    <s v="8.1"/>
    <m/>
    <m/>
    <x v="0"/>
    <m/>
    <x v="0"/>
    <m/>
    <m/>
    <x v="0"/>
    <m/>
    <s v="Временные здания и сооружения по ВЛ 3,3%"/>
    <n v="143982.96000000002"/>
    <m/>
    <m/>
    <s v="смр"/>
    <n v="974764.63920000009"/>
    <m/>
    <n v="0"/>
    <n v="0"/>
    <n v="0"/>
    <m/>
    <m/>
    <n v="0"/>
    <n v="0"/>
    <m/>
    <m/>
    <m/>
    <m/>
    <m/>
    <m/>
    <m/>
    <m/>
    <m/>
    <m/>
    <m/>
    <m/>
    <m/>
  </r>
  <r>
    <x v="1"/>
    <x v="1"/>
    <x v="2"/>
    <x v="5"/>
    <s v="ВЛ"/>
    <s v="8.2.1.1"/>
    <m/>
    <m/>
    <x v="0"/>
    <m/>
    <x v="0"/>
    <m/>
    <m/>
    <x v="0"/>
    <s v="08-01-10_1"/>
    <s v="Переезд через овраги"/>
    <n v="6090"/>
    <m/>
    <m/>
    <s v="смр"/>
    <n v="41229.299999999996"/>
    <m/>
    <n v="0"/>
    <n v="0"/>
    <n v="0"/>
    <m/>
    <m/>
    <n v="0"/>
    <n v="0"/>
    <m/>
    <m/>
    <m/>
    <m/>
    <m/>
    <m/>
    <m/>
    <m/>
    <m/>
    <m/>
    <m/>
    <m/>
    <m/>
  </r>
  <r>
    <x v="1"/>
    <x v="1"/>
    <x v="2"/>
    <x v="5"/>
    <s v="ВЛ"/>
    <s v="8.2.1.2"/>
    <m/>
    <m/>
    <x v="0"/>
    <m/>
    <x v="0"/>
    <m/>
    <m/>
    <x v="0"/>
    <s v="08-01-10_2"/>
    <s v="Переезд через овраги"/>
    <n v="8430"/>
    <m/>
    <m/>
    <s v="смр"/>
    <n v="57071.1"/>
    <m/>
    <n v="0"/>
    <n v="0"/>
    <n v="0"/>
    <m/>
    <m/>
    <n v="0"/>
    <n v="0"/>
    <m/>
    <m/>
    <m/>
    <m/>
    <m/>
    <m/>
    <m/>
    <m/>
    <m/>
    <m/>
    <m/>
    <m/>
    <m/>
  </r>
  <r>
    <x v="1"/>
    <x v="1"/>
    <x v="2"/>
    <x v="6"/>
    <s v="ВЛ"/>
    <s v="8.2.6.3"/>
    <m/>
    <m/>
    <x v="0"/>
    <m/>
    <x v="0"/>
    <m/>
    <m/>
    <x v="0"/>
    <s v="08-06-15_4"/>
    <s v="Устройство деревянного моста шириной 14м"/>
    <n v="49000"/>
    <m/>
    <m/>
    <s v="смр"/>
    <n v="331730"/>
    <m/>
    <n v="0"/>
    <n v="0"/>
    <n v="0"/>
    <m/>
    <m/>
    <n v="0"/>
    <n v="0"/>
    <m/>
    <m/>
    <m/>
    <m/>
    <m/>
    <m/>
    <m/>
    <m/>
    <m/>
    <m/>
    <m/>
    <m/>
    <m/>
  </r>
  <r>
    <x v="2"/>
    <x v="2"/>
    <x v="3"/>
    <x v="4"/>
    <s v="ВЛ"/>
    <s v="9.1"/>
    <m/>
    <m/>
    <x v="0"/>
    <m/>
    <x v="0"/>
    <m/>
    <m/>
    <x v="0"/>
    <m/>
    <s v="Производство работ в зимнее время - 1,7% (от итога глав 1-8, от СМР, гр.4,5)"/>
    <n v="77700.590320000003"/>
    <m/>
    <m/>
    <s v="прочие"/>
    <n v="0"/>
    <m/>
    <n v="0"/>
    <n v="0"/>
    <n v="0"/>
    <m/>
    <m/>
    <n v="0"/>
    <n v="0"/>
    <m/>
    <m/>
    <m/>
    <m/>
    <m/>
    <m/>
    <m/>
    <m/>
    <m/>
    <m/>
    <m/>
    <m/>
    <m/>
  </r>
  <r>
    <x v="2"/>
    <x v="2"/>
    <x v="4"/>
    <x v="4"/>
    <s v="ВЛ"/>
    <s v="9.2"/>
    <m/>
    <m/>
    <x v="0"/>
    <m/>
    <x v="0"/>
    <m/>
    <m/>
    <x v="0"/>
    <m/>
    <s v="Затраты на снегоборьбу - 0,4% (от итога глав 1-8, от СМР, гр.4,5)"/>
    <n v="18282.491839999999"/>
    <m/>
    <m/>
    <s v="прочие"/>
    <n v="0"/>
    <m/>
    <n v="0"/>
    <n v="0"/>
    <n v="0"/>
    <m/>
    <m/>
    <n v="0"/>
    <n v="0"/>
    <m/>
    <m/>
    <m/>
    <m/>
    <m/>
    <m/>
    <m/>
    <m/>
    <m/>
    <m/>
    <m/>
    <m/>
    <m/>
  </r>
  <r>
    <x v="2"/>
    <x v="2"/>
    <x v="5"/>
    <x v="4"/>
    <s v="ВЛ"/>
    <s v="9.3"/>
    <m/>
    <m/>
    <x v="0"/>
    <m/>
    <x v="0"/>
    <m/>
    <m/>
    <x v="0"/>
    <m/>
    <s v="Добровольное страхование - 1% ((от итога глав 1-8, от СМР+оборудование, гр.4,5,6))   0,46% по расчету"/>
    <m/>
    <m/>
    <n v="45706.229599999999"/>
    <s v="прочие"/>
    <n v="0"/>
    <m/>
    <n v="0"/>
    <n v="0"/>
    <n v="0"/>
    <m/>
    <m/>
    <n v="0"/>
    <n v="0"/>
    <m/>
    <m/>
    <m/>
    <m/>
    <m/>
    <m/>
    <m/>
    <m/>
    <m/>
    <m/>
    <m/>
    <m/>
    <m/>
  </r>
  <r>
    <x v="2"/>
    <x v="2"/>
    <x v="6"/>
    <x v="4"/>
    <s v="ВЛ"/>
    <s v="9.4"/>
    <m/>
    <m/>
    <x v="0"/>
    <m/>
    <x v="0"/>
    <m/>
    <m/>
    <x v="0"/>
    <m/>
    <s v="Экологический мониторинг"/>
    <m/>
    <m/>
    <n v="723170"/>
    <s v="прочие"/>
    <n v="0"/>
    <m/>
    <n v="0"/>
    <n v="0"/>
    <n v="0"/>
    <m/>
    <m/>
    <n v="0"/>
    <n v="0"/>
    <m/>
    <m/>
    <m/>
    <m/>
    <m/>
    <m/>
    <m/>
    <m/>
    <m/>
    <m/>
    <m/>
    <m/>
    <m/>
  </r>
  <r>
    <x v="3"/>
    <x v="3"/>
    <x v="7"/>
    <x v="4"/>
    <s v="ВЛ"/>
    <s v="12.1"/>
    <m/>
    <m/>
    <x v="0"/>
    <m/>
    <x v="0"/>
    <m/>
    <m/>
    <x v="0"/>
    <m/>
    <s v="Авторский надзор - 0,2% (от итога по главам 1-9)"/>
    <m/>
    <m/>
    <n v="9333.2120843200009"/>
    <s v="проект"/>
    <n v="0"/>
    <m/>
    <n v="0"/>
    <n v="0"/>
    <n v="0"/>
    <m/>
    <m/>
    <n v="0"/>
    <n v="0"/>
    <m/>
    <m/>
    <m/>
    <m/>
    <m/>
    <m/>
    <m/>
    <m/>
    <m/>
    <m/>
    <m/>
    <m/>
    <m/>
  </r>
  <r>
    <x v="0"/>
    <x v="0"/>
    <x v="0"/>
    <x v="0"/>
    <s v="ВЛ"/>
    <s v="1.1.1.1"/>
    <s v="2"/>
    <m/>
    <x v="1"/>
    <s v="З+П"/>
    <x v="1"/>
    <m/>
    <m/>
    <x v="1"/>
    <s v="01-01-011 изм 1"/>
    <s v="Вырубка просеки Уч. 1"/>
    <n v="561711"/>
    <m/>
    <m/>
    <s v="смр"/>
    <n v="3802783.4699999997"/>
    <m/>
    <n v="0"/>
    <n v="125491.85450999999"/>
    <n v="66780.680516670007"/>
    <m/>
    <m/>
    <m/>
    <n v="17492.803961999998"/>
    <m/>
    <m/>
    <n v="3701675.49"/>
    <m/>
    <m/>
    <n v="122155.29117000001"/>
    <n v="65005.123279890009"/>
    <m/>
    <m/>
    <m/>
    <n v="17027.707254000001"/>
    <m/>
    <m/>
  </r>
  <r>
    <x v="0"/>
    <x v="0"/>
    <x v="0"/>
    <x v="0"/>
    <s v="ВЛ"/>
    <s v="1.1.1.1"/>
    <s v="39"/>
    <m/>
    <x v="1"/>
    <s v="З+П"/>
    <x v="1"/>
    <m/>
    <m/>
    <x v="1"/>
    <s v="01-01-01_1"/>
    <s v="Вырубка просеки Уч. 3"/>
    <n v="47110"/>
    <m/>
    <m/>
    <s v="смр"/>
    <n v="318934.69999999995"/>
    <m/>
    <n v="0"/>
    <n v="10524.845099999999"/>
    <n v="5600.8122666999989"/>
    <m/>
    <m/>
    <m/>
    <n v="1467.0996199999997"/>
    <m/>
    <m/>
    <n v="313752.59999999998"/>
    <m/>
    <m/>
    <n v="10353.835799999999"/>
    <n v="5509.8094086000001"/>
    <m/>
    <m/>
    <m/>
    <n v="1443.2619599999998"/>
    <m/>
    <m/>
  </r>
  <r>
    <x v="0"/>
    <x v="0"/>
    <x v="0"/>
    <x v="0"/>
    <s v="ВЛ"/>
    <s v="1.1.1.2"/>
    <s v="37"/>
    <m/>
    <x v="1"/>
    <s v="З+П"/>
    <x v="1"/>
    <m/>
    <m/>
    <x v="1"/>
    <s v="01-01-01_2"/>
    <s v="Вырубка просеки Уч. 1"/>
    <n v="40707"/>
    <m/>
    <m/>
    <s v="смр"/>
    <n v="275586.38999999996"/>
    <m/>
    <n v="0"/>
    <n v="9094.3508699999984"/>
    <n v="4839.57259479"/>
    <m/>
    <m/>
    <m/>
    <n v="1267.6973939999998"/>
    <m/>
    <m/>
    <n v="271108.62"/>
    <m/>
    <m/>
    <n v="8946.58446"/>
    <n v="4760.9384758200003"/>
    <m/>
    <m/>
    <m/>
    <n v="1247.0996519999999"/>
    <m/>
    <m/>
  </r>
  <r>
    <x v="0"/>
    <x v="0"/>
    <x v="0"/>
    <x v="0"/>
    <s v="ВЛ"/>
    <s v="1.1.1.3"/>
    <s v="38"/>
    <m/>
    <x v="1"/>
    <s v="З+П"/>
    <x v="1"/>
    <m/>
    <m/>
    <x v="1"/>
    <s v="01-01-01_3"/>
    <s v="Вырубка просеки Уч. 1"/>
    <n v="76171"/>
    <m/>
    <m/>
    <s v="смр"/>
    <n v="515677.67"/>
    <m/>
    <n v="0"/>
    <n v="17017.363110000002"/>
    <n v="9055.8155628700006"/>
    <m/>
    <m/>
    <m/>
    <n v="2372.1172819999997"/>
    <m/>
    <m/>
    <n v="507298.86"/>
    <m/>
    <m/>
    <n v="16740.862379999999"/>
    <n v="8908.6752804600001"/>
    <m/>
    <m/>
    <m/>
    <n v="2333.574756"/>
    <m/>
    <m/>
  </r>
  <r>
    <x v="0"/>
    <x v="0"/>
    <x v="0"/>
    <x v="0"/>
    <s v="ВЛ"/>
    <s v="1.1.1.4"/>
    <s v="40"/>
    <m/>
    <x v="1"/>
    <s v="З+П"/>
    <x v="1"/>
    <m/>
    <m/>
    <x v="1"/>
    <s v="01-01-01_4"/>
    <s v="Вырубка просеки Уч. 3"/>
    <n v="95708"/>
    <m/>
    <m/>
    <s v="смр"/>
    <n v="647943.15999999992"/>
    <m/>
    <n v="0"/>
    <n v="21382.12428"/>
    <n v="11378.529832759999"/>
    <m/>
    <m/>
    <m/>
    <n v="2980.5385359999996"/>
    <m/>
    <m/>
    <n v="637415.28"/>
    <m/>
    <m/>
    <n v="21034.704240000003"/>
    <n v="11193.649732080001"/>
    <m/>
    <m/>
    <m/>
    <n v="2932.1102879999999"/>
    <m/>
    <m/>
  </r>
  <r>
    <x v="0"/>
    <x v="0"/>
    <x v="0"/>
    <x v="3"/>
    <s v="ВЛ"/>
    <s v="1.1.4.1"/>
    <s v="23"/>
    <m/>
    <x v="1"/>
    <s v="З+П"/>
    <x v="1"/>
    <m/>
    <m/>
    <x v="1"/>
    <s v="01-03-01_1"/>
    <s v="Очистка площадок от снега Уч. 1"/>
    <n v="3497"/>
    <m/>
    <m/>
    <s v="смр"/>
    <n v="23674.69"/>
    <m/>
    <n v="0"/>
    <n v="781.26477"/>
    <n v="415.75123109000003"/>
    <m/>
    <m/>
    <m/>
    <n v="108.90357399999999"/>
    <m/>
    <m/>
    <n v="23290.02"/>
    <m/>
    <m/>
    <n v="768.57066000000009"/>
    <n v="408.99604122000005"/>
    <m/>
    <m/>
    <m/>
    <n v="107.134092"/>
    <m/>
    <m/>
  </r>
  <r>
    <x v="0"/>
    <x v="0"/>
    <x v="0"/>
    <x v="3"/>
    <s v="ВЛ"/>
    <s v="1.1.4.2"/>
    <s v="6"/>
    <m/>
    <x v="1"/>
    <s v="З+П"/>
    <x v="1"/>
    <m/>
    <m/>
    <x v="1"/>
    <s v="01-03-01_2"/>
    <s v="Очистка площадок от снега Уч. 2"/>
    <n v="944"/>
    <m/>
    <m/>
    <s v="смр"/>
    <n v="6390.8799999999992"/>
    <m/>
    <n v="0"/>
    <n v="210.89903999999999"/>
    <n v="112.23024368"/>
    <m/>
    <m/>
    <m/>
    <n v="29.398047999999996"/>
    <m/>
    <m/>
    <n v="6287.04"/>
    <m/>
    <m/>
    <n v="207.47232"/>
    <n v="110.40670944"/>
    <m/>
    <m/>
    <m/>
    <n v="28.920383999999999"/>
    <m/>
    <m/>
  </r>
  <r>
    <x v="0"/>
    <x v="0"/>
    <x v="0"/>
    <x v="3"/>
    <s v="ВЛ"/>
    <s v="1.1.4.2"/>
    <s v="24"/>
    <m/>
    <x v="1"/>
    <s v="З+П"/>
    <x v="1"/>
    <m/>
    <m/>
    <x v="1"/>
    <s v="01-03-01_2"/>
    <s v="Очистка площадок от снега Уч. 2"/>
    <n v="665"/>
    <m/>
    <m/>
    <s v="смр"/>
    <n v="4502.0499999999993"/>
    <m/>
    <n v="0"/>
    <n v="148.56764999999999"/>
    <n v="79.060500049999987"/>
    <m/>
    <m/>
    <m/>
    <n v="20.709429999999998"/>
    <m/>
    <m/>
    <n v="4428.8999999999996"/>
    <m/>
    <m/>
    <n v="146.15369999999999"/>
    <n v="77.775912899999994"/>
    <m/>
    <m/>
    <m/>
    <n v="20.372939999999996"/>
    <m/>
    <m/>
  </r>
  <r>
    <x v="1"/>
    <x v="1"/>
    <x v="1"/>
    <x v="4"/>
    <s v="ВЛ"/>
    <s v="8.1"/>
    <m/>
    <m/>
    <x v="2"/>
    <m/>
    <x v="2"/>
    <m/>
    <m/>
    <x v="1"/>
    <m/>
    <s v="Временные здания и сооружения по ВЛ 3,3%"/>
    <n v="0"/>
    <m/>
    <m/>
    <s v="смр"/>
    <n v="0"/>
    <m/>
    <n v="0"/>
    <n v="0"/>
    <n v="0"/>
    <m/>
    <m/>
    <n v="0"/>
    <n v="0"/>
    <m/>
    <m/>
    <m/>
    <m/>
    <m/>
    <m/>
    <m/>
    <m/>
    <m/>
    <m/>
    <m/>
    <m/>
    <m/>
  </r>
  <r>
    <x v="4"/>
    <x v="4"/>
    <x v="8"/>
    <x v="7"/>
    <m/>
    <m/>
    <m/>
    <m/>
    <x v="0"/>
    <m/>
    <x v="0"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4"/>
    <x v="4"/>
    <x v="8"/>
    <x v="7"/>
    <m/>
    <m/>
    <m/>
    <m/>
    <x v="0"/>
    <m/>
    <x v="0"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4"/>
    <x v="4"/>
    <x v="8"/>
    <x v="7"/>
    <m/>
    <m/>
    <m/>
    <m/>
    <x v="0"/>
    <m/>
    <x v="0"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4"/>
    <x v="4"/>
    <x v="8"/>
    <x v="7"/>
    <m/>
    <m/>
    <m/>
    <m/>
    <x v="0"/>
    <m/>
    <x v="0"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4"/>
    <x v="4"/>
    <x v="8"/>
    <x v="7"/>
    <m/>
    <m/>
    <m/>
    <m/>
    <x v="0"/>
    <m/>
    <x v="0"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4"/>
    <x v="4"/>
    <x v="8"/>
    <x v="7"/>
    <m/>
    <m/>
    <m/>
    <m/>
    <x v="0"/>
    <m/>
    <x v="0"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4"/>
    <x v="4"/>
    <x v="8"/>
    <x v="7"/>
    <m/>
    <m/>
    <m/>
    <m/>
    <x v="0"/>
    <m/>
    <x v="0"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4"/>
    <x v="4"/>
    <x v="8"/>
    <x v="7"/>
    <m/>
    <m/>
    <m/>
    <m/>
    <x v="0"/>
    <m/>
    <x v="0"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4"/>
    <x v="4"/>
    <x v="8"/>
    <x v="7"/>
    <m/>
    <m/>
    <m/>
    <m/>
    <x v="0"/>
    <m/>
    <x v="0"/>
    <m/>
    <m/>
    <x v="2"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71" applyNumberFormats="0" applyBorderFormats="0" applyFontFormats="0" applyPatternFormats="0" applyAlignmentFormats="0" applyWidthHeightFormats="1" dataCaption="Значения" updatedVersion="3" minRefreshableVersion="3" showCalcMbrs="0" colGrandTotals="0" itemPrintTitles="1" createdVersion="3" indent="0" outline="1" outlineData="1" multipleFieldFilters="0">
  <location ref="A4:H31" firstHeaderRow="1" firstDataRow="3" firstDataCol="2" rowPageCount="2" colPageCount="1"/>
  <pivotFields count="42">
    <pivotField axis="axisRow" outline="0" showAll="0" defaultSubtotal="0">
      <items count="5">
        <item x="0"/>
        <item x="1"/>
        <item x="2"/>
        <item x="3"/>
        <item h="1" x="4"/>
      </items>
    </pivotField>
    <pivotField axis="axisRow" showAll="0">
      <items count="6">
        <item x="0"/>
        <item x="3"/>
        <item x="1"/>
        <item x="2"/>
        <item x="4"/>
        <item t="default"/>
      </items>
    </pivotField>
    <pivotField axis="axisRow" showAll="0">
      <items count="10">
        <item x="7"/>
        <item x="1"/>
        <item x="2"/>
        <item x="5"/>
        <item x="4"/>
        <item x="0"/>
        <item x="3"/>
        <item x="6"/>
        <item x="8"/>
        <item t="default"/>
      </items>
    </pivotField>
    <pivotField axis="axisRow" showAll="0">
      <items count="9">
        <item x="4"/>
        <item x="0"/>
        <item x="3"/>
        <item x="5"/>
        <item x="2"/>
        <item x="1"/>
        <item x="6"/>
        <item x="7"/>
        <item t="default"/>
      </items>
    </pivotField>
    <pivotField showAll="0"/>
    <pivotField showAll="0"/>
    <pivotField showAll="0"/>
    <pivotField showAll="0"/>
    <pivotField axis="axisPage" showAll="0">
      <items count="4">
        <item x="1"/>
        <item x="2"/>
        <item x="0"/>
        <item t="default"/>
      </items>
    </pivotField>
    <pivotField showAll="0"/>
    <pivotField axis="axisPage" showAll="0">
      <items count="4">
        <item x="1"/>
        <item x="2"/>
        <item x="0"/>
        <item t="default"/>
      </items>
    </pivotField>
    <pivotField showAll="0"/>
    <pivotField showAll="0"/>
    <pivotField axis="axisCol" showAll="0">
      <items count="4">
        <item x="1"/>
        <item x="0"/>
        <item h="1" x="2"/>
        <item t="default"/>
      </items>
    </pivotField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4">
    <field x="0"/>
    <field x="1"/>
    <field x="2"/>
    <field x="3"/>
  </rowFields>
  <rowItems count="25">
    <i>
      <x/>
      <x/>
    </i>
    <i r="2">
      <x v="5"/>
    </i>
    <i r="3">
      <x v="1"/>
    </i>
    <i r="3">
      <x v="2"/>
    </i>
    <i r="3">
      <x v="4"/>
    </i>
    <i r="3">
      <x v="5"/>
    </i>
    <i>
      <x v="1"/>
      <x v="2"/>
    </i>
    <i r="2">
      <x v="1"/>
    </i>
    <i r="3">
      <x/>
    </i>
    <i r="2">
      <x v="2"/>
    </i>
    <i r="3">
      <x v="3"/>
    </i>
    <i r="3">
      <x v="6"/>
    </i>
    <i>
      <x v="2"/>
      <x v="3"/>
    </i>
    <i r="2">
      <x v="3"/>
    </i>
    <i r="3">
      <x/>
    </i>
    <i r="2">
      <x v="4"/>
    </i>
    <i r="3">
      <x/>
    </i>
    <i r="2">
      <x v="6"/>
    </i>
    <i r="3">
      <x/>
    </i>
    <i r="2">
      <x v="7"/>
    </i>
    <i r="3">
      <x/>
    </i>
    <i>
      <x v="3"/>
      <x v="1"/>
    </i>
    <i r="2">
      <x/>
    </i>
    <i r="3">
      <x/>
    </i>
    <i t="grand">
      <x/>
    </i>
  </rowItems>
  <colFields count="2">
    <field x="13"/>
    <field x="-2"/>
  </colFields>
  <colItems count="6">
    <i>
      <x/>
      <x/>
    </i>
    <i r="1" i="1">
      <x v="1"/>
    </i>
    <i r="1" i="2">
      <x v="2"/>
    </i>
    <i>
      <x v="1"/>
      <x/>
    </i>
    <i r="1" i="1">
      <x v="1"/>
    </i>
    <i r="1" i="2">
      <x v="2"/>
    </i>
  </colItems>
  <pageFields count="2">
    <pageField fld="8" hier="-1"/>
    <pageField fld="10" hier="-1"/>
  </pageFields>
  <dataFields count="3">
    <dataField name="Сумма по полю База " fld="16" baseField="0" baseItem="0"/>
    <dataField name="Сумма по полю Текущие" fld="20" baseField="0" baseItem="0"/>
    <dataField name="Сумма по полю По подрядчику" fld="31" baseField="0" baseItem="0"/>
  </dataFields>
  <formats count="39">
    <format dxfId="402">
      <pivotArea field="1" type="button" dataOnly="0" labelOnly="1" outline="0" axis="axisRow" fieldPosition="1"/>
    </format>
    <format dxfId="400">
      <pivotArea dataOnly="0" labelOnly="1" grandRow="1" outline="0" fieldPosition="0"/>
    </format>
    <format dxfId="398">
      <pivotArea dataOnly="0" labelOnly="1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396">
      <pivotArea dataOnly="0" labelOnly="1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94">
      <pivotArea dataOnly="0" labelOnly="1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392">
      <pivotArea dataOnly="0" labelOnly="1" fieldPosition="0">
        <references count="2">
          <reference field="0" count="1" selected="0">
            <x v="3"/>
          </reference>
          <reference field="1" count="1">
            <x v="1"/>
          </reference>
        </references>
      </pivotArea>
    </format>
    <format dxfId="390">
      <pivotArea dataOnly="0" labelOnly="1" fieldPosition="0">
        <references count="2">
          <reference field="0" count="1" selected="0">
            <x v="4"/>
          </reference>
          <reference field="1" count="1">
            <x v="4"/>
          </reference>
        </references>
      </pivotArea>
    </format>
    <format dxfId="388">
      <pivotArea dataOnly="0" labelOnly="1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386">
      <pivotArea dataOnly="0" labelOnly="1" fieldPosition="0">
        <references count="4">
          <reference field="0" count="1" selected="0">
            <x v="0"/>
          </reference>
          <reference field="1" count="1" selected="0">
            <x v="0"/>
          </reference>
          <reference field="2" count="1" selected="0">
            <x v="5"/>
          </reference>
          <reference field="3" count="0"/>
        </references>
      </pivotArea>
    </format>
    <format dxfId="384">
      <pivotArea field="1" type="button" dataOnly="0" labelOnly="1" outline="0" axis="axisRow" fieldPosition="1"/>
    </format>
    <format dxfId="383">
      <pivotArea dataOnly="0" labelOnly="1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382">
      <pivotArea dataOnly="0" labelOnly="1" fieldPosition="0">
        <references count="2">
          <reference field="0" count="1" selected="0">
            <x v="4"/>
          </reference>
          <reference field="1" count="1">
            <x v="4"/>
          </reference>
        </references>
      </pivotArea>
    </format>
    <format dxfId="381">
      <pivotArea dataOnly="0" labelOnly="1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380">
      <pivotArea dataOnly="0" labelOnly="1" fieldPosition="0">
        <references count="4">
          <reference field="0" count="1" selected="0">
            <x v="0"/>
          </reference>
          <reference field="1" count="1" selected="0">
            <x v="0"/>
          </reference>
          <reference field="2" count="1" selected="0">
            <x v="5"/>
          </reference>
          <reference field="3" count="0"/>
        </references>
      </pivotArea>
    </format>
    <format dxfId="287">
      <pivotArea outline="0" collapsedLevelsAreSubtotals="1" fieldPosition="0"/>
    </format>
    <format dxfId="285">
      <pivotArea field="13" type="button" dataOnly="0" labelOnly="1" outline="0" axis="axisCol" fieldPosition="0"/>
    </format>
    <format dxfId="283">
      <pivotArea field="-2" type="button" dataOnly="0" labelOnly="1" outline="0" axis="axisCol" fieldPosition="1"/>
    </format>
    <format dxfId="281">
      <pivotArea type="topRight" dataOnly="0" labelOnly="1" outline="0" fieldPosition="0"/>
    </format>
    <format dxfId="279">
      <pivotArea dataOnly="0" labelOnly="1" fieldPosition="0">
        <references count="1">
          <reference field="13" count="0"/>
        </references>
      </pivotArea>
    </format>
    <format dxfId="275">
      <pivotArea field="1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73">
      <pivotArea field="1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71">
      <pivotArea dataOnly="0" labelOnly="1" outline="0" fieldPosition="0">
        <references count="2">
          <reference field="4294967294" count="2">
            <x v="0"/>
            <x v="1"/>
          </reference>
          <reference field="13" count="1" selected="0">
            <x v="0"/>
          </reference>
        </references>
      </pivotArea>
    </format>
    <format dxfId="269">
      <pivotArea dataOnly="0" labelOnly="1" outline="0" fieldPosition="0">
        <references count="2">
          <reference field="4294967294" count="2">
            <x v="0"/>
            <x v="1"/>
          </reference>
          <reference field="13" count="1" selected="0">
            <x v="1"/>
          </reference>
        </references>
      </pivotArea>
    </format>
    <format dxfId="267">
      <pivotArea dataOnly="0" labelOnly="1" outline="0" fieldPosition="0">
        <references count="2">
          <reference field="4294967294" count="2">
            <x v="0"/>
            <x v="1"/>
          </reference>
          <reference field="13" count="1" selected="0">
            <x v="2"/>
          </reference>
        </references>
      </pivotArea>
    </format>
    <format dxfId="265">
      <pivotArea dataOnly="0" labelOnly="1" fieldPosition="0">
        <references count="1">
          <reference field="13" count="0"/>
        </references>
      </pivotArea>
    </format>
    <format dxfId="264">
      <pivotArea field="1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62">
      <pivotArea field="1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60">
      <pivotArea dataOnly="0" labelOnly="1" outline="0" fieldPosition="0">
        <references count="2">
          <reference field="4294967294" count="2">
            <x v="0"/>
            <x v="1"/>
          </reference>
          <reference field="13" count="1" selected="0">
            <x v="0"/>
          </reference>
        </references>
      </pivotArea>
    </format>
    <format dxfId="259">
      <pivotArea dataOnly="0" labelOnly="1" outline="0" fieldPosition="0">
        <references count="2">
          <reference field="4294967294" count="2">
            <x v="0"/>
            <x v="1"/>
          </reference>
          <reference field="13" count="1" selected="0">
            <x v="1"/>
          </reference>
        </references>
      </pivotArea>
    </format>
    <format dxfId="258">
      <pivotArea dataOnly="0" labelOnly="1" outline="0" fieldPosition="0">
        <references count="2">
          <reference field="4294967294" count="2">
            <x v="0"/>
            <x v="1"/>
          </reference>
          <reference field="13" count="1" selected="0">
            <x v="2"/>
          </reference>
        </references>
      </pivotArea>
    </format>
    <format dxfId="87">
      <pivotArea dataOnly="0" labelOnly="1" outline="0" fieldPosition="0">
        <references count="2">
          <reference field="4294967294" count="1">
            <x v="2"/>
          </reference>
          <reference field="13" count="1" selected="0">
            <x v="2"/>
          </reference>
        </references>
      </pivotArea>
    </format>
    <format dxfId="16">
      <pivotArea dataOnly="0" grandRow="1" outline="0" fieldPosition="0"/>
    </format>
    <format dxfId="14">
      <pivotArea dataOnly="0" labelOnly="1" outline="0" fieldPosition="0">
        <references count="2">
          <reference field="4294967294" count="1">
            <x v="2"/>
          </reference>
          <reference field="13" count="1" selected="0">
            <x v="0"/>
          </reference>
        </references>
      </pivotArea>
    </format>
    <format dxfId="13">
      <pivotArea dataOnly="0" labelOnly="1" outline="0" fieldPosition="0">
        <references count="2">
          <reference field="4294967294" count="1">
            <x v="2"/>
          </reference>
          <reference field="13" count="1" selected="0">
            <x v="1"/>
          </reference>
        </references>
      </pivotArea>
    </format>
    <format dxfId="9">
      <pivotArea dataOnly="0" labelOnly="1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">
      <pivotArea dataOnly="0" labelOnly="1" fieldPosition="0">
        <references count="2">
          <reference field="0" count="1" selected="0">
            <x v="2"/>
          </reference>
          <reference field="1" count="1">
            <x v="3"/>
          </reference>
        </references>
      </pivotArea>
    </format>
    <format dxfId="5">
      <pivotArea dataOnly="0" labelOnly="1" fieldPosition="0">
        <references count="2">
          <reference field="0" count="1" selected="0">
            <x v="3"/>
          </reference>
          <reference field="1" count="1">
            <x v="1"/>
          </reference>
        </references>
      </pivotArea>
    </format>
    <format dxfId="3">
      <pivotArea dataOnly="0" labelOnly="1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">
      <pivotArea dataOnly="0" labelOnly="1" fieldPosition="0">
        <references count="4">
          <reference field="0" count="1" selected="0">
            <x v="0"/>
          </reference>
          <reference field="1" count="1" selected="0">
            <x v="0"/>
          </reference>
          <reference field="2" count="1" selected="0">
            <x v="5"/>
          </reference>
          <reference field="3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Medium2" showRowHeaders="1" showColHeaders="1" showRowStripes="0" showColStripes="1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D11" sqref="D11"/>
    </sheetView>
  </sheetViews>
  <sheetFormatPr defaultRowHeight="15"/>
  <cols>
    <col min="1" max="1" width="6.7109375" customWidth="1"/>
    <col min="2" max="2" width="52.85546875" style="129" customWidth="1"/>
    <col min="3" max="3" width="16.85546875" style="131" customWidth="1"/>
    <col min="4" max="4" width="16.28515625" style="131" customWidth="1"/>
    <col min="5" max="5" width="14.28515625" style="131" customWidth="1"/>
    <col min="6" max="10" width="13.5703125" style="131" customWidth="1"/>
    <col min="11" max="11" width="12.42578125" customWidth="1"/>
  </cols>
  <sheetData>
    <row r="1" spans="1:10">
      <c r="A1" s="125" t="s">
        <v>12</v>
      </c>
      <c r="B1" t="s">
        <v>125</v>
      </c>
    </row>
    <row r="2" spans="1:10">
      <c r="A2" s="125" t="s">
        <v>14</v>
      </c>
      <c r="B2" t="s">
        <v>125</v>
      </c>
    </row>
    <row r="3" spans="1:10">
      <c r="B3"/>
      <c r="C3"/>
      <c r="D3"/>
      <c r="E3"/>
      <c r="F3"/>
      <c r="G3"/>
      <c r="H3"/>
      <c r="I3"/>
      <c r="J3"/>
    </row>
    <row r="4" spans="1:10">
      <c r="B4"/>
      <c r="C4" s="133" t="s">
        <v>122</v>
      </c>
      <c r="D4" s="132"/>
      <c r="E4" s="132"/>
      <c r="F4" s="132"/>
      <c r="G4" s="132"/>
      <c r="H4" s="132"/>
      <c r="I4"/>
      <c r="J4"/>
    </row>
    <row r="5" spans="1:10">
      <c r="B5"/>
      <c r="C5" s="134" t="s">
        <v>100</v>
      </c>
      <c r="D5" s="134"/>
      <c r="E5" s="134"/>
      <c r="F5" s="134" t="s">
        <v>48</v>
      </c>
      <c r="G5" s="134"/>
      <c r="H5" s="134"/>
      <c r="I5"/>
      <c r="J5"/>
    </row>
    <row r="6" spans="1:10" ht="45">
      <c r="A6" s="125" t="s">
        <v>110</v>
      </c>
      <c r="B6" s="127" t="s">
        <v>5</v>
      </c>
      <c r="C6" s="134" t="s">
        <v>123</v>
      </c>
      <c r="D6" s="134" t="s">
        <v>124</v>
      </c>
      <c r="E6" s="129" t="s">
        <v>126</v>
      </c>
      <c r="F6" s="134" t="s">
        <v>123</v>
      </c>
      <c r="G6" s="134" t="s">
        <v>124</v>
      </c>
      <c r="H6" s="129" t="s">
        <v>126</v>
      </c>
      <c r="I6"/>
      <c r="J6"/>
    </row>
    <row r="7" spans="1:10">
      <c r="A7" s="126">
        <v>1</v>
      </c>
      <c r="B7" s="128" t="s">
        <v>112</v>
      </c>
      <c r="C7" s="132">
        <v>826513</v>
      </c>
      <c r="D7" s="132">
        <v>5595493.0099999998</v>
      </c>
      <c r="E7" s="132">
        <v>5465256.8100000005</v>
      </c>
      <c r="F7" s="132">
        <v>4363120</v>
      </c>
      <c r="G7" s="132">
        <v>29538322.399999999</v>
      </c>
      <c r="H7" s="132"/>
      <c r="I7"/>
      <c r="J7"/>
    </row>
    <row r="8" spans="1:10" ht="45">
      <c r="B8" s="128" t="s">
        <v>116</v>
      </c>
      <c r="C8" s="132">
        <v>826513</v>
      </c>
      <c r="D8" s="132">
        <v>5595493.0099999998</v>
      </c>
      <c r="E8" s="132">
        <v>5465256.8100000005</v>
      </c>
      <c r="F8" s="132">
        <v>4363120</v>
      </c>
      <c r="G8" s="132">
        <v>29538322.399999999</v>
      </c>
      <c r="H8" s="132"/>
      <c r="I8"/>
      <c r="J8"/>
    </row>
    <row r="9" spans="1:10">
      <c r="B9" s="128" t="s">
        <v>118</v>
      </c>
      <c r="C9" s="132">
        <v>821407</v>
      </c>
      <c r="D9" s="132">
        <v>5560925.3899999997</v>
      </c>
      <c r="E9" s="132">
        <v>5431250.8500000006</v>
      </c>
      <c r="F9" s="132">
        <v>3863320</v>
      </c>
      <c r="G9" s="132">
        <v>26154676.399999999</v>
      </c>
      <c r="H9" s="132"/>
      <c r="I9"/>
      <c r="J9"/>
    </row>
    <row r="10" spans="1:10">
      <c r="B10" s="128" t="s">
        <v>119</v>
      </c>
      <c r="C10" s="132">
        <v>5106</v>
      </c>
      <c r="D10" s="132">
        <v>34567.619999999995</v>
      </c>
      <c r="E10" s="132">
        <v>34005.96</v>
      </c>
      <c r="F10" s="132">
        <v>22520</v>
      </c>
      <c r="G10" s="132">
        <v>152460.4</v>
      </c>
      <c r="H10" s="132"/>
      <c r="I10"/>
      <c r="J10"/>
    </row>
    <row r="11" spans="1:10">
      <c r="B11" s="128" t="s">
        <v>120</v>
      </c>
      <c r="C11" s="132"/>
      <c r="D11" s="132"/>
      <c r="E11" s="132"/>
      <c r="F11" s="132"/>
      <c r="G11" s="132">
        <v>0</v>
      </c>
      <c r="H11" s="132"/>
      <c r="I11"/>
      <c r="J11"/>
    </row>
    <row r="12" spans="1:10">
      <c r="B12" s="128" t="s">
        <v>121</v>
      </c>
      <c r="C12" s="132"/>
      <c r="D12" s="132"/>
      <c r="E12" s="132"/>
      <c r="F12" s="132">
        <v>477280</v>
      </c>
      <c r="G12" s="132">
        <v>3231185.5999999996</v>
      </c>
      <c r="H12" s="132"/>
      <c r="I12"/>
      <c r="J12"/>
    </row>
    <row r="13" spans="1:10">
      <c r="A13" s="126">
        <v>8</v>
      </c>
      <c r="B13" s="128" t="s">
        <v>113</v>
      </c>
      <c r="C13" s="132">
        <v>0</v>
      </c>
      <c r="D13" s="132">
        <v>0</v>
      </c>
      <c r="E13" s="132"/>
      <c r="F13" s="132">
        <v>207502.96000000002</v>
      </c>
      <c r="G13" s="132">
        <v>1404795.0392</v>
      </c>
      <c r="H13" s="132"/>
      <c r="I13"/>
      <c r="J13"/>
    </row>
    <row r="14" spans="1:10">
      <c r="B14" s="136" t="s">
        <v>78</v>
      </c>
      <c r="C14" s="132">
        <v>0</v>
      </c>
      <c r="D14" s="132">
        <v>0</v>
      </c>
      <c r="E14" s="132"/>
      <c r="F14" s="132">
        <v>143982.96000000002</v>
      </c>
      <c r="G14" s="132">
        <v>974764.63920000009</v>
      </c>
      <c r="H14" s="132"/>
      <c r="I14"/>
      <c r="J14"/>
    </row>
    <row r="15" spans="1:10">
      <c r="B15" s="137"/>
      <c r="C15" s="132">
        <v>0</v>
      </c>
      <c r="D15" s="132">
        <v>0</v>
      </c>
      <c r="E15" s="132"/>
      <c r="F15" s="132">
        <v>143982.96000000002</v>
      </c>
      <c r="G15" s="132">
        <v>974764.63920000009</v>
      </c>
      <c r="H15" s="132"/>
      <c r="I15"/>
      <c r="J15"/>
    </row>
    <row r="16" spans="1:10" ht="30">
      <c r="B16" s="136" t="s">
        <v>117</v>
      </c>
      <c r="C16" s="132"/>
      <c r="D16" s="132"/>
      <c r="E16" s="132"/>
      <c r="F16" s="132">
        <v>63520</v>
      </c>
      <c r="G16" s="132">
        <v>430030.4</v>
      </c>
      <c r="H16" s="132"/>
      <c r="I16"/>
      <c r="J16"/>
    </row>
    <row r="17" spans="1:10">
      <c r="B17" s="137" t="s">
        <v>81</v>
      </c>
      <c r="C17" s="132"/>
      <c r="D17" s="132"/>
      <c r="E17" s="132"/>
      <c r="F17" s="132">
        <v>14520</v>
      </c>
      <c r="G17" s="132">
        <v>98300.4</v>
      </c>
      <c r="H17" s="132"/>
      <c r="I17"/>
      <c r="J17"/>
    </row>
    <row r="18" spans="1:10">
      <c r="B18" s="137" t="s">
        <v>84</v>
      </c>
      <c r="C18" s="132"/>
      <c r="D18" s="132"/>
      <c r="E18" s="132"/>
      <c r="F18" s="132">
        <v>49000</v>
      </c>
      <c r="G18" s="132">
        <v>331730</v>
      </c>
      <c r="H18" s="132"/>
      <c r="I18"/>
      <c r="J18"/>
    </row>
    <row r="19" spans="1:10">
      <c r="A19" s="126">
        <v>9</v>
      </c>
      <c r="B19" s="128" t="s">
        <v>114</v>
      </c>
      <c r="C19" s="132"/>
      <c r="D19" s="132"/>
      <c r="E19" s="132"/>
      <c r="F19" s="132">
        <v>95983.082160000005</v>
      </c>
      <c r="G19" s="132">
        <v>0</v>
      </c>
      <c r="H19" s="132"/>
      <c r="I19"/>
      <c r="J19"/>
    </row>
    <row r="20" spans="1:10" ht="30">
      <c r="B20" s="136" t="s">
        <v>92</v>
      </c>
      <c r="C20" s="132"/>
      <c r="D20" s="132"/>
      <c r="E20" s="132"/>
      <c r="F20" s="132"/>
      <c r="G20" s="132">
        <v>0</v>
      </c>
      <c r="H20" s="132"/>
      <c r="I20"/>
      <c r="J20"/>
    </row>
    <row r="21" spans="1:10">
      <c r="B21" s="137"/>
      <c r="C21" s="132"/>
      <c r="D21" s="132"/>
      <c r="E21" s="132"/>
      <c r="F21" s="132"/>
      <c r="G21" s="132">
        <v>0</v>
      </c>
      <c r="H21" s="132"/>
      <c r="I21"/>
      <c r="J21"/>
    </row>
    <row r="22" spans="1:10" ht="30">
      <c r="B22" s="136" t="s">
        <v>90</v>
      </c>
      <c r="C22" s="132"/>
      <c r="D22" s="132"/>
      <c r="E22" s="132"/>
      <c r="F22" s="132">
        <v>18282.491839999999</v>
      </c>
      <c r="G22" s="132">
        <v>0</v>
      </c>
      <c r="H22" s="132"/>
      <c r="I22"/>
      <c r="J22"/>
    </row>
    <row r="23" spans="1:10">
      <c r="B23" s="137"/>
      <c r="C23" s="132"/>
      <c r="D23" s="132"/>
      <c r="E23" s="132"/>
      <c r="F23" s="132">
        <v>18282.491839999999</v>
      </c>
      <c r="G23" s="132">
        <v>0</v>
      </c>
      <c r="H23" s="132"/>
      <c r="I23"/>
      <c r="J23"/>
    </row>
    <row r="24" spans="1:10" ht="30">
      <c r="B24" s="136" t="s">
        <v>88</v>
      </c>
      <c r="C24" s="132"/>
      <c r="D24" s="132"/>
      <c r="E24" s="132"/>
      <c r="F24" s="132">
        <v>77700.590320000003</v>
      </c>
      <c r="G24" s="132">
        <v>0</v>
      </c>
      <c r="H24" s="132"/>
      <c r="I24"/>
      <c r="J24"/>
    </row>
    <row r="25" spans="1:10">
      <c r="B25" s="137"/>
      <c r="C25" s="132"/>
      <c r="D25" s="132"/>
      <c r="E25" s="132"/>
      <c r="F25" s="132">
        <v>77700.590320000003</v>
      </c>
      <c r="G25" s="132">
        <v>0</v>
      </c>
      <c r="H25" s="132"/>
      <c r="I25"/>
      <c r="J25"/>
    </row>
    <row r="26" spans="1:10">
      <c r="B26" s="136" t="s">
        <v>94</v>
      </c>
      <c r="C26" s="132"/>
      <c r="D26" s="132"/>
      <c r="E26" s="132"/>
      <c r="F26" s="132"/>
      <c r="G26" s="132">
        <v>0</v>
      </c>
      <c r="H26" s="132"/>
      <c r="I26"/>
      <c r="J26"/>
    </row>
    <row r="27" spans="1:10">
      <c r="B27" s="137"/>
      <c r="C27" s="132"/>
      <c r="D27" s="132"/>
      <c r="E27" s="132"/>
      <c r="F27" s="132"/>
      <c r="G27" s="132">
        <v>0</v>
      </c>
      <c r="H27" s="132"/>
      <c r="I27"/>
      <c r="J27"/>
    </row>
    <row r="28" spans="1:10">
      <c r="A28" s="126">
        <v>12</v>
      </c>
      <c r="B28" s="128" t="s">
        <v>115</v>
      </c>
      <c r="C28" s="132"/>
      <c r="D28" s="132"/>
      <c r="E28" s="132"/>
      <c r="F28" s="132"/>
      <c r="G28" s="132">
        <v>0</v>
      </c>
      <c r="H28" s="132"/>
      <c r="I28"/>
      <c r="J28"/>
    </row>
    <row r="29" spans="1:10">
      <c r="B29" s="136" t="s">
        <v>96</v>
      </c>
      <c r="C29" s="132"/>
      <c r="D29" s="132"/>
      <c r="E29" s="132"/>
      <c r="F29" s="132"/>
      <c r="G29" s="132">
        <v>0</v>
      </c>
      <c r="H29" s="132"/>
      <c r="I29"/>
      <c r="J29"/>
    </row>
    <row r="30" spans="1:10">
      <c r="B30" s="137"/>
      <c r="C30" s="132"/>
      <c r="D30" s="132"/>
      <c r="E30" s="132"/>
      <c r="F30" s="132"/>
      <c r="G30" s="132">
        <v>0</v>
      </c>
      <c r="H30" s="132"/>
      <c r="I30"/>
      <c r="J30"/>
    </row>
    <row r="31" spans="1:10">
      <c r="A31" s="126" t="s">
        <v>111</v>
      </c>
      <c r="B31" s="130"/>
      <c r="C31" s="135">
        <v>826513</v>
      </c>
      <c r="D31" s="135">
        <v>5595493.0099999998</v>
      </c>
      <c r="E31" s="135">
        <v>5465256.8100000005</v>
      </c>
      <c r="F31" s="135">
        <v>4666606.0421600007</v>
      </c>
      <c r="G31" s="135">
        <v>30943117.439199999</v>
      </c>
      <c r="H31" s="135"/>
      <c r="I31"/>
      <c r="J31"/>
    </row>
    <row r="32" spans="1:10">
      <c r="B32"/>
      <c r="C32"/>
      <c r="D32"/>
      <c r="E32"/>
      <c r="F32"/>
      <c r="G32"/>
      <c r="H32"/>
      <c r="I32"/>
      <c r="J32"/>
    </row>
    <row r="33" spans="2:10">
      <c r="B33"/>
      <c r="C33"/>
      <c r="D33"/>
      <c r="E33"/>
      <c r="F33"/>
      <c r="G33"/>
      <c r="H33"/>
      <c r="I33"/>
      <c r="J33"/>
    </row>
    <row r="34" spans="2:10">
      <c r="B34"/>
      <c r="C34"/>
      <c r="D34"/>
      <c r="E34"/>
      <c r="F34"/>
      <c r="G34"/>
      <c r="H34"/>
      <c r="I34"/>
      <c r="J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outlinePr summaryBelow="0" summaryRight="0"/>
    <pageSetUpPr fitToPage="1"/>
  </sheetPr>
  <dimension ref="A1:AP103"/>
  <sheetViews>
    <sheetView zoomScale="70" zoomScaleNormal="70" zoomScaleSheetLayoutView="2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5" sqref="P25"/>
    </sheetView>
  </sheetViews>
  <sheetFormatPr defaultColWidth="9.140625" defaultRowHeight="16.5"/>
  <cols>
    <col min="1" max="1" width="9.140625" style="102" customWidth="1"/>
    <col min="2" max="2" width="9.7109375" style="88" customWidth="1"/>
    <col min="3" max="3" width="29.28515625" style="88" customWidth="1"/>
    <col min="4" max="4" width="33.85546875" style="88" customWidth="1"/>
    <col min="5" max="5" width="9.140625" style="89" customWidth="1"/>
    <col min="6" max="6" width="14.85546875" style="89" customWidth="1"/>
    <col min="7" max="7" width="15" style="90" customWidth="1"/>
    <col min="8" max="8" width="15" style="91" customWidth="1"/>
    <col min="9" max="10" width="15" style="90" customWidth="1"/>
    <col min="11" max="11" width="19.28515625" style="92" customWidth="1"/>
    <col min="12" max="12" width="14" style="93" customWidth="1"/>
    <col min="13" max="13" width="23.42578125" style="89" customWidth="1"/>
    <col min="14" max="14" width="12" style="89" customWidth="1"/>
    <col min="15" max="15" width="28" style="94" customWidth="1"/>
    <col min="16" max="16" width="62.85546875" style="95" customWidth="1"/>
    <col min="17" max="17" width="23.28515625" style="96" customWidth="1"/>
    <col min="18" max="18" width="23.7109375" style="96" customWidth="1"/>
    <col min="19" max="19" width="21.85546875" style="96" customWidth="1"/>
    <col min="20" max="20" width="10.140625" style="42" customWidth="1"/>
    <col min="21" max="31" width="20.140625" style="98" customWidth="1"/>
    <col min="32" max="42" width="20.140625" style="100" customWidth="1"/>
    <col min="43" max="16384" width="9.140625" style="83"/>
  </cols>
  <sheetData>
    <row r="1" spans="1:42" s="4" customFormat="1" ht="20.25">
      <c r="A1" s="1"/>
      <c r="B1" s="2"/>
      <c r="C1" s="3" t="s">
        <v>109</v>
      </c>
      <c r="D1" s="2"/>
      <c r="F1" s="5"/>
      <c r="G1" s="6"/>
      <c r="H1" s="7"/>
      <c r="I1" s="6"/>
      <c r="J1" s="6"/>
      <c r="K1" s="8"/>
      <c r="L1" s="9"/>
      <c r="M1" s="5"/>
      <c r="N1" s="5"/>
      <c r="O1" s="10"/>
      <c r="P1" s="11"/>
      <c r="Q1" s="12"/>
      <c r="R1" s="12"/>
      <c r="S1" s="12"/>
      <c r="T1" s="13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</row>
    <row r="2" spans="1:42" s="4" customFormat="1" ht="20.25">
      <c r="A2" s="1"/>
      <c r="B2" s="2"/>
      <c r="C2" s="3"/>
      <c r="D2" s="2"/>
      <c r="F2" s="5"/>
      <c r="G2" s="6"/>
      <c r="H2" s="7"/>
      <c r="I2" s="6"/>
      <c r="J2" s="6"/>
      <c r="K2" s="8"/>
      <c r="L2" s="9"/>
      <c r="M2" s="5"/>
      <c r="N2" s="5"/>
      <c r="O2" s="10"/>
      <c r="P2" s="11"/>
      <c r="Q2" s="12"/>
      <c r="R2" s="12"/>
      <c r="S2" s="12"/>
      <c r="T2" s="16"/>
      <c r="U2" s="14"/>
      <c r="V2" s="14"/>
      <c r="W2" s="14"/>
      <c r="X2" s="14"/>
      <c r="Y2" s="14"/>
      <c r="Z2" s="14"/>
      <c r="AA2" s="14"/>
      <c r="AB2" s="17"/>
      <c r="AC2" s="14"/>
      <c r="AD2" s="14"/>
      <c r="AE2" s="14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</row>
    <row r="3" spans="1:42" s="4" customFormat="1" ht="20.25">
      <c r="A3" s="18"/>
      <c r="B3" s="19"/>
      <c r="C3" s="20"/>
      <c r="D3" s="19"/>
      <c r="F3" s="21"/>
      <c r="G3" s="22"/>
      <c r="H3" s="23"/>
      <c r="I3" s="22"/>
      <c r="J3" s="22"/>
      <c r="K3" s="24"/>
      <c r="L3" s="25"/>
      <c r="M3" s="21"/>
      <c r="N3" s="21"/>
      <c r="O3" s="26"/>
      <c r="P3" s="11"/>
      <c r="Q3" s="27"/>
      <c r="R3" s="27"/>
      <c r="S3" s="27"/>
      <c r="T3" s="28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30" t="s">
        <v>0</v>
      </c>
      <c r="AG3" s="30" t="s">
        <v>0</v>
      </c>
      <c r="AH3" s="30" t="s">
        <v>0</v>
      </c>
      <c r="AI3" s="30" t="s">
        <v>0</v>
      </c>
      <c r="AJ3" s="30" t="s">
        <v>0</v>
      </c>
      <c r="AK3" s="30" t="s">
        <v>0</v>
      </c>
      <c r="AL3" s="30" t="s">
        <v>0</v>
      </c>
      <c r="AM3" s="30" t="s">
        <v>0</v>
      </c>
      <c r="AN3" s="30" t="s">
        <v>0</v>
      </c>
      <c r="AO3" s="30" t="s">
        <v>0</v>
      </c>
      <c r="AP3" s="30" t="s">
        <v>0</v>
      </c>
    </row>
    <row r="4" spans="1:42" s="44" customFormat="1" ht="16.5" customHeight="1">
      <c r="A4" s="31"/>
      <c r="B4" s="32"/>
      <c r="C4" s="33"/>
      <c r="D4" s="32"/>
      <c r="E4" s="34"/>
      <c r="F4" s="34"/>
      <c r="G4" s="35"/>
      <c r="H4" s="36"/>
      <c r="I4" s="35"/>
      <c r="J4" s="35"/>
      <c r="K4" s="37"/>
      <c r="L4" s="38"/>
      <c r="M4" s="39"/>
      <c r="N4" s="39"/>
      <c r="O4" s="40"/>
      <c r="P4" s="40"/>
      <c r="Q4" s="41" t="s">
        <v>1</v>
      </c>
      <c r="R4" s="41" t="s">
        <v>1</v>
      </c>
      <c r="S4" s="41" t="s">
        <v>1</v>
      </c>
      <c r="T4" s="42"/>
      <c r="U4" s="41" t="s">
        <v>2</v>
      </c>
      <c r="V4" s="41" t="s">
        <v>2</v>
      </c>
      <c r="W4" s="41" t="s">
        <v>2</v>
      </c>
      <c r="X4" s="41" t="s">
        <v>2</v>
      </c>
      <c r="Y4" s="41" t="s">
        <v>2</v>
      </c>
      <c r="Z4" s="41" t="s">
        <v>2</v>
      </c>
      <c r="AA4" s="41" t="s">
        <v>2</v>
      </c>
      <c r="AB4" s="41" t="s">
        <v>2</v>
      </c>
      <c r="AC4" s="41" t="s">
        <v>2</v>
      </c>
      <c r="AD4" s="41" t="s">
        <v>2</v>
      </c>
      <c r="AE4" s="41" t="s">
        <v>2</v>
      </c>
      <c r="AF4" s="43" t="s">
        <v>3</v>
      </c>
      <c r="AG4" s="43" t="s">
        <v>3</v>
      </c>
      <c r="AH4" s="43" t="s">
        <v>3</v>
      </c>
      <c r="AI4" s="43" t="s">
        <v>3</v>
      </c>
      <c r="AJ4" s="43" t="s">
        <v>3</v>
      </c>
      <c r="AK4" s="43" t="s">
        <v>3</v>
      </c>
      <c r="AL4" s="43" t="s">
        <v>3</v>
      </c>
      <c r="AM4" s="43" t="s">
        <v>3</v>
      </c>
      <c r="AN4" s="43" t="s">
        <v>3</v>
      </c>
      <c r="AO4" s="43" t="s">
        <v>3</v>
      </c>
      <c r="AP4" s="43" t="s">
        <v>3</v>
      </c>
    </row>
    <row r="5" spans="1:42" s="51" customFormat="1" ht="58.5">
      <c r="A5" s="45" t="s">
        <v>4</v>
      </c>
      <c r="B5" s="46" t="s">
        <v>5</v>
      </c>
      <c r="C5" s="47" t="s">
        <v>6</v>
      </c>
      <c r="D5" s="46" t="s">
        <v>7</v>
      </c>
      <c r="E5" s="34" t="s">
        <v>8</v>
      </c>
      <c r="F5" s="34" t="s">
        <v>9</v>
      </c>
      <c r="G5" s="35" t="s">
        <v>10</v>
      </c>
      <c r="H5" s="36" t="s">
        <v>11</v>
      </c>
      <c r="I5" s="35" t="s">
        <v>12</v>
      </c>
      <c r="J5" s="35" t="s">
        <v>13</v>
      </c>
      <c r="K5" s="48" t="s">
        <v>14</v>
      </c>
      <c r="L5" s="38" t="s">
        <v>15</v>
      </c>
      <c r="M5" s="39" t="s">
        <v>16</v>
      </c>
      <c r="N5" s="39" t="s">
        <v>17</v>
      </c>
      <c r="O5" s="40" t="s">
        <v>18</v>
      </c>
      <c r="P5" s="40" t="s">
        <v>19</v>
      </c>
      <c r="Q5" s="49" t="s">
        <v>20</v>
      </c>
      <c r="R5" s="49" t="s">
        <v>21</v>
      </c>
      <c r="S5" s="49" t="s">
        <v>22</v>
      </c>
      <c r="T5" s="28" t="s">
        <v>23</v>
      </c>
      <c r="U5" s="49" t="s">
        <v>24</v>
      </c>
      <c r="V5" s="49" t="s">
        <v>25</v>
      </c>
      <c r="W5" s="49" t="s">
        <v>26</v>
      </c>
      <c r="X5" s="49" t="s">
        <v>27</v>
      </c>
      <c r="Y5" s="49" t="s">
        <v>28</v>
      </c>
      <c r="Z5" s="49" t="s">
        <v>29</v>
      </c>
      <c r="AA5" s="49" t="s">
        <v>30</v>
      </c>
      <c r="AB5" s="49" t="s">
        <v>31</v>
      </c>
      <c r="AC5" s="49" t="s">
        <v>32</v>
      </c>
      <c r="AD5" s="49" t="s">
        <v>33</v>
      </c>
      <c r="AE5" s="49" t="s">
        <v>34</v>
      </c>
      <c r="AF5" s="50" t="s">
        <v>35</v>
      </c>
      <c r="AG5" s="50" t="s">
        <v>36</v>
      </c>
      <c r="AH5" s="50" t="s">
        <v>37</v>
      </c>
      <c r="AI5" s="50" t="s">
        <v>38</v>
      </c>
      <c r="AJ5" s="50" t="s">
        <v>39</v>
      </c>
      <c r="AK5" s="50" t="s">
        <v>40</v>
      </c>
      <c r="AL5" s="50" t="s">
        <v>41</v>
      </c>
      <c r="AM5" s="50" t="s">
        <v>42</v>
      </c>
      <c r="AN5" s="50" t="s">
        <v>43</v>
      </c>
      <c r="AO5" s="50" t="s">
        <v>44</v>
      </c>
      <c r="AP5" s="50" t="s">
        <v>45</v>
      </c>
    </row>
    <row r="6" spans="1:42" s="51" customFormat="1">
      <c r="A6" s="52">
        <f t="shared" ref="A6:A17" si="0">IF(F6&lt;&gt;"",VALUE(LEFT(F6,SEARCH(".",F6,1)-1)),"")</f>
        <v>1</v>
      </c>
      <c r="B6" s="53" t="str">
        <f t="shared" ref="B6:B17" si="1">IF(A6&lt;&gt;"",VLOOKUP(A6,ВДЦ_ВЛ,3,0),"")</f>
        <v>Глава 1 Подготовка территории строительства</v>
      </c>
      <c r="C6" s="53" t="str">
        <f t="shared" ref="C6:C17" si="2">IF(F6&lt;&gt;"",IF(LEN(F6)&gt;4,VLOOKUP(LEFT(F6,SEARCH(".",F6,LEN(A6)+2)-1),ВДЦ_ВЛ,3,0),VLOOKUP(F6,ВДЦ_ВЛ,3,0)),"")</f>
        <v>Подготовка территории строительства, в т.ч. Вырубка просеки, устройство площадок и археологический надзор</v>
      </c>
      <c r="D6" s="54" t="str">
        <f t="shared" ref="D6:D17" si="3">IF(F6&lt;&gt;"",IF(LEN(F6)&gt;5,VLOOKUP(LEFT(F6,SEARCH(".",F6,LEN(LEFT(F6,SEARCH(".",F6,LEN(A6)+2)-1))+2)-1),ВДЦ_ВЛ,3,0),""),"")</f>
        <v>Вырубка просеки</v>
      </c>
      <c r="E6" s="55" t="s">
        <v>46</v>
      </c>
      <c r="F6" s="55" t="s">
        <v>47</v>
      </c>
      <c r="G6" s="35"/>
      <c r="H6" s="36"/>
      <c r="I6" s="35"/>
      <c r="J6" s="35"/>
      <c r="K6" s="48"/>
      <c r="L6" s="38"/>
      <c r="M6" s="56"/>
      <c r="N6" s="57" t="s">
        <v>48</v>
      </c>
      <c r="O6" s="55" t="s">
        <v>49</v>
      </c>
      <c r="P6" s="58" t="s">
        <v>50</v>
      </c>
      <c r="Q6" s="59">
        <v>2551780</v>
      </c>
      <c r="R6" s="59"/>
      <c r="S6" s="59"/>
      <c r="T6" s="42" t="str">
        <f>IF(A6&lt;9,"смр",IF(A6=12,IF(ISERR(FIND("изыск",#REF!)),"проект","изыск"),IF(A6=9,IF(ISERR(FIND("пнр",P6,1)),"прочие","пнр"))))</f>
        <v>смр</v>
      </c>
      <c r="U6" s="60">
        <f t="shared" ref="U6:U17" si="4">IF(AND(T6="смр",$P6&lt;&gt;""),Q6*VLOOKUP("сметы",индексы,4,FALSE),0)</f>
        <v>17275550.599999998</v>
      </c>
      <c r="V6" s="60"/>
      <c r="W6" s="60">
        <f t="shared" ref="W6:W17" si="5">IF(AND(T6="смр",$P6&lt;&gt;""),R6*VLOOKUP("сметы",индексы,5,FALSE),0)</f>
        <v>0</v>
      </c>
      <c r="X6" s="60">
        <f t="shared" ref="X6:X17" si="6">IF($E6&lt;&gt;"",IF($A6&lt;8,VLOOKUP("ВЗиС "&amp;$E6,проценты,3,FALSE)*SUM(U6),0),0)</f>
        <v>570093.16979999992</v>
      </c>
      <c r="Y6" s="60">
        <f t="shared" ref="Y6:Y17" si="7">IF($E6&lt;&gt;"",IF($A6&lt;8,VLOOKUP("ЗУ "&amp;$E6,проценты,3,FALSE)*SUM(U6,X6),0),0)</f>
        <v>303375.94408659998</v>
      </c>
      <c r="Z6" s="60"/>
      <c r="AA6" s="60"/>
      <c r="AB6" s="60">
        <f t="shared" ref="AB6:AB17" si="8">IF(AB$5=$P6,$S6*VLOOKUP("ССР",индексы,7,FALSE),0)</f>
        <v>0</v>
      </c>
      <c r="AC6" s="60">
        <f t="shared" ref="AC6:AC17" si="9">IF($E6&lt;&gt;"",IF($A6&lt;8,VLOOKUP("СТР "&amp;$E6,проценты,3,FALSE)*SUM(U6,W6),0),0)</f>
        <v>79467.532759999987</v>
      </c>
      <c r="AD6" s="60"/>
      <c r="AE6" s="60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</row>
    <row r="7" spans="1:42" s="51" customFormat="1">
      <c r="A7" s="52">
        <f t="shared" si="0"/>
        <v>1</v>
      </c>
      <c r="B7" s="53" t="str">
        <f t="shared" si="1"/>
        <v>Глава 1 Подготовка территории строительства</v>
      </c>
      <c r="C7" s="53" t="str">
        <f t="shared" si="2"/>
        <v>Подготовка территории строительства, в т.ч. Вырубка просеки, устройство площадок и археологический надзор</v>
      </c>
      <c r="D7" s="54" t="str">
        <f t="shared" si="3"/>
        <v>Вырубка просеки</v>
      </c>
      <c r="E7" s="55" t="s">
        <v>46</v>
      </c>
      <c r="F7" s="55" t="s">
        <v>54</v>
      </c>
      <c r="G7" s="35"/>
      <c r="H7" s="36"/>
      <c r="I7" s="35"/>
      <c r="J7" s="35"/>
      <c r="K7" s="48"/>
      <c r="L7" s="38"/>
      <c r="M7" s="56"/>
      <c r="N7" s="57" t="s">
        <v>48</v>
      </c>
      <c r="O7" s="55" t="s">
        <v>55</v>
      </c>
      <c r="P7" s="58" t="s">
        <v>56</v>
      </c>
      <c r="Q7" s="59">
        <v>1311540</v>
      </c>
      <c r="R7" s="59"/>
      <c r="S7" s="59"/>
      <c r="T7" s="42" t="str">
        <f>IF(A7&lt;9,"смр",IF(A7=12,IF(ISERR(FIND("изыск",#REF!)),"проект","изыск"),IF(A7=9,IF(ISERR(FIND("пнр",P7,1)),"прочие","пнр"))))</f>
        <v>смр</v>
      </c>
      <c r="U7" s="60">
        <f t="shared" si="4"/>
        <v>8879125.7999999989</v>
      </c>
      <c r="V7" s="60"/>
      <c r="W7" s="60">
        <f t="shared" si="5"/>
        <v>0</v>
      </c>
      <c r="X7" s="60">
        <f t="shared" si="6"/>
        <v>293011.15139999997</v>
      </c>
      <c r="Y7" s="60">
        <f t="shared" si="7"/>
        <v>155926.32817379999</v>
      </c>
      <c r="Z7" s="60"/>
      <c r="AA7" s="60"/>
      <c r="AB7" s="60">
        <f t="shared" si="8"/>
        <v>0</v>
      </c>
      <c r="AC7" s="60">
        <f t="shared" si="9"/>
        <v>40843.978679999993</v>
      </c>
      <c r="AD7" s="60"/>
      <c r="AE7" s="60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</row>
    <row r="8" spans="1:42" s="51" customFormat="1">
      <c r="A8" s="52">
        <f t="shared" si="0"/>
        <v>1</v>
      </c>
      <c r="B8" s="53" t="str">
        <f t="shared" si="1"/>
        <v>Глава 1 Подготовка территории строительства</v>
      </c>
      <c r="C8" s="53" t="str">
        <f t="shared" si="2"/>
        <v>Подготовка территории строительства, в т.ч. Вырубка просеки, устройство площадок и археологический надзор</v>
      </c>
      <c r="D8" s="54" t="str">
        <f t="shared" si="3"/>
        <v>Рекультивация</v>
      </c>
      <c r="E8" s="55" t="s">
        <v>46</v>
      </c>
      <c r="F8" s="55" t="s">
        <v>59</v>
      </c>
      <c r="G8" s="35"/>
      <c r="H8" s="36"/>
      <c r="I8" s="35"/>
      <c r="J8" s="35"/>
      <c r="K8" s="48"/>
      <c r="L8" s="38"/>
      <c r="M8" s="56"/>
      <c r="N8" s="57" t="s">
        <v>48</v>
      </c>
      <c r="O8" s="55" t="s">
        <v>60</v>
      </c>
      <c r="P8" s="58" t="s">
        <v>61</v>
      </c>
      <c r="Q8" s="59">
        <v>238640</v>
      </c>
      <c r="R8" s="59"/>
      <c r="S8" s="59"/>
      <c r="T8" s="42" t="str">
        <f>IF(A8&lt;9,"смр",IF(A8=12,IF(ISERR(FIND("изыск",#REF!)),"проект","изыск"),IF(A8=9,IF(ISERR(FIND("пнр",P8,1)),"прочие","пнр"))))</f>
        <v>смр</v>
      </c>
      <c r="U8" s="60">
        <f t="shared" si="4"/>
        <v>1615592.7999999998</v>
      </c>
      <c r="V8" s="60"/>
      <c r="W8" s="60">
        <f t="shared" si="5"/>
        <v>0</v>
      </c>
      <c r="X8" s="60">
        <f t="shared" si="6"/>
        <v>53314.562399999995</v>
      </c>
      <c r="Y8" s="60">
        <f t="shared" si="7"/>
        <v>28371.425160799998</v>
      </c>
      <c r="Z8" s="60"/>
      <c r="AA8" s="60"/>
      <c r="AB8" s="60">
        <f t="shared" si="8"/>
        <v>0</v>
      </c>
      <c r="AC8" s="60">
        <f t="shared" si="9"/>
        <v>7431.7268799999993</v>
      </c>
      <c r="AD8" s="60"/>
      <c r="AE8" s="60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</row>
    <row r="9" spans="1:42" s="51" customFormat="1">
      <c r="A9" s="52">
        <f t="shared" si="0"/>
        <v>1</v>
      </c>
      <c r="B9" s="53" t="str">
        <f t="shared" si="1"/>
        <v>Глава 1 Подготовка территории строительства</v>
      </c>
      <c r="C9" s="53" t="str">
        <f t="shared" si="2"/>
        <v>Подготовка территории строительства, в т.ч. Вырубка просеки, устройство площадок и археологический надзор</v>
      </c>
      <c r="D9" s="54" t="str">
        <f t="shared" si="3"/>
        <v>Рекультивация</v>
      </c>
      <c r="E9" s="55" t="s">
        <v>46</v>
      </c>
      <c r="F9" s="55" t="s">
        <v>62</v>
      </c>
      <c r="G9" s="35"/>
      <c r="H9" s="36"/>
      <c r="I9" s="35"/>
      <c r="J9" s="35"/>
      <c r="K9" s="48"/>
      <c r="L9" s="38"/>
      <c r="M9" s="56"/>
      <c r="N9" s="57" t="s">
        <v>48</v>
      </c>
      <c r="O9" s="55" t="s">
        <v>63</v>
      </c>
      <c r="P9" s="58" t="s">
        <v>64</v>
      </c>
      <c r="Q9" s="59">
        <v>238640</v>
      </c>
      <c r="R9" s="59"/>
      <c r="S9" s="59"/>
      <c r="T9" s="42" t="str">
        <f>IF(A9&lt;9,"смр",IF(A9=12,IF(ISERR(FIND("изыск",#REF!)),"проект","изыск"),IF(A9=9,IF(ISERR(FIND("пнр",P9,1)),"прочие","пнр"))))</f>
        <v>смр</v>
      </c>
      <c r="U9" s="60">
        <f t="shared" si="4"/>
        <v>1615592.7999999998</v>
      </c>
      <c r="V9" s="60"/>
      <c r="W9" s="60">
        <f t="shared" si="5"/>
        <v>0</v>
      </c>
      <c r="X9" s="60">
        <f t="shared" si="6"/>
        <v>53314.562399999995</v>
      </c>
      <c r="Y9" s="60">
        <f t="shared" si="7"/>
        <v>28371.425160799998</v>
      </c>
      <c r="Z9" s="60"/>
      <c r="AA9" s="60"/>
      <c r="AB9" s="60">
        <f t="shared" si="8"/>
        <v>0</v>
      </c>
      <c r="AC9" s="60">
        <f t="shared" si="9"/>
        <v>7431.7268799999993</v>
      </c>
      <c r="AD9" s="60"/>
      <c r="AE9" s="60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</row>
    <row r="10" spans="1:42" s="51" customFormat="1">
      <c r="A10" s="52">
        <f t="shared" si="0"/>
        <v>1</v>
      </c>
      <c r="B10" s="53" t="str">
        <f t="shared" si="1"/>
        <v>Глава 1 Подготовка территории строительства</v>
      </c>
      <c r="C10" s="53" t="str">
        <f t="shared" si="2"/>
        <v>Подготовка территории строительства, в т.ч. Вырубка просеки, устройство площадок и археологический надзор</v>
      </c>
      <c r="D10" s="54" t="str">
        <f t="shared" si="3"/>
        <v>Разбивка центров опор</v>
      </c>
      <c r="E10" s="55" t="s">
        <v>46</v>
      </c>
      <c r="F10" s="55" t="s">
        <v>65</v>
      </c>
      <c r="G10" s="35"/>
      <c r="H10" s="36"/>
      <c r="I10" s="35"/>
      <c r="J10" s="35"/>
      <c r="K10" s="48"/>
      <c r="L10" s="38"/>
      <c r="M10" s="56"/>
      <c r="N10" s="57" t="s">
        <v>48</v>
      </c>
      <c r="O10" s="55" t="s">
        <v>66</v>
      </c>
      <c r="P10" s="58" t="s">
        <v>67</v>
      </c>
      <c r="Q10" s="59"/>
      <c r="R10" s="59"/>
      <c r="S10" s="59">
        <v>148850</v>
      </c>
      <c r="T10" s="42" t="str">
        <f>IF(A10&lt;9,"смр",IF(A10=12,IF(ISERR(FIND("изыск",#REF!)),"проект","изыск"),IF(A10=9,IF(ISERR(FIND("пнр",P10,1)),"прочие","пнр"))))</f>
        <v>смр</v>
      </c>
      <c r="U10" s="60">
        <f t="shared" si="4"/>
        <v>0</v>
      </c>
      <c r="V10" s="60"/>
      <c r="W10" s="60">
        <f t="shared" si="5"/>
        <v>0</v>
      </c>
      <c r="X10" s="60">
        <f t="shared" si="6"/>
        <v>0</v>
      </c>
      <c r="Y10" s="60">
        <f t="shared" si="7"/>
        <v>0</v>
      </c>
      <c r="Z10" s="60"/>
      <c r="AA10" s="60"/>
      <c r="AB10" s="60">
        <f t="shared" si="8"/>
        <v>0</v>
      </c>
      <c r="AC10" s="60">
        <f t="shared" si="9"/>
        <v>0</v>
      </c>
      <c r="AD10" s="60"/>
      <c r="AE10" s="60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</row>
    <row r="11" spans="1:42" s="51" customFormat="1">
      <c r="A11" s="52">
        <f t="shared" si="0"/>
        <v>1</v>
      </c>
      <c r="B11" s="53" t="str">
        <f t="shared" si="1"/>
        <v>Глава 1 Подготовка территории строительства</v>
      </c>
      <c r="C11" s="53" t="str">
        <f t="shared" si="2"/>
        <v>Подготовка территории строительства, в т.ч. Вырубка просеки, устройство площадок и археологический надзор</v>
      </c>
      <c r="D11" s="54" t="str">
        <f t="shared" si="3"/>
        <v>Разбивка центров опор</v>
      </c>
      <c r="E11" s="55" t="s">
        <v>46</v>
      </c>
      <c r="F11" s="55" t="s">
        <v>68</v>
      </c>
      <c r="G11" s="35"/>
      <c r="H11" s="36"/>
      <c r="I11" s="35"/>
      <c r="J11" s="35"/>
      <c r="K11" s="48"/>
      <c r="L11" s="38"/>
      <c r="M11" s="56"/>
      <c r="N11" s="57" t="s">
        <v>48</v>
      </c>
      <c r="O11" s="55" t="s">
        <v>69</v>
      </c>
      <c r="P11" s="58" t="s">
        <v>70</v>
      </c>
      <c r="Q11" s="59"/>
      <c r="R11" s="59"/>
      <c r="S11" s="59">
        <v>148850</v>
      </c>
      <c r="T11" s="42" t="str">
        <f>IF(A11&lt;9,"смр",IF(A11=12,IF(ISERR(FIND("изыск",P21)),"проект","изыск"),IF(A11=9,IF(ISERR(FIND("пнр",P11,1)),"прочие","пнр"))))</f>
        <v>смр</v>
      </c>
      <c r="U11" s="60">
        <f t="shared" si="4"/>
        <v>0</v>
      </c>
      <c r="V11" s="60"/>
      <c r="W11" s="60">
        <f t="shared" si="5"/>
        <v>0</v>
      </c>
      <c r="X11" s="60">
        <f t="shared" si="6"/>
        <v>0</v>
      </c>
      <c r="Y11" s="60">
        <f t="shared" si="7"/>
        <v>0</v>
      </c>
      <c r="Z11" s="60"/>
      <c r="AA11" s="60"/>
      <c r="AB11" s="60">
        <f t="shared" si="8"/>
        <v>0</v>
      </c>
      <c r="AC11" s="60">
        <f t="shared" si="9"/>
        <v>0</v>
      </c>
      <c r="AD11" s="60"/>
      <c r="AE11" s="60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</row>
    <row r="12" spans="1:42" s="51" customFormat="1">
      <c r="A12" s="52">
        <f t="shared" si="0"/>
        <v>1</v>
      </c>
      <c r="B12" s="53" t="str">
        <f t="shared" si="1"/>
        <v>Глава 1 Подготовка территории строительства</v>
      </c>
      <c r="C12" s="53" t="str">
        <f t="shared" si="2"/>
        <v>Подготовка территории строительства, в т.ч. Вырубка просеки, устройство площадок и археологический надзор</v>
      </c>
      <c r="D12" s="54" t="str">
        <f t="shared" si="3"/>
        <v>Очистка площадок от снега</v>
      </c>
      <c r="E12" s="55" t="s">
        <v>46</v>
      </c>
      <c r="F12" s="55" t="s">
        <v>71</v>
      </c>
      <c r="G12" s="35"/>
      <c r="H12" s="36"/>
      <c r="I12" s="35"/>
      <c r="J12" s="35"/>
      <c r="K12" s="48"/>
      <c r="L12" s="38"/>
      <c r="M12" s="56"/>
      <c r="N12" s="57" t="s">
        <v>48</v>
      </c>
      <c r="O12" s="55" t="s">
        <v>72</v>
      </c>
      <c r="P12" s="58" t="s">
        <v>73</v>
      </c>
      <c r="Q12" s="59">
        <v>10270</v>
      </c>
      <c r="R12" s="59"/>
      <c r="S12" s="59"/>
      <c r="T12" s="42" t="str">
        <f>IF(A12&lt;9,"смр",IF(A12=12,IF(ISERR(FIND("изыск",#REF!)),"проект","изыск"),IF(A12=9,IF(ISERR(FIND("пнр",P12,1)),"прочие","пнр"))))</f>
        <v>смр</v>
      </c>
      <c r="U12" s="60">
        <f t="shared" si="4"/>
        <v>69527.899999999994</v>
      </c>
      <c r="V12" s="60"/>
      <c r="W12" s="60">
        <f t="shared" si="5"/>
        <v>0</v>
      </c>
      <c r="X12" s="60">
        <f t="shared" si="6"/>
        <v>2294.4207000000001</v>
      </c>
      <c r="Y12" s="60">
        <f t="shared" si="7"/>
        <v>1220.9794519</v>
      </c>
      <c r="Z12" s="60"/>
      <c r="AA12" s="60"/>
      <c r="AB12" s="60">
        <f t="shared" si="8"/>
        <v>0</v>
      </c>
      <c r="AC12" s="60">
        <f t="shared" si="9"/>
        <v>319.82833999999997</v>
      </c>
      <c r="AD12" s="60"/>
      <c r="AE12" s="60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</row>
    <row r="13" spans="1:42" s="51" customFormat="1">
      <c r="A13" s="52">
        <f t="shared" si="0"/>
        <v>1</v>
      </c>
      <c r="B13" s="53" t="str">
        <f t="shared" si="1"/>
        <v>Глава 1 Подготовка территории строительства</v>
      </c>
      <c r="C13" s="53" t="str">
        <f t="shared" si="2"/>
        <v>Подготовка территории строительства, в т.ч. Вырубка просеки, устройство площадок и археологический надзор</v>
      </c>
      <c r="D13" s="54" t="str">
        <f t="shared" si="3"/>
        <v>Очистка площадок от снега</v>
      </c>
      <c r="E13" s="55" t="s">
        <v>46</v>
      </c>
      <c r="F13" s="55" t="s">
        <v>74</v>
      </c>
      <c r="G13" s="35"/>
      <c r="H13" s="36"/>
      <c r="I13" s="35"/>
      <c r="J13" s="35"/>
      <c r="K13" s="48"/>
      <c r="L13" s="38"/>
      <c r="M13" s="56"/>
      <c r="N13" s="57" t="s">
        <v>48</v>
      </c>
      <c r="O13" s="55" t="s">
        <v>75</v>
      </c>
      <c r="P13" s="58" t="s">
        <v>76</v>
      </c>
      <c r="Q13" s="59">
        <v>12250</v>
      </c>
      <c r="R13" s="59"/>
      <c r="S13" s="59"/>
      <c r="T13" s="42" t="str">
        <f>IF(A13&lt;9,"смр",IF(A13=12,IF(ISERR(FIND("изыск",#REF!)),"проект","изыск"),IF(A13=9,IF(ISERR(FIND("пнр",P13,1)),"прочие","пнр"))))</f>
        <v>смр</v>
      </c>
      <c r="U13" s="60">
        <f t="shared" si="4"/>
        <v>82932.5</v>
      </c>
      <c r="V13" s="60"/>
      <c r="W13" s="60">
        <f t="shared" si="5"/>
        <v>0</v>
      </c>
      <c r="X13" s="60">
        <f t="shared" si="6"/>
        <v>2736.7725</v>
      </c>
      <c r="Y13" s="60">
        <f t="shared" si="7"/>
        <v>1456.3776325000001</v>
      </c>
      <c r="Z13" s="60"/>
      <c r="AA13" s="60"/>
      <c r="AB13" s="60">
        <f t="shared" si="8"/>
        <v>0</v>
      </c>
      <c r="AC13" s="60">
        <f t="shared" si="9"/>
        <v>381.48950000000002</v>
      </c>
      <c r="AD13" s="60"/>
      <c r="AE13" s="60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</row>
    <row r="14" spans="1:42" s="74" customFormat="1">
      <c r="A14" s="62">
        <f t="shared" si="0"/>
        <v>8</v>
      </c>
      <c r="B14" s="63" t="str">
        <f t="shared" si="1"/>
        <v xml:space="preserve">Глава 8 Временные здания и сооружения </v>
      </c>
      <c r="C14" s="63" t="str">
        <f t="shared" si="2"/>
        <v>Временные здания и сооружения по ВЛ 3,3%</v>
      </c>
      <c r="D14" s="64" t="str">
        <f t="shared" si="3"/>
        <v/>
      </c>
      <c r="E14" s="65" t="s">
        <v>46</v>
      </c>
      <c r="F14" s="65" t="s">
        <v>77</v>
      </c>
      <c r="G14" s="66"/>
      <c r="H14" s="66"/>
      <c r="I14" s="66"/>
      <c r="J14" s="66"/>
      <c r="K14" s="67"/>
      <c r="L14" s="68"/>
      <c r="M14" s="66"/>
      <c r="N14" s="69" t="s">
        <v>48</v>
      </c>
      <c r="O14" s="65"/>
      <c r="P14" s="70" t="s">
        <v>78</v>
      </c>
      <c r="Q14" s="71">
        <f>SUMIFS($Q$6:$Q$838,$A$6:$A$838,"&lt;8",$G$6:$G$838,"")*3.3%</f>
        <v>143982.96000000002</v>
      </c>
      <c r="R14" s="71"/>
      <c r="S14" s="71"/>
      <c r="T14" s="72" t="str">
        <f>IF(A14&lt;9,"смр",IF(A14=12,IF(ISERR(FIND("изыск",#REF!)),"проект","изыск"),IF(A14=9,IF(ISERR(FIND("пнр",P14,1)),"прочие","пнр"))))</f>
        <v>смр</v>
      </c>
      <c r="U14" s="73">
        <f t="shared" si="4"/>
        <v>974764.63920000009</v>
      </c>
      <c r="V14" s="73"/>
      <c r="W14" s="73">
        <f t="shared" si="5"/>
        <v>0</v>
      </c>
      <c r="X14" s="73">
        <f t="shared" si="6"/>
        <v>0</v>
      </c>
      <c r="Y14" s="73">
        <f t="shared" si="7"/>
        <v>0</v>
      </c>
      <c r="Z14" s="73"/>
      <c r="AA14" s="73"/>
      <c r="AB14" s="73">
        <f t="shared" si="8"/>
        <v>0</v>
      </c>
      <c r="AC14" s="73">
        <f t="shared" si="9"/>
        <v>0</v>
      </c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</row>
    <row r="15" spans="1:42" s="51" customFormat="1">
      <c r="A15" s="52">
        <f t="shared" si="0"/>
        <v>8</v>
      </c>
      <c r="B15" s="53" t="str">
        <f t="shared" si="1"/>
        <v xml:space="preserve">Глава 8 Временные здания и сооружения </v>
      </c>
      <c r="C15" s="53" t="str">
        <f t="shared" si="2"/>
        <v>Временные здания и сооружения по ВЛ, не учтенные нормами ГСН81-05-2001.</v>
      </c>
      <c r="D15" s="54" t="str">
        <f t="shared" si="3"/>
        <v>Переезд через овраги</v>
      </c>
      <c r="E15" s="55" t="s">
        <v>46</v>
      </c>
      <c r="F15" s="55" t="s">
        <v>79</v>
      </c>
      <c r="G15" s="35"/>
      <c r="H15" s="36"/>
      <c r="I15" s="35"/>
      <c r="J15" s="35"/>
      <c r="K15" s="48"/>
      <c r="L15" s="38"/>
      <c r="M15" s="56"/>
      <c r="N15" s="57" t="s">
        <v>48</v>
      </c>
      <c r="O15" s="55" t="s">
        <v>80</v>
      </c>
      <c r="P15" s="58" t="s">
        <v>81</v>
      </c>
      <c r="Q15" s="59">
        <v>6090</v>
      </c>
      <c r="R15" s="59"/>
      <c r="S15" s="59"/>
      <c r="T15" s="42" t="str">
        <f>IF(A15&lt;9,"смр",IF(A15=12,IF(ISERR(FIND("изыск",#REF!)),"проект","изыск"),IF(A15=9,IF(ISERR(FIND("пнр",P15,1)),"прочие","пнр"))))</f>
        <v>смр</v>
      </c>
      <c r="U15" s="60">
        <f t="shared" si="4"/>
        <v>41229.299999999996</v>
      </c>
      <c r="V15" s="60"/>
      <c r="W15" s="60">
        <f t="shared" si="5"/>
        <v>0</v>
      </c>
      <c r="X15" s="60">
        <f t="shared" si="6"/>
        <v>0</v>
      </c>
      <c r="Y15" s="60">
        <f t="shared" si="7"/>
        <v>0</v>
      </c>
      <c r="Z15" s="60"/>
      <c r="AA15" s="60"/>
      <c r="AB15" s="60">
        <f t="shared" si="8"/>
        <v>0</v>
      </c>
      <c r="AC15" s="60">
        <f t="shared" si="9"/>
        <v>0</v>
      </c>
      <c r="AD15" s="60"/>
      <c r="AE15" s="60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</row>
    <row r="16" spans="1:42" s="51" customFormat="1">
      <c r="A16" s="52">
        <f t="shared" si="0"/>
        <v>8</v>
      </c>
      <c r="B16" s="53" t="str">
        <f t="shared" si="1"/>
        <v xml:space="preserve">Глава 8 Временные здания и сооружения </v>
      </c>
      <c r="C16" s="53" t="str">
        <f t="shared" si="2"/>
        <v>Временные здания и сооружения по ВЛ, не учтенные нормами ГСН81-05-2001.</v>
      </c>
      <c r="D16" s="54" t="str">
        <f t="shared" si="3"/>
        <v>Переезд через овраги</v>
      </c>
      <c r="E16" s="55" t="s">
        <v>46</v>
      </c>
      <c r="F16" s="55" t="s">
        <v>82</v>
      </c>
      <c r="G16" s="35"/>
      <c r="H16" s="36"/>
      <c r="I16" s="35"/>
      <c r="J16" s="35"/>
      <c r="K16" s="48"/>
      <c r="L16" s="38"/>
      <c r="M16" s="56"/>
      <c r="N16" s="57" t="s">
        <v>48</v>
      </c>
      <c r="O16" s="55" t="s">
        <v>83</v>
      </c>
      <c r="P16" s="58" t="s">
        <v>81</v>
      </c>
      <c r="Q16" s="59">
        <v>8430</v>
      </c>
      <c r="R16" s="59"/>
      <c r="S16" s="59"/>
      <c r="T16" s="42" t="str">
        <f>IF(A16&lt;9,"смр",IF(A16=12,IF(ISERR(FIND("изыск",#REF!)),"проект","изыск"),IF(A16=9,IF(ISERR(FIND("пнр",P16,1)),"прочие","пнр"))))</f>
        <v>смр</v>
      </c>
      <c r="U16" s="60">
        <f t="shared" si="4"/>
        <v>57071.1</v>
      </c>
      <c r="V16" s="60"/>
      <c r="W16" s="60">
        <f t="shared" si="5"/>
        <v>0</v>
      </c>
      <c r="X16" s="60">
        <f t="shared" si="6"/>
        <v>0</v>
      </c>
      <c r="Y16" s="60">
        <f t="shared" si="7"/>
        <v>0</v>
      </c>
      <c r="Z16" s="60"/>
      <c r="AA16" s="60"/>
      <c r="AB16" s="60">
        <f t="shared" si="8"/>
        <v>0</v>
      </c>
      <c r="AC16" s="60">
        <f t="shared" si="9"/>
        <v>0</v>
      </c>
      <c r="AD16" s="60"/>
      <c r="AE16" s="60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</row>
    <row r="17" spans="1:42" s="51" customFormat="1" ht="30">
      <c r="A17" s="52">
        <f t="shared" si="0"/>
        <v>8</v>
      </c>
      <c r="B17" s="53" t="str">
        <f t="shared" si="1"/>
        <v xml:space="preserve">Глава 8 Временные здания и сооружения </v>
      </c>
      <c r="C17" s="53" t="str">
        <f t="shared" si="2"/>
        <v>Временные здания и сооружения по ВЛ, не учтенные нормами ГСН81-05-2001.</v>
      </c>
      <c r="D17" s="54" t="str">
        <f t="shared" si="3"/>
        <v>Устройство деревянного моста шириной 14м</v>
      </c>
      <c r="E17" s="55" t="s">
        <v>46</v>
      </c>
      <c r="F17" s="55" t="s">
        <v>85</v>
      </c>
      <c r="G17" s="35"/>
      <c r="H17" s="36"/>
      <c r="I17" s="35"/>
      <c r="J17" s="35"/>
      <c r="K17" s="48"/>
      <c r="L17" s="38"/>
      <c r="M17" s="56"/>
      <c r="N17" s="57" t="s">
        <v>48</v>
      </c>
      <c r="O17" s="55" t="s">
        <v>86</v>
      </c>
      <c r="P17" s="58" t="s">
        <v>84</v>
      </c>
      <c r="Q17" s="59">
        <v>49000</v>
      </c>
      <c r="R17" s="59"/>
      <c r="S17" s="59"/>
      <c r="T17" s="42" t="str">
        <f>IF(A17&lt;9,"смр",IF(A17=12,IF(ISERR(FIND("изыск",#REF!)),"проект","изыск"),IF(A17=9,IF(ISERR(FIND("пнр",P17,1)),"прочие","пнр"))))</f>
        <v>смр</v>
      </c>
      <c r="U17" s="60">
        <f t="shared" si="4"/>
        <v>331730</v>
      </c>
      <c r="V17" s="60"/>
      <c r="W17" s="60">
        <f t="shared" si="5"/>
        <v>0</v>
      </c>
      <c r="X17" s="60">
        <f t="shared" si="6"/>
        <v>0</v>
      </c>
      <c r="Y17" s="60">
        <f t="shared" si="7"/>
        <v>0</v>
      </c>
      <c r="Z17" s="60"/>
      <c r="AA17" s="60"/>
      <c r="AB17" s="60">
        <f t="shared" si="8"/>
        <v>0</v>
      </c>
      <c r="AC17" s="60">
        <f t="shared" si="9"/>
        <v>0</v>
      </c>
      <c r="AD17" s="60"/>
      <c r="AE17" s="60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</row>
    <row r="18" spans="1:42" s="74" customFormat="1" ht="30">
      <c r="A18" s="62">
        <f t="shared" ref="A18:A22" si="10">IF(F18&lt;&gt;"",VALUE(LEFT(F18,SEARCH(".",F18,1)-1)),"")</f>
        <v>9</v>
      </c>
      <c r="B18" s="63" t="str">
        <f t="shared" ref="B18:B30" si="11">IF(A18&lt;&gt;"",VLOOKUP(A18,ВДЦ_ВЛ,3,0),"")</f>
        <v>Глава 9 Прочие работы и затраты</v>
      </c>
      <c r="C18" s="63" t="str">
        <f t="shared" ref="C18:C30" si="12">IF(F18&lt;&gt;"",IF(LEN(F18)&gt;4,VLOOKUP(LEFT(F18,SEARCH(".",F18,LEN(A18)+2)-1),ВДЦ_ВЛ,3,0),VLOOKUP(F18,ВДЦ_ВЛ,3,0)),"")</f>
        <v>Производство работ в зимнее время - 1,7% (от итога глав 1-8, от СМР, гр.4,5)</v>
      </c>
      <c r="D18" s="64" t="str">
        <f t="shared" ref="D18:D30" si="13">IF(F18&lt;&gt;"",IF(LEN(F18)&gt;5,VLOOKUP(LEFT(F18,SEARCH(".",F18,LEN(LEFT(F18,SEARCH(".",F18,LEN(A18)+2)-1))+2)-1),ВДЦ_ВЛ,3,0),""),"")</f>
        <v/>
      </c>
      <c r="E18" s="65" t="s">
        <v>46</v>
      </c>
      <c r="F18" s="65" t="s">
        <v>87</v>
      </c>
      <c r="G18" s="66"/>
      <c r="H18" s="66"/>
      <c r="I18" s="66"/>
      <c r="J18" s="66"/>
      <c r="K18" s="67"/>
      <c r="L18" s="68"/>
      <c r="M18" s="66"/>
      <c r="N18" s="69" t="s">
        <v>48</v>
      </c>
      <c r="O18" s="65"/>
      <c r="P18" s="70" t="s">
        <v>88</v>
      </c>
      <c r="Q18" s="71">
        <f>SUMIFS($Q$6:$Q$838,$A$6:$A$838,"&lt;9",$G$6:$G$838,"")*1.7%</f>
        <v>77700.590320000003</v>
      </c>
      <c r="R18" s="71"/>
      <c r="S18" s="71"/>
      <c r="T18" s="72" t="str">
        <f>IF(A18&lt;9,"смр",IF(A18=12,IF(ISERR(FIND("изыск",#REF!)),"проект","изыск"),IF(A18=9,IF(ISERR(FIND("пнр",P18,1)),"прочие","пнр"))))</f>
        <v>прочие</v>
      </c>
      <c r="U18" s="73">
        <f t="shared" ref="U18:U22" si="14">IF(AND(T18="смр",$P18&lt;&gt;""),Q18*VLOOKUP("сметы",индексы,4,FALSE),0)</f>
        <v>0</v>
      </c>
      <c r="V18" s="73"/>
      <c r="W18" s="73">
        <f t="shared" ref="W18:W22" si="15">IF(AND(T18="смр",$P18&lt;&gt;""),R18*VLOOKUP("сметы",индексы,5,FALSE),0)</f>
        <v>0</v>
      </c>
      <c r="X18" s="73">
        <f t="shared" ref="X18:X22" si="16">IF($E18&lt;&gt;"",IF($A18&lt;8,VLOOKUP("ВЗиС "&amp;$E18,проценты,3,FALSE)*SUM(U18),0),0)</f>
        <v>0</v>
      </c>
      <c r="Y18" s="73">
        <f t="shared" ref="Y18:Y30" si="17">IF($E18&lt;&gt;"",IF($A18&lt;8,VLOOKUP("ЗУ "&amp;$E18,проценты,3,FALSE)*SUM(U18,X18),0),0)</f>
        <v>0</v>
      </c>
      <c r="Z18" s="73"/>
      <c r="AA18" s="73"/>
      <c r="AB18" s="73">
        <f t="shared" ref="AB18:AB22" si="18">IF(AB$5=$P18,$S18*VLOOKUP("ССР",индексы,7,FALSE),0)</f>
        <v>0</v>
      </c>
      <c r="AC18" s="73">
        <f t="shared" ref="AC18:AC30" si="19">IF($E18&lt;&gt;"",IF($A18&lt;8,VLOOKUP("СТР "&amp;$E18,проценты,3,FALSE)*SUM(U18,W18),0),0)</f>
        <v>0</v>
      </c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</row>
    <row r="19" spans="1:42" s="74" customFormat="1">
      <c r="A19" s="62">
        <f t="shared" si="10"/>
        <v>9</v>
      </c>
      <c r="B19" s="63" t="str">
        <f t="shared" si="11"/>
        <v>Глава 9 Прочие работы и затраты</v>
      </c>
      <c r="C19" s="63" t="str">
        <f t="shared" si="12"/>
        <v>Затраты на снегоборьбу - 0,4% (от итога глав 1-8, от СМР, гр.4,5)</v>
      </c>
      <c r="D19" s="64" t="str">
        <f t="shared" si="13"/>
        <v/>
      </c>
      <c r="E19" s="65" t="s">
        <v>46</v>
      </c>
      <c r="F19" s="65" t="s">
        <v>89</v>
      </c>
      <c r="G19" s="66"/>
      <c r="H19" s="66"/>
      <c r="I19" s="66"/>
      <c r="J19" s="66"/>
      <c r="K19" s="67"/>
      <c r="L19" s="68"/>
      <c r="M19" s="66"/>
      <c r="N19" s="69" t="s">
        <v>48</v>
      </c>
      <c r="O19" s="65"/>
      <c r="P19" s="70" t="s">
        <v>90</v>
      </c>
      <c r="Q19" s="71">
        <f>SUMIFS($Q$6:$Q$838,$A$6:$A$838,"&lt;9",$G$6:$G$838,"")*0.4%</f>
        <v>18282.491839999999</v>
      </c>
      <c r="R19" s="71"/>
      <c r="S19" s="71"/>
      <c r="T19" s="72" t="str">
        <f>IF(A19&lt;9,"смр",IF(A19=12,IF(ISERR(FIND("изыск",#REF!)),"проект","изыск"),IF(A19=9,IF(ISERR(FIND("пнр",P19,1)),"прочие","пнр"))))</f>
        <v>прочие</v>
      </c>
      <c r="U19" s="73">
        <f t="shared" si="14"/>
        <v>0</v>
      </c>
      <c r="V19" s="73"/>
      <c r="W19" s="73">
        <f t="shared" si="15"/>
        <v>0</v>
      </c>
      <c r="X19" s="73">
        <f t="shared" si="16"/>
        <v>0</v>
      </c>
      <c r="Y19" s="73">
        <f t="shared" si="17"/>
        <v>0</v>
      </c>
      <c r="Z19" s="73"/>
      <c r="AA19" s="73"/>
      <c r="AB19" s="73">
        <f t="shared" si="18"/>
        <v>0</v>
      </c>
      <c r="AC19" s="73">
        <f t="shared" si="19"/>
        <v>0</v>
      </c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</row>
    <row r="20" spans="1:42" s="74" customFormat="1" ht="30">
      <c r="A20" s="62">
        <f t="shared" si="10"/>
        <v>9</v>
      </c>
      <c r="B20" s="63" t="str">
        <f t="shared" si="11"/>
        <v>Глава 9 Прочие работы и затраты</v>
      </c>
      <c r="C20" s="63" t="str">
        <f t="shared" si="12"/>
        <v>Добровольное страхование - 1% ((от итога глав 1-8, от СМР+оборудование, гр.4,5,6))   0,46% по расчету</v>
      </c>
      <c r="D20" s="64" t="str">
        <f t="shared" si="13"/>
        <v/>
      </c>
      <c r="E20" s="65" t="s">
        <v>46</v>
      </c>
      <c r="F20" s="65" t="s">
        <v>91</v>
      </c>
      <c r="G20" s="66"/>
      <c r="H20" s="66"/>
      <c r="I20" s="66"/>
      <c r="J20" s="66"/>
      <c r="K20" s="67"/>
      <c r="L20" s="68"/>
      <c r="M20" s="66"/>
      <c r="N20" s="69" t="s">
        <v>48</v>
      </c>
      <c r="O20" s="65"/>
      <c r="P20" s="70" t="s">
        <v>92</v>
      </c>
      <c r="Q20" s="71"/>
      <c r="R20" s="71"/>
      <c r="S20" s="71">
        <f>SUMIFS($Q$6:$Q$838,$A$6:$A$838,"&lt;9",$G$6:$G$838,"")*1%</f>
        <v>45706.229599999999</v>
      </c>
      <c r="T20" s="72" t="str">
        <f>IF(A20&lt;9,"смр",IF(A20=12,IF(ISERR(FIND("изыск",#REF!)),"проект","изыск"),IF(A20=9,IF(ISERR(FIND("пнр",P20,1)),"прочие","пнр"))))</f>
        <v>прочие</v>
      </c>
      <c r="U20" s="73">
        <f t="shared" si="14"/>
        <v>0</v>
      </c>
      <c r="V20" s="73"/>
      <c r="W20" s="73">
        <f t="shared" si="15"/>
        <v>0</v>
      </c>
      <c r="X20" s="73">
        <f t="shared" si="16"/>
        <v>0</v>
      </c>
      <c r="Y20" s="73">
        <f t="shared" si="17"/>
        <v>0</v>
      </c>
      <c r="Z20" s="73"/>
      <c r="AA20" s="73"/>
      <c r="AB20" s="73">
        <f t="shared" si="18"/>
        <v>0</v>
      </c>
      <c r="AC20" s="73">
        <f t="shared" si="19"/>
        <v>0</v>
      </c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</row>
    <row r="21" spans="1:42" s="51" customFormat="1">
      <c r="A21" s="52">
        <f t="shared" si="10"/>
        <v>9</v>
      </c>
      <c r="B21" s="53" t="str">
        <f t="shared" si="11"/>
        <v>Глава 9 Прочие работы и затраты</v>
      </c>
      <c r="C21" s="53" t="str">
        <f t="shared" si="12"/>
        <v>Экологический мониторинг</v>
      </c>
      <c r="D21" s="54" t="str">
        <f t="shared" si="13"/>
        <v/>
      </c>
      <c r="E21" s="55" t="s">
        <v>46</v>
      </c>
      <c r="F21" s="55" t="s">
        <v>93</v>
      </c>
      <c r="G21" s="35"/>
      <c r="H21" s="36"/>
      <c r="I21" s="35"/>
      <c r="J21" s="35"/>
      <c r="K21" s="48"/>
      <c r="L21" s="38"/>
      <c r="M21" s="56"/>
      <c r="N21" s="57" t="s">
        <v>48</v>
      </c>
      <c r="O21" s="55"/>
      <c r="P21" s="58" t="s">
        <v>94</v>
      </c>
      <c r="Q21" s="59"/>
      <c r="R21" s="59"/>
      <c r="S21" s="59">
        <v>723170</v>
      </c>
      <c r="T21" s="42" t="str">
        <f>IF(A21&lt;9,"смр",IF(A21=12,IF(ISERR(FIND("изыск",#REF!)),"проект","изыск"),IF(A21=9,IF(ISERR(FIND("пнр",P21,1)),"прочие","пнр"))))</f>
        <v>прочие</v>
      </c>
      <c r="U21" s="60">
        <f t="shared" si="14"/>
        <v>0</v>
      </c>
      <c r="V21" s="60"/>
      <c r="W21" s="60">
        <f t="shared" si="15"/>
        <v>0</v>
      </c>
      <c r="X21" s="60">
        <f t="shared" si="16"/>
        <v>0</v>
      </c>
      <c r="Y21" s="60">
        <f t="shared" si="17"/>
        <v>0</v>
      </c>
      <c r="Z21" s="60"/>
      <c r="AA21" s="60"/>
      <c r="AB21" s="60">
        <f t="shared" si="18"/>
        <v>0</v>
      </c>
      <c r="AC21" s="60">
        <f t="shared" si="19"/>
        <v>0</v>
      </c>
      <c r="AD21" s="60"/>
      <c r="AE21" s="60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</row>
    <row r="22" spans="1:42" s="74" customFormat="1">
      <c r="A22" s="62">
        <f t="shared" si="10"/>
        <v>12</v>
      </c>
      <c r="B22" s="63" t="str">
        <f t="shared" si="11"/>
        <v xml:space="preserve">Глава 12 Проектно-изыскательские работы </v>
      </c>
      <c r="C22" s="63" t="str">
        <f t="shared" si="12"/>
        <v>Авторский надзор - 0,2% (от итога по главам 1-9)</v>
      </c>
      <c r="D22" s="64" t="str">
        <f t="shared" si="13"/>
        <v/>
      </c>
      <c r="E22" s="65" t="s">
        <v>46</v>
      </c>
      <c r="F22" s="65" t="s">
        <v>95</v>
      </c>
      <c r="G22" s="66"/>
      <c r="H22" s="66"/>
      <c r="I22" s="66"/>
      <c r="J22" s="66"/>
      <c r="K22" s="67"/>
      <c r="L22" s="68"/>
      <c r="M22" s="66"/>
      <c r="N22" s="69" t="s">
        <v>48</v>
      </c>
      <c r="O22" s="65"/>
      <c r="P22" s="70" t="s">
        <v>96</v>
      </c>
      <c r="Q22" s="71"/>
      <c r="R22" s="71"/>
      <c r="S22" s="71">
        <f>SUMIFS($Q$6:$Q$838,$A$6:$A$838,"&lt;10",$G$6:$G$838,"")*0.2%</f>
        <v>9333.2120843200009</v>
      </c>
      <c r="T22" s="72" t="str">
        <f>IF(A22&lt;9,"смр",IF(A22=12,IF(ISERR(FIND("изыск",#REF!)),"проект","изыск"),IF(A22=9,IF(ISERR(FIND("пнр",P22,1)),"прочие","пнр"))))</f>
        <v>проект</v>
      </c>
      <c r="U22" s="73">
        <f t="shared" si="14"/>
        <v>0</v>
      </c>
      <c r="V22" s="73"/>
      <c r="W22" s="73">
        <f t="shared" si="15"/>
        <v>0</v>
      </c>
      <c r="X22" s="73">
        <f t="shared" si="16"/>
        <v>0</v>
      </c>
      <c r="Y22" s="73">
        <f t="shared" si="17"/>
        <v>0</v>
      </c>
      <c r="Z22" s="73"/>
      <c r="AA22" s="73"/>
      <c r="AB22" s="73">
        <f t="shared" si="18"/>
        <v>0</v>
      </c>
      <c r="AC22" s="73">
        <f t="shared" si="19"/>
        <v>0</v>
      </c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</row>
    <row r="23" spans="1:42" s="82" customFormat="1">
      <c r="A23" s="52">
        <f>IF(F23&lt;&gt;"",VALUE(LEFT(F23,SEARCH(".",F23,1)-1)),"")</f>
        <v>1</v>
      </c>
      <c r="B23" s="53" t="str">
        <f t="shared" si="11"/>
        <v>Глава 1 Подготовка территории строительства</v>
      </c>
      <c r="C23" s="53" t="str">
        <f t="shared" si="12"/>
        <v>Подготовка территории строительства, в т.ч. Вырубка просеки, устройство площадок и археологический надзор</v>
      </c>
      <c r="D23" s="54" t="str">
        <f t="shared" si="13"/>
        <v>Вырубка просеки</v>
      </c>
      <c r="E23" s="55" t="s">
        <v>46</v>
      </c>
      <c r="F23" s="55" t="s">
        <v>47</v>
      </c>
      <c r="G23" s="75" t="s">
        <v>97</v>
      </c>
      <c r="H23" s="76"/>
      <c r="I23" s="77">
        <v>41456</v>
      </c>
      <c r="J23" s="75" t="s">
        <v>98</v>
      </c>
      <c r="K23" s="78" t="s">
        <v>99</v>
      </c>
      <c r="L23" s="79"/>
      <c r="M23" s="55"/>
      <c r="N23" s="55" t="s">
        <v>100</v>
      </c>
      <c r="O23" s="55" t="s">
        <v>51</v>
      </c>
      <c r="P23" s="58" t="s">
        <v>50</v>
      </c>
      <c r="Q23" s="59">
        <v>561711</v>
      </c>
      <c r="R23" s="59"/>
      <c r="S23" s="59"/>
      <c r="T23" s="42" t="str">
        <f>IF(A23&lt;9,"смр",IF(A23=12,IF(ISERR(FIND("изыск",#REF!)),"проект","изыск"),IF(A23=9,IF(ISERR(FIND("пнр",P23,1)),"прочие","пнр"))))</f>
        <v>смр</v>
      </c>
      <c r="U23" s="80">
        <f t="shared" ref="U23:U30" si="20">IF(AND(T23="смр",$P23&lt;&gt;""),Q23*VLOOKUP($I23,индексы,4,FALSE),0)</f>
        <v>3802783.4699999997</v>
      </c>
      <c r="V23" s="80"/>
      <c r="W23" s="80">
        <f t="shared" ref="W23:W30" si="21">IF(AND(T23="смр",$P23&lt;&gt;""),R23*VLOOKUP($I23,индексы,5,FALSE),0)</f>
        <v>0</v>
      </c>
      <c r="X23" s="80">
        <f t="shared" ref="X23:X30" si="22">IF($E23&lt;&gt;"",IF($A23&lt;8,VLOOKUP("ВЗиС "&amp;$E23,проценты,3,FALSE)*SUM(U23),0),0)</f>
        <v>125491.85450999999</v>
      </c>
      <c r="Y23" s="80">
        <f t="shared" si="17"/>
        <v>66780.680516670007</v>
      </c>
      <c r="Z23" s="80"/>
      <c r="AA23" s="80"/>
      <c r="AB23" s="80"/>
      <c r="AC23" s="80">
        <f t="shared" si="19"/>
        <v>17492.803961999998</v>
      </c>
      <c r="AD23" s="80"/>
      <c r="AE23" s="80"/>
      <c r="AF23" s="81">
        <v>3701675.49</v>
      </c>
      <c r="AG23" s="81"/>
      <c r="AH23" s="81"/>
      <c r="AI23" s="81">
        <f t="shared" ref="AI23:AI30" si="23">IF($E23&lt;&gt;"",IF($A23&lt;8,VLOOKUP("ВЗиС "&amp;$E23,проценты,3,FALSE)*SUM(AF23),0),0)</f>
        <v>122155.29117000001</v>
      </c>
      <c r="AJ23" s="81">
        <f t="shared" ref="AJ23:AJ30" si="24">IF($E23&lt;&gt;"",IF($A23&lt;8,VLOOKUP("ЗУ "&amp;$E23,проценты,3,FALSE)*SUM(AF23,AI23),0),0)</f>
        <v>65005.123279890009</v>
      </c>
      <c r="AK23" s="81"/>
      <c r="AL23" s="81"/>
      <c r="AM23" s="81"/>
      <c r="AN23" s="81">
        <f t="shared" ref="AN23:AN30" si="25">IF($E23&lt;&gt;"",IF($A23&lt;8,VLOOKUP("СТР "&amp;$E23,проценты,3,FALSE)*SUM(AF23,AH23),0),0)</f>
        <v>17027.707254000001</v>
      </c>
      <c r="AO23" s="81"/>
      <c r="AP23" s="81"/>
    </row>
    <row r="24" spans="1:42" s="82" customFormat="1">
      <c r="A24" s="52">
        <f t="shared" ref="A24:A30" si="26">IF(F24&lt;&gt;"",VALUE(LEFT(F24,SEARCH(".",F24,1)-1)),"")</f>
        <v>1</v>
      </c>
      <c r="B24" s="53" t="str">
        <f t="shared" si="11"/>
        <v>Глава 1 Подготовка территории строительства</v>
      </c>
      <c r="C24" s="53" t="str">
        <f t="shared" si="12"/>
        <v>Подготовка территории строительства, в т.ч. Вырубка просеки, устройство площадок и археологический надзор</v>
      </c>
      <c r="D24" s="54" t="str">
        <f t="shared" si="13"/>
        <v>Вырубка просеки</v>
      </c>
      <c r="E24" s="55" t="s">
        <v>46</v>
      </c>
      <c r="F24" s="55" t="s">
        <v>47</v>
      </c>
      <c r="G24" s="75" t="s">
        <v>101</v>
      </c>
      <c r="H24" s="76"/>
      <c r="I24" s="77">
        <v>41456</v>
      </c>
      <c r="J24" s="75" t="s">
        <v>98</v>
      </c>
      <c r="K24" s="78" t="s">
        <v>99</v>
      </c>
      <c r="L24" s="79"/>
      <c r="M24" s="55"/>
      <c r="N24" s="55" t="s">
        <v>100</v>
      </c>
      <c r="O24" s="55" t="s">
        <v>49</v>
      </c>
      <c r="P24" s="58" t="s">
        <v>56</v>
      </c>
      <c r="Q24" s="59">
        <v>47110</v>
      </c>
      <c r="R24" s="59"/>
      <c r="S24" s="59"/>
      <c r="T24" s="42" t="str">
        <f>IF(A24&lt;9,"смр",IF(A24=12,IF(ISERR(FIND("изыск",#REF!)),"проект","изыск"),IF(A24=9,IF(ISERR(FIND("пнр",P24,1)),"прочие","пнр"))))</f>
        <v>смр</v>
      </c>
      <c r="U24" s="80">
        <f t="shared" si="20"/>
        <v>318934.69999999995</v>
      </c>
      <c r="V24" s="80"/>
      <c r="W24" s="80">
        <f t="shared" si="21"/>
        <v>0</v>
      </c>
      <c r="X24" s="80">
        <f t="shared" si="22"/>
        <v>10524.845099999999</v>
      </c>
      <c r="Y24" s="80">
        <f t="shared" si="17"/>
        <v>5600.8122666999989</v>
      </c>
      <c r="Z24" s="80"/>
      <c r="AA24" s="80"/>
      <c r="AB24" s="80"/>
      <c r="AC24" s="80">
        <f t="shared" si="19"/>
        <v>1467.0996199999997</v>
      </c>
      <c r="AD24" s="80"/>
      <c r="AE24" s="80"/>
      <c r="AF24" s="81">
        <v>313752.59999999998</v>
      </c>
      <c r="AG24" s="81"/>
      <c r="AH24" s="81"/>
      <c r="AI24" s="81">
        <f t="shared" si="23"/>
        <v>10353.835799999999</v>
      </c>
      <c r="AJ24" s="81">
        <f t="shared" si="24"/>
        <v>5509.8094086000001</v>
      </c>
      <c r="AK24" s="81"/>
      <c r="AL24" s="81"/>
      <c r="AM24" s="81"/>
      <c r="AN24" s="81">
        <f t="shared" si="25"/>
        <v>1443.2619599999998</v>
      </c>
      <c r="AO24" s="81"/>
      <c r="AP24" s="81"/>
    </row>
    <row r="25" spans="1:42" s="82" customFormat="1">
      <c r="A25" s="52">
        <f t="shared" si="26"/>
        <v>1</v>
      </c>
      <c r="B25" s="53" t="str">
        <f t="shared" si="11"/>
        <v>Глава 1 Подготовка территории строительства</v>
      </c>
      <c r="C25" s="53" t="str">
        <f t="shared" si="12"/>
        <v>Подготовка территории строительства, в т.ч. Вырубка просеки, устройство площадок и археологический надзор</v>
      </c>
      <c r="D25" s="54" t="str">
        <f t="shared" si="13"/>
        <v>Вырубка просеки</v>
      </c>
      <c r="E25" s="55" t="s">
        <v>46</v>
      </c>
      <c r="F25" s="55" t="s">
        <v>52</v>
      </c>
      <c r="G25" s="75" t="s">
        <v>102</v>
      </c>
      <c r="H25" s="76"/>
      <c r="I25" s="77">
        <v>41456</v>
      </c>
      <c r="J25" s="75" t="s">
        <v>98</v>
      </c>
      <c r="K25" s="78" t="s">
        <v>99</v>
      </c>
      <c r="L25" s="79"/>
      <c r="M25" s="55"/>
      <c r="N25" s="55" t="s">
        <v>100</v>
      </c>
      <c r="O25" s="55" t="s">
        <v>53</v>
      </c>
      <c r="P25" s="58" t="s">
        <v>50</v>
      </c>
      <c r="Q25" s="59">
        <v>40707</v>
      </c>
      <c r="R25" s="59"/>
      <c r="S25" s="59"/>
      <c r="T25" s="42" t="str">
        <f>IF(A25&lt;9,"смр",IF(A25=12,IF(ISERR(FIND("изыск",#REF!)),"проект","изыск"),IF(A25=9,IF(ISERR(FIND("пнр",P25,1)),"прочие","пнр"))))</f>
        <v>смр</v>
      </c>
      <c r="U25" s="80">
        <f t="shared" si="20"/>
        <v>275586.38999999996</v>
      </c>
      <c r="V25" s="80"/>
      <c r="W25" s="80">
        <f t="shared" si="21"/>
        <v>0</v>
      </c>
      <c r="X25" s="80">
        <f t="shared" si="22"/>
        <v>9094.3508699999984</v>
      </c>
      <c r="Y25" s="80">
        <f t="shared" si="17"/>
        <v>4839.57259479</v>
      </c>
      <c r="Z25" s="80"/>
      <c r="AA25" s="80"/>
      <c r="AB25" s="80"/>
      <c r="AC25" s="80">
        <f t="shared" si="19"/>
        <v>1267.6973939999998</v>
      </c>
      <c r="AD25" s="80"/>
      <c r="AE25" s="80"/>
      <c r="AF25" s="81">
        <v>271108.62</v>
      </c>
      <c r="AG25" s="81"/>
      <c r="AH25" s="81"/>
      <c r="AI25" s="81">
        <f t="shared" si="23"/>
        <v>8946.58446</v>
      </c>
      <c r="AJ25" s="81">
        <f t="shared" si="24"/>
        <v>4760.9384758200003</v>
      </c>
      <c r="AK25" s="81"/>
      <c r="AL25" s="81"/>
      <c r="AM25" s="81"/>
      <c r="AN25" s="81">
        <f t="shared" si="25"/>
        <v>1247.0996519999999</v>
      </c>
      <c r="AO25" s="81"/>
      <c r="AP25" s="81"/>
    </row>
    <row r="26" spans="1:42" s="82" customFormat="1">
      <c r="A26" s="52">
        <f t="shared" si="26"/>
        <v>1</v>
      </c>
      <c r="B26" s="53" t="str">
        <f t="shared" si="11"/>
        <v>Глава 1 Подготовка территории строительства</v>
      </c>
      <c r="C26" s="53" t="str">
        <f t="shared" si="12"/>
        <v>Подготовка территории строительства, в т.ч. Вырубка просеки, устройство площадок и археологический надзор</v>
      </c>
      <c r="D26" s="54" t="str">
        <f t="shared" si="13"/>
        <v>Вырубка просеки</v>
      </c>
      <c r="E26" s="55" t="s">
        <v>46</v>
      </c>
      <c r="F26" s="55" t="s">
        <v>54</v>
      </c>
      <c r="G26" s="75" t="s">
        <v>103</v>
      </c>
      <c r="H26" s="76"/>
      <c r="I26" s="77">
        <v>41456</v>
      </c>
      <c r="J26" s="75" t="s">
        <v>98</v>
      </c>
      <c r="K26" s="78" t="s">
        <v>99</v>
      </c>
      <c r="L26" s="79"/>
      <c r="M26" s="55"/>
      <c r="N26" s="55" t="s">
        <v>100</v>
      </c>
      <c r="O26" s="55" t="s">
        <v>55</v>
      </c>
      <c r="P26" s="58" t="s">
        <v>50</v>
      </c>
      <c r="Q26" s="59">
        <v>76171</v>
      </c>
      <c r="R26" s="59"/>
      <c r="S26" s="59"/>
      <c r="T26" s="42" t="str">
        <f>IF(A26&lt;9,"смр",IF(A26=12,IF(ISERR(FIND("изыск",#REF!)),"проект","изыск"),IF(A26=9,IF(ISERR(FIND("пнр",P26,1)),"прочие","пнр"))))</f>
        <v>смр</v>
      </c>
      <c r="U26" s="80">
        <f t="shared" si="20"/>
        <v>515677.67</v>
      </c>
      <c r="V26" s="80"/>
      <c r="W26" s="80">
        <f t="shared" si="21"/>
        <v>0</v>
      </c>
      <c r="X26" s="80">
        <f t="shared" si="22"/>
        <v>17017.363110000002</v>
      </c>
      <c r="Y26" s="80">
        <f t="shared" si="17"/>
        <v>9055.8155628700006</v>
      </c>
      <c r="Z26" s="80"/>
      <c r="AA26" s="80"/>
      <c r="AB26" s="80"/>
      <c r="AC26" s="80">
        <f t="shared" si="19"/>
        <v>2372.1172819999997</v>
      </c>
      <c r="AD26" s="80"/>
      <c r="AE26" s="80"/>
      <c r="AF26" s="81">
        <v>507298.86</v>
      </c>
      <c r="AG26" s="81"/>
      <c r="AH26" s="81"/>
      <c r="AI26" s="81">
        <f t="shared" si="23"/>
        <v>16740.862379999999</v>
      </c>
      <c r="AJ26" s="81">
        <f t="shared" si="24"/>
        <v>8908.6752804600001</v>
      </c>
      <c r="AK26" s="81"/>
      <c r="AL26" s="81"/>
      <c r="AM26" s="81"/>
      <c r="AN26" s="81">
        <f t="shared" si="25"/>
        <v>2333.574756</v>
      </c>
      <c r="AO26" s="81"/>
      <c r="AP26" s="81"/>
    </row>
    <row r="27" spans="1:42" s="82" customFormat="1">
      <c r="A27" s="52">
        <f t="shared" si="26"/>
        <v>1</v>
      </c>
      <c r="B27" s="53" t="str">
        <f t="shared" si="11"/>
        <v>Глава 1 Подготовка территории строительства</v>
      </c>
      <c r="C27" s="53" t="str">
        <f t="shared" si="12"/>
        <v>Подготовка территории строительства, в т.ч. Вырубка просеки, устройство площадок и археологический надзор</v>
      </c>
      <c r="D27" s="54" t="str">
        <f t="shared" si="13"/>
        <v>Вырубка просеки</v>
      </c>
      <c r="E27" s="55" t="s">
        <v>46</v>
      </c>
      <c r="F27" s="55" t="s">
        <v>57</v>
      </c>
      <c r="G27" s="75" t="s">
        <v>104</v>
      </c>
      <c r="H27" s="76"/>
      <c r="I27" s="77">
        <v>41456</v>
      </c>
      <c r="J27" s="75" t="s">
        <v>98</v>
      </c>
      <c r="K27" s="78" t="s">
        <v>99</v>
      </c>
      <c r="L27" s="79"/>
      <c r="M27" s="55"/>
      <c r="N27" s="55" t="s">
        <v>100</v>
      </c>
      <c r="O27" s="55" t="s">
        <v>58</v>
      </c>
      <c r="P27" s="58" t="s">
        <v>56</v>
      </c>
      <c r="Q27" s="59">
        <v>95708</v>
      </c>
      <c r="R27" s="59"/>
      <c r="S27" s="59"/>
      <c r="T27" s="42" t="str">
        <f>IF(A27&lt;9,"смр",IF(A27=12,IF(ISERR(FIND("изыск",#REF!)),"проект","изыск"),IF(A27=9,IF(ISERR(FIND("пнр",P27,1)),"прочие","пнр"))))</f>
        <v>смр</v>
      </c>
      <c r="U27" s="80">
        <f t="shared" si="20"/>
        <v>647943.15999999992</v>
      </c>
      <c r="V27" s="80"/>
      <c r="W27" s="80">
        <f t="shared" si="21"/>
        <v>0</v>
      </c>
      <c r="X27" s="80">
        <f t="shared" si="22"/>
        <v>21382.12428</v>
      </c>
      <c r="Y27" s="80">
        <f t="shared" si="17"/>
        <v>11378.529832759999</v>
      </c>
      <c r="Z27" s="80"/>
      <c r="AA27" s="80"/>
      <c r="AB27" s="80"/>
      <c r="AC27" s="80">
        <f t="shared" si="19"/>
        <v>2980.5385359999996</v>
      </c>
      <c r="AD27" s="80"/>
      <c r="AE27" s="80"/>
      <c r="AF27" s="81">
        <v>637415.28</v>
      </c>
      <c r="AG27" s="81"/>
      <c r="AH27" s="81"/>
      <c r="AI27" s="81">
        <f t="shared" si="23"/>
        <v>21034.704240000003</v>
      </c>
      <c r="AJ27" s="81">
        <f t="shared" si="24"/>
        <v>11193.649732080001</v>
      </c>
      <c r="AK27" s="81"/>
      <c r="AL27" s="81"/>
      <c r="AM27" s="81"/>
      <c r="AN27" s="81">
        <f t="shared" si="25"/>
        <v>2932.1102879999999</v>
      </c>
      <c r="AO27" s="81"/>
      <c r="AP27" s="81"/>
    </row>
    <row r="28" spans="1:42" s="82" customFormat="1">
      <c r="A28" s="52">
        <f t="shared" si="26"/>
        <v>1</v>
      </c>
      <c r="B28" s="53" t="str">
        <f t="shared" si="11"/>
        <v>Глава 1 Подготовка территории строительства</v>
      </c>
      <c r="C28" s="53" t="str">
        <f t="shared" si="12"/>
        <v>Подготовка территории строительства, в т.ч. Вырубка просеки, устройство площадок и археологический надзор</v>
      </c>
      <c r="D28" s="54" t="str">
        <f t="shared" si="13"/>
        <v>Очистка площадок от снега</v>
      </c>
      <c r="E28" s="55" t="s">
        <v>46</v>
      </c>
      <c r="F28" s="55" t="s">
        <v>71</v>
      </c>
      <c r="G28" s="75" t="s">
        <v>105</v>
      </c>
      <c r="H28" s="76"/>
      <c r="I28" s="77">
        <v>41456</v>
      </c>
      <c r="J28" s="75" t="s">
        <v>98</v>
      </c>
      <c r="K28" s="78" t="s">
        <v>99</v>
      </c>
      <c r="L28" s="79"/>
      <c r="M28" s="55"/>
      <c r="N28" s="55" t="s">
        <v>100</v>
      </c>
      <c r="O28" s="55" t="s">
        <v>72</v>
      </c>
      <c r="P28" s="58" t="str">
        <f t="shared" ref="P23:P30" si="27">VLOOKUP(O28,реестрсметпономеру,2,FALSE)</f>
        <v>Очистка площадок от снега Уч. 1</v>
      </c>
      <c r="Q28" s="59">
        <v>3497</v>
      </c>
      <c r="R28" s="59"/>
      <c r="S28" s="59"/>
      <c r="T28" s="42" t="str">
        <f>IF(A28&lt;9,"смр",IF(A28=12,IF(ISERR(FIND("изыск",#REF!)),"проект","изыск"),IF(A28=9,IF(ISERR(FIND("пнр",P28,1)),"прочие","пнр"))))</f>
        <v>смр</v>
      </c>
      <c r="U28" s="80">
        <f t="shared" si="20"/>
        <v>23674.69</v>
      </c>
      <c r="V28" s="80"/>
      <c r="W28" s="80">
        <f t="shared" si="21"/>
        <v>0</v>
      </c>
      <c r="X28" s="80">
        <f t="shared" si="22"/>
        <v>781.26477</v>
      </c>
      <c r="Y28" s="80">
        <f t="shared" si="17"/>
        <v>415.75123109000003</v>
      </c>
      <c r="Z28" s="80"/>
      <c r="AA28" s="80"/>
      <c r="AB28" s="80"/>
      <c r="AC28" s="80">
        <f t="shared" si="19"/>
        <v>108.90357399999999</v>
      </c>
      <c r="AD28" s="80"/>
      <c r="AE28" s="80"/>
      <c r="AF28" s="81">
        <v>23290.02</v>
      </c>
      <c r="AG28" s="81"/>
      <c r="AH28" s="81"/>
      <c r="AI28" s="81">
        <f t="shared" si="23"/>
        <v>768.57066000000009</v>
      </c>
      <c r="AJ28" s="81">
        <f t="shared" si="24"/>
        <v>408.99604122000005</v>
      </c>
      <c r="AK28" s="81"/>
      <c r="AL28" s="81"/>
      <c r="AM28" s="81"/>
      <c r="AN28" s="81">
        <f t="shared" si="25"/>
        <v>107.134092</v>
      </c>
      <c r="AO28" s="81"/>
      <c r="AP28" s="81"/>
    </row>
    <row r="29" spans="1:42" s="82" customFormat="1">
      <c r="A29" s="52">
        <f t="shared" si="26"/>
        <v>1</v>
      </c>
      <c r="B29" s="53" t="str">
        <f t="shared" si="11"/>
        <v>Глава 1 Подготовка территории строительства</v>
      </c>
      <c r="C29" s="53" t="str">
        <f t="shared" si="12"/>
        <v>Подготовка территории строительства, в т.ч. Вырубка просеки, устройство площадок и археологический надзор</v>
      </c>
      <c r="D29" s="54" t="str">
        <f t="shared" si="13"/>
        <v>Очистка площадок от снега</v>
      </c>
      <c r="E29" s="55" t="s">
        <v>46</v>
      </c>
      <c r="F29" s="55" t="s">
        <v>74</v>
      </c>
      <c r="G29" s="75" t="s">
        <v>106</v>
      </c>
      <c r="H29" s="76"/>
      <c r="I29" s="77">
        <v>41456</v>
      </c>
      <c r="J29" s="75" t="s">
        <v>98</v>
      </c>
      <c r="K29" s="78" t="s">
        <v>99</v>
      </c>
      <c r="L29" s="79"/>
      <c r="M29" s="55"/>
      <c r="N29" s="55" t="s">
        <v>100</v>
      </c>
      <c r="O29" s="55" t="s">
        <v>75</v>
      </c>
      <c r="P29" s="58" t="str">
        <f t="shared" si="27"/>
        <v>Очистка площадок от снега Уч. 2</v>
      </c>
      <c r="Q29" s="59">
        <v>944</v>
      </c>
      <c r="R29" s="59"/>
      <c r="S29" s="59"/>
      <c r="T29" s="42" t="str">
        <f>IF(A29&lt;9,"смр",IF(A29=12,IF(ISERR(FIND("изыск",#REF!)),"проект","изыск"),IF(A29=9,IF(ISERR(FIND("пнр",P29,1)),"прочие","пнр"))))</f>
        <v>смр</v>
      </c>
      <c r="U29" s="80">
        <f t="shared" si="20"/>
        <v>6390.8799999999992</v>
      </c>
      <c r="V29" s="80"/>
      <c r="W29" s="80">
        <f t="shared" si="21"/>
        <v>0</v>
      </c>
      <c r="X29" s="80">
        <f t="shared" si="22"/>
        <v>210.89903999999999</v>
      </c>
      <c r="Y29" s="80">
        <f t="shared" si="17"/>
        <v>112.23024368</v>
      </c>
      <c r="Z29" s="80"/>
      <c r="AA29" s="80"/>
      <c r="AB29" s="80"/>
      <c r="AC29" s="80">
        <f t="shared" si="19"/>
        <v>29.398047999999996</v>
      </c>
      <c r="AD29" s="80"/>
      <c r="AE29" s="80"/>
      <c r="AF29" s="81">
        <v>6287.04</v>
      </c>
      <c r="AG29" s="81"/>
      <c r="AH29" s="81"/>
      <c r="AI29" s="81">
        <f t="shared" si="23"/>
        <v>207.47232</v>
      </c>
      <c r="AJ29" s="81">
        <f t="shared" si="24"/>
        <v>110.40670944</v>
      </c>
      <c r="AK29" s="81"/>
      <c r="AL29" s="81"/>
      <c r="AM29" s="81"/>
      <c r="AN29" s="81">
        <f t="shared" si="25"/>
        <v>28.920383999999999</v>
      </c>
      <c r="AO29" s="81"/>
      <c r="AP29" s="81"/>
    </row>
    <row r="30" spans="1:42" s="82" customFormat="1">
      <c r="A30" s="52">
        <f t="shared" si="26"/>
        <v>1</v>
      </c>
      <c r="B30" s="53" t="str">
        <f t="shared" si="11"/>
        <v>Глава 1 Подготовка территории строительства</v>
      </c>
      <c r="C30" s="53" t="str">
        <f t="shared" si="12"/>
        <v>Подготовка территории строительства, в т.ч. Вырубка просеки, устройство площадок и археологический надзор</v>
      </c>
      <c r="D30" s="54" t="str">
        <f t="shared" si="13"/>
        <v>Очистка площадок от снега</v>
      </c>
      <c r="E30" s="55" t="s">
        <v>46</v>
      </c>
      <c r="F30" s="55" t="s">
        <v>74</v>
      </c>
      <c r="G30" s="75" t="s">
        <v>107</v>
      </c>
      <c r="H30" s="76"/>
      <c r="I30" s="77">
        <v>41456</v>
      </c>
      <c r="J30" s="75" t="s">
        <v>98</v>
      </c>
      <c r="K30" s="78" t="s">
        <v>99</v>
      </c>
      <c r="L30" s="79"/>
      <c r="M30" s="55"/>
      <c r="N30" s="55" t="s">
        <v>100</v>
      </c>
      <c r="O30" s="55" t="s">
        <v>75</v>
      </c>
      <c r="P30" s="58" t="str">
        <f t="shared" si="27"/>
        <v>Очистка площадок от снега Уч. 2</v>
      </c>
      <c r="Q30" s="59">
        <v>665</v>
      </c>
      <c r="R30" s="59"/>
      <c r="S30" s="59"/>
      <c r="T30" s="42" t="str">
        <f>IF(A30&lt;9,"смр",IF(A30=12,IF(ISERR(FIND("изыск",#REF!)),"проект","изыск"),IF(A30=9,IF(ISERR(FIND("пнр",P30,1)),"прочие","пнр"))))</f>
        <v>смр</v>
      </c>
      <c r="U30" s="80">
        <f t="shared" si="20"/>
        <v>4502.0499999999993</v>
      </c>
      <c r="V30" s="80"/>
      <c r="W30" s="80">
        <f t="shared" si="21"/>
        <v>0</v>
      </c>
      <c r="X30" s="80">
        <f t="shared" si="22"/>
        <v>148.56764999999999</v>
      </c>
      <c r="Y30" s="80">
        <f t="shared" si="17"/>
        <v>79.060500049999987</v>
      </c>
      <c r="Z30" s="80"/>
      <c r="AA30" s="80"/>
      <c r="AB30" s="80"/>
      <c r="AC30" s="80">
        <f t="shared" si="19"/>
        <v>20.709429999999998</v>
      </c>
      <c r="AD30" s="80"/>
      <c r="AE30" s="80"/>
      <c r="AF30" s="81">
        <v>4428.8999999999996</v>
      </c>
      <c r="AG30" s="81"/>
      <c r="AH30" s="81"/>
      <c r="AI30" s="81">
        <f t="shared" si="23"/>
        <v>146.15369999999999</v>
      </c>
      <c r="AJ30" s="81">
        <f t="shared" si="24"/>
        <v>77.775912899999994</v>
      </c>
      <c r="AK30" s="81"/>
      <c r="AL30" s="81"/>
      <c r="AM30" s="81"/>
      <c r="AN30" s="81">
        <f t="shared" si="25"/>
        <v>20.372939999999996</v>
      </c>
      <c r="AO30" s="81"/>
      <c r="AP30" s="81"/>
    </row>
    <row r="31" spans="1:42" s="74" customFormat="1">
      <c r="A31" s="62">
        <f t="shared" ref="A31" si="28">IF(F31&lt;&gt;"",VALUE(LEFT(F31,SEARCH(".",F31,1)-1)),"")</f>
        <v>8</v>
      </c>
      <c r="B31" s="63" t="str">
        <f t="shared" ref="B31" si="29">IF(A31&lt;&gt;"",VLOOKUP(A31,ВДЦ_ВЛ,3,0),"")</f>
        <v xml:space="preserve">Глава 8 Временные здания и сооружения </v>
      </c>
      <c r="C31" s="63" t="str">
        <f t="shared" ref="C31" si="30">IF(F31&lt;&gt;"",IF(LEN(F31)&gt;4,VLOOKUP(LEFT(F31,SEARCH(".",F31,LEN(A31)+2)-1),ВДЦ_ВЛ,3,0),VLOOKUP(F31,ВДЦ_ВЛ,3,0)),"")</f>
        <v>Временные здания и сооружения по ВЛ 3,3%</v>
      </c>
      <c r="D31" s="64" t="str">
        <f t="shared" ref="D31" si="31">IF(F31&lt;&gt;"",IF(LEN(F31)&gt;5,VLOOKUP(LEFT(F31,SEARCH(".",F31,LEN(LEFT(F31,SEARCH(".",F31,LEN(A31)+2)-1))+2)-1),ВДЦ_ВЛ,3,0),""),"")</f>
        <v/>
      </c>
      <c r="E31" s="65" t="s">
        <v>46</v>
      </c>
      <c r="F31" s="65" t="s">
        <v>77</v>
      </c>
      <c r="G31" s="84"/>
      <c r="H31" s="84"/>
      <c r="I31" s="85">
        <v>41518</v>
      </c>
      <c r="J31" s="84"/>
      <c r="K31" s="65" t="s">
        <v>108</v>
      </c>
      <c r="L31" s="86"/>
      <c r="M31" s="84"/>
      <c r="N31" s="69" t="s">
        <v>100</v>
      </c>
      <c r="O31" s="65"/>
      <c r="P31" s="70" t="s">
        <v>78</v>
      </c>
      <c r="Q31" s="71">
        <f>SUMIFS($Q$6:$Q$838,$A$6:$A$838,"&lt;8",$K$6:$K$838,K31)*3.3%</f>
        <v>0</v>
      </c>
      <c r="R31" s="71"/>
      <c r="S31" s="71"/>
      <c r="T31" s="72" t="str">
        <f>IF(A31&lt;9,"смр",IF(A31=12,IF(ISERR(FIND("изыск",P86)),"проект","изыск"),IF(A31=9,IF(ISERR(FIND("пнр",P31,1)),"прочие","пнр"))))</f>
        <v>смр</v>
      </c>
      <c r="U31" s="73">
        <f t="shared" ref="U31" si="32">IF(AND(T31="смр",$P31&lt;&gt;""),Q31*VLOOKUP("сметы",индексы,4,FALSE),0)</f>
        <v>0</v>
      </c>
      <c r="V31" s="73"/>
      <c r="W31" s="73">
        <f t="shared" ref="W31" si="33">IF(AND(T31="смр",$P31&lt;&gt;""),R31*VLOOKUP("сметы",индексы,5,FALSE),0)</f>
        <v>0</v>
      </c>
      <c r="X31" s="73">
        <f t="shared" ref="X31" si="34">IF($E31&lt;&gt;"",IF($A31&lt;8,VLOOKUP("ВЗиС "&amp;$E31,проценты,3,FALSE)*SUM(U31),0),0)</f>
        <v>0</v>
      </c>
      <c r="Y31" s="73">
        <f t="shared" ref="Y31" si="35">IF($E31&lt;&gt;"",IF($A31&lt;8,VLOOKUP("ЗУ "&amp;$E31,проценты,3,FALSE)*SUM(U31,X31),0),0)</f>
        <v>0</v>
      </c>
      <c r="Z31" s="73"/>
      <c r="AA31" s="73"/>
      <c r="AB31" s="73">
        <f t="shared" ref="AB31" si="36">IF(AB$5=$P31,$S31*VLOOKUP("ССР",индексы,7,FALSE),0)</f>
        <v>0</v>
      </c>
      <c r="AC31" s="73">
        <f t="shared" ref="AC31" si="37">IF($E31&lt;&gt;"",IF($A31&lt;8,VLOOKUP("СТР "&amp;$E31,проценты,3,FALSE)*SUM(U31,W31),0),0)</f>
        <v>0</v>
      </c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</row>
    <row r="32" spans="1:42" s="101" customFormat="1">
      <c r="A32" s="87"/>
      <c r="B32" s="88"/>
      <c r="C32" s="88"/>
      <c r="D32" s="88"/>
      <c r="E32" s="89"/>
      <c r="F32" s="89"/>
      <c r="G32" s="90"/>
      <c r="H32" s="91"/>
      <c r="I32" s="90"/>
      <c r="J32" s="90"/>
      <c r="K32" s="92"/>
      <c r="L32" s="93"/>
      <c r="M32" s="89"/>
      <c r="N32" s="89"/>
      <c r="O32" s="94"/>
      <c r="P32" s="95"/>
      <c r="Q32" s="96"/>
      <c r="R32" s="96"/>
      <c r="S32" s="96"/>
      <c r="T32" s="42"/>
      <c r="U32" s="97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9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</row>
    <row r="33" spans="1:42" s="101" customFormat="1">
      <c r="A33" s="87"/>
      <c r="B33" s="88"/>
      <c r="C33" s="88"/>
      <c r="D33" s="88"/>
      <c r="E33" s="89"/>
      <c r="F33" s="89"/>
      <c r="G33" s="90"/>
      <c r="H33" s="91"/>
      <c r="I33" s="90"/>
      <c r="J33" s="90"/>
      <c r="K33" s="92"/>
      <c r="L33" s="93"/>
      <c r="M33" s="89"/>
      <c r="N33" s="89"/>
      <c r="O33" s="94"/>
      <c r="P33" s="95"/>
      <c r="Q33" s="96"/>
      <c r="R33" s="96"/>
      <c r="S33" s="96"/>
      <c r="T33" s="42"/>
      <c r="U33" s="97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9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</row>
    <row r="34" spans="1:42" s="101" customFormat="1">
      <c r="A34" s="87"/>
      <c r="B34" s="88"/>
      <c r="C34" s="88"/>
      <c r="D34" s="88"/>
      <c r="E34" s="89"/>
      <c r="F34" s="89"/>
      <c r="G34" s="90"/>
      <c r="H34" s="91"/>
      <c r="I34" s="90"/>
      <c r="J34" s="90"/>
      <c r="K34" s="92"/>
      <c r="L34" s="93"/>
      <c r="M34" s="89"/>
      <c r="N34" s="89"/>
      <c r="O34" s="94"/>
      <c r="P34" s="95"/>
      <c r="Q34" s="96"/>
      <c r="R34" s="96"/>
      <c r="S34" s="96"/>
      <c r="T34" s="42"/>
      <c r="U34" s="97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9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</row>
    <row r="35" spans="1:42" s="101" customFormat="1">
      <c r="A35" s="87"/>
      <c r="B35" s="88"/>
      <c r="C35" s="88"/>
      <c r="D35" s="88"/>
      <c r="E35" s="89"/>
      <c r="F35" s="89"/>
      <c r="G35" s="90"/>
      <c r="H35" s="91"/>
      <c r="I35" s="90"/>
      <c r="J35" s="90"/>
      <c r="K35" s="92"/>
      <c r="L35" s="93"/>
      <c r="M35" s="89"/>
      <c r="N35" s="89"/>
      <c r="O35" s="94"/>
      <c r="P35" s="95"/>
      <c r="Q35" s="96"/>
      <c r="R35" s="96"/>
      <c r="S35" s="96"/>
      <c r="T35" s="42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</row>
    <row r="36" spans="1:42" s="101" customFormat="1">
      <c r="A36" s="87"/>
      <c r="B36" s="88"/>
      <c r="C36" s="88"/>
      <c r="D36" s="88"/>
      <c r="E36" s="89"/>
      <c r="F36" s="89"/>
      <c r="G36" s="90"/>
      <c r="H36" s="91"/>
      <c r="I36" s="90"/>
      <c r="J36" s="90"/>
      <c r="K36" s="92"/>
      <c r="L36" s="93"/>
      <c r="M36" s="89"/>
      <c r="N36" s="89"/>
      <c r="O36" s="94"/>
      <c r="P36" s="95"/>
      <c r="Q36" s="96"/>
      <c r="R36" s="96"/>
      <c r="S36" s="96"/>
      <c r="T36" s="42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</row>
    <row r="37" spans="1:42" s="101" customFormat="1">
      <c r="A37" s="87"/>
      <c r="B37" s="88"/>
      <c r="C37" s="88"/>
      <c r="D37" s="88"/>
      <c r="E37" s="89"/>
      <c r="F37" s="89"/>
      <c r="G37" s="90"/>
      <c r="H37" s="91"/>
      <c r="I37" s="90"/>
      <c r="J37" s="90"/>
      <c r="K37" s="92"/>
      <c r="L37" s="93"/>
      <c r="M37" s="89"/>
      <c r="N37" s="89"/>
      <c r="O37" s="94"/>
      <c r="P37" s="95"/>
      <c r="Q37" s="96"/>
      <c r="R37" s="96"/>
      <c r="S37" s="96"/>
      <c r="T37" s="42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</row>
    <row r="38" spans="1:42" s="101" customFormat="1">
      <c r="A38" s="87"/>
      <c r="B38" s="88"/>
      <c r="C38" s="88"/>
      <c r="D38" s="88"/>
      <c r="E38" s="89"/>
      <c r="F38" s="89"/>
      <c r="G38" s="90"/>
      <c r="H38" s="91"/>
      <c r="I38" s="90"/>
      <c r="J38" s="90"/>
      <c r="K38" s="92"/>
      <c r="L38" s="93"/>
      <c r="M38" s="89"/>
      <c r="N38" s="89"/>
      <c r="O38" s="94"/>
      <c r="P38" s="95"/>
      <c r="Q38" s="96"/>
      <c r="R38" s="96"/>
      <c r="S38" s="96"/>
      <c r="T38" s="42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</row>
    <row r="39" spans="1:42" s="101" customFormat="1">
      <c r="A39" s="87"/>
      <c r="B39" s="88"/>
      <c r="C39" s="88"/>
      <c r="D39" s="88"/>
      <c r="E39" s="89"/>
      <c r="F39" s="89"/>
      <c r="G39" s="90"/>
      <c r="H39" s="91"/>
      <c r="I39" s="90"/>
      <c r="J39" s="90"/>
      <c r="K39" s="92"/>
      <c r="L39" s="93"/>
      <c r="M39" s="89"/>
      <c r="N39" s="89"/>
      <c r="O39" s="94"/>
      <c r="P39" s="95"/>
      <c r="Q39" s="96"/>
      <c r="R39" s="96"/>
      <c r="S39" s="96"/>
      <c r="T39" s="42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</row>
    <row r="40" spans="1:42" s="101" customFormat="1">
      <c r="A40" s="87"/>
      <c r="B40" s="88"/>
      <c r="C40" s="88"/>
      <c r="D40" s="88"/>
      <c r="E40" s="89"/>
      <c r="F40" s="89"/>
      <c r="G40" s="90"/>
      <c r="H40" s="91"/>
      <c r="I40" s="90"/>
      <c r="J40" s="90"/>
      <c r="K40" s="92"/>
      <c r="L40" s="93"/>
      <c r="M40" s="89"/>
      <c r="N40" s="89"/>
      <c r="O40" s="94"/>
      <c r="P40" s="95"/>
      <c r="Q40" s="96"/>
      <c r="R40" s="96"/>
      <c r="S40" s="96"/>
      <c r="T40" s="42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</row>
    <row r="41" spans="1:42" s="101" customFormat="1">
      <c r="A41" s="87"/>
      <c r="B41" s="88"/>
      <c r="C41" s="88"/>
      <c r="D41" s="88"/>
      <c r="E41" s="89"/>
      <c r="F41" s="89"/>
      <c r="G41" s="90"/>
      <c r="H41" s="91"/>
      <c r="I41" s="90"/>
      <c r="J41" s="90"/>
      <c r="K41" s="92"/>
      <c r="L41" s="93"/>
      <c r="M41" s="89"/>
      <c r="N41" s="89"/>
      <c r="O41" s="94"/>
      <c r="P41" s="95"/>
      <c r="Q41" s="96"/>
      <c r="R41" s="96"/>
      <c r="S41" s="96"/>
      <c r="T41" s="42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</row>
    <row r="42" spans="1:42" s="101" customFormat="1">
      <c r="A42" s="87"/>
      <c r="B42" s="88"/>
      <c r="C42" s="88"/>
      <c r="D42" s="88"/>
      <c r="E42" s="89"/>
      <c r="F42" s="89"/>
      <c r="G42" s="90"/>
      <c r="H42" s="91"/>
      <c r="I42" s="90"/>
      <c r="J42" s="90"/>
      <c r="K42" s="92"/>
      <c r="L42" s="93"/>
      <c r="M42" s="89"/>
      <c r="N42" s="89"/>
      <c r="O42" s="94"/>
      <c r="P42" s="95"/>
      <c r="Q42" s="96"/>
      <c r="R42" s="96"/>
      <c r="S42" s="96"/>
      <c r="T42" s="42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</row>
    <row r="43" spans="1:42" s="101" customFormat="1">
      <c r="A43" s="87"/>
      <c r="B43" s="88"/>
      <c r="C43" s="88"/>
      <c r="D43" s="88"/>
      <c r="E43" s="89"/>
      <c r="F43" s="89"/>
      <c r="G43" s="90"/>
      <c r="H43" s="91"/>
      <c r="I43" s="90"/>
      <c r="J43" s="90"/>
      <c r="K43" s="92"/>
      <c r="L43" s="93"/>
      <c r="M43" s="89"/>
      <c r="N43" s="89"/>
      <c r="O43" s="94"/>
      <c r="P43" s="95"/>
      <c r="Q43" s="96"/>
      <c r="R43" s="96"/>
      <c r="S43" s="96"/>
      <c r="T43" s="42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</row>
    <row r="44" spans="1:42" s="101" customFormat="1">
      <c r="A44" s="87"/>
      <c r="B44" s="88"/>
      <c r="C44" s="88"/>
      <c r="D44" s="88"/>
      <c r="E44" s="89"/>
      <c r="F44" s="89"/>
      <c r="G44" s="90"/>
      <c r="H44" s="91"/>
      <c r="I44" s="90"/>
      <c r="J44" s="90"/>
      <c r="K44" s="92"/>
      <c r="L44" s="93"/>
      <c r="M44" s="89"/>
      <c r="N44" s="89"/>
      <c r="O44" s="94"/>
      <c r="P44" s="95"/>
      <c r="Q44" s="96"/>
      <c r="R44" s="96"/>
      <c r="S44" s="96"/>
      <c r="T44" s="42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</row>
    <row r="45" spans="1:42" s="101" customFormat="1">
      <c r="A45" s="87"/>
      <c r="B45" s="88"/>
      <c r="C45" s="88"/>
      <c r="D45" s="88"/>
      <c r="E45" s="89"/>
      <c r="F45" s="89"/>
      <c r="G45" s="90"/>
      <c r="H45" s="91"/>
      <c r="I45" s="90"/>
      <c r="J45" s="90"/>
      <c r="K45" s="92"/>
      <c r="L45" s="93"/>
      <c r="M45" s="89"/>
      <c r="N45" s="89"/>
      <c r="O45" s="94"/>
      <c r="P45" s="95"/>
      <c r="Q45" s="96"/>
      <c r="R45" s="96"/>
      <c r="S45" s="96"/>
      <c r="T45" s="42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</row>
    <row r="46" spans="1:42" s="101" customFormat="1">
      <c r="A46" s="87"/>
      <c r="B46" s="88"/>
      <c r="C46" s="88"/>
      <c r="D46" s="88"/>
      <c r="E46" s="89"/>
      <c r="F46" s="89"/>
      <c r="G46" s="90"/>
      <c r="H46" s="91"/>
      <c r="I46" s="90"/>
      <c r="J46" s="90"/>
      <c r="K46" s="92"/>
      <c r="L46" s="93"/>
      <c r="M46" s="89"/>
      <c r="N46" s="89"/>
      <c r="O46" s="94"/>
      <c r="P46" s="95"/>
      <c r="Q46" s="96"/>
      <c r="R46" s="96"/>
      <c r="S46" s="96"/>
      <c r="T46" s="42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</row>
    <row r="47" spans="1:42" s="101" customFormat="1">
      <c r="A47" s="87"/>
      <c r="B47" s="88"/>
      <c r="C47" s="88"/>
      <c r="D47" s="88"/>
      <c r="E47" s="89"/>
      <c r="F47" s="89"/>
      <c r="G47" s="90"/>
      <c r="H47" s="91"/>
      <c r="I47" s="90"/>
      <c r="J47" s="90"/>
      <c r="K47" s="92"/>
      <c r="L47" s="93"/>
      <c r="M47" s="89"/>
      <c r="N47" s="89"/>
      <c r="O47" s="94"/>
      <c r="P47" s="95"/>
      <c r="Q47" s="96"/>
      <c r="R47" s="96"/>
      <c r="S47" s="96"/>
      <c r="T47" s="42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</row>
    <row r="48" spans="1:42" s="101" customFormat="1">
      <c r="A48" s="87"/>
      <c r="B48" s="88"/>
      <c r="C48" s="88"/>
      <c r="D48" s="88"/>
      <c r="E48" s="89"/>
      <c r="F48" s="89"/>
      <c r="G48" s="90"/>
      <c r="H48" s="91"/>
      <c r="I48" s="90"/>
      <c r="J48" s="90"/>
      <c r="K48" s="92"/>
      <c r="L48" s="93"/>
      <c r="M48" s="89"/>
      <c r="N48" s="89"/>
      <c r="O48" s="94"/>
      <c r="P48" s="95"/>
      <c r="Q48" s="96"/>
      <c r="R48" s="96"/>
      <c r="S48" s="96"/>
      <c r="T48" s="42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</row>
    <row r="49" spans="1:42" s="101" customFormat="1">
      <c r="A49" s="87"/>
      <c r="B49" s="88"/>
      <c r="C49" s="88"/>
      <c r="D49" s="88"/>
      <c r="E49" s="89"/>
      <c r="F49" s="89"/>
      <c r="G49" s="90"/>
      <c r="H49" s="91"/>
      <c r="I49" s="90"/>
      <c r="J49" s="90"/>
      <c r="K49" s="92"/>
      <c r="L49" s="93"/>
      <c r="M49" s="89"/>
      <c r="N49" s="89"/>
      <c r="O49" s="94"/>
      <c r="P49" s="95"/>
      <c r="Q49" s="96"/>
      <c r="R49" s="96"/>
      <c r="S49" s="96"/>
      <c r="T49" s="42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</row>
    <row r="50" spans="1:42" s="101" customFormat="1">
      <c r="A50" s="87"/>
      <c r="B50" s="88"/>
      <c r="C50" s="88"/>
      <c r="D50" s="88"/>
      <c r="E50" s="89"/>
      <c r="F50" s="89"/>
      <c r="G50" s="90"/>
      <c r="H50" s="91"/>
      <c r="I50" s="90"/>
      <c r="J50" s="90"/>
      <c r="K50" s="92"/>
      <c r="L50" s="93"/>
      <c r="M50" s="89"/>
      <c r="N50" s="89"/>
      <c r="O50" s="94"/>
      <c r="P50" s="95"/>
      <c r="Q50" s="96"/>
      <c r="R50" s="96"/>
      <c r="S50" s="96"/>
      <c r="T50" s="42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</row>
    <row r="51" spans="1:42" s="101" customFormat="1">
      <c r="A51" s="87"/>
      <c r="B51" s="88"/>
      <c r="C51" s="88"/>
      <c r="D51" s="88"/>
      <c r="E51" s="89"/>
      <c r="F51" s="89"/>
      <c r="G51" s="90"/>
      <c r="H51" s="91"/>
      <c r="I51" s="90"/>
      <c r="J51" s="90"/>
      <c r="K51" s="92"/>
      <c r="L51" s="93"/>
      <c r="M51" s="89"/>
      <c r="N51" s="89"/>
      <c r="O51" s="94"/>
      <c r="P51" s="95"/>
      <c r="Q51" s="96"/>
      <c r="R51" s="96"/>
      <c r="S51" s="96"/>
      <c r="T51" s="42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</row>
    <row r="52" spans="1:42" s="101" customFormat="1">
      <c r="A52" s="87"/>
      <c r="B52" s="88"/>
      <c r="C52" s="88"/>
      <c r="D52" s="88"/>
      <c r="E52" s="89"/>
      <c r="F52" s="89"/>
      <c r="G52" s="90"/>
      <c r="H52" s="91"/>
      <c r="I52" s="90"/>
      <c r="J52" s="90"/>
      <c r="K52" s="92"/>
      <c r="L52" s="93"/>
      <c r="M52" s="89"/>
      <c r="N52" s="89"/>
      <c r="O52" s="94"/>
      <c r="P52" s="95"/>
      <c r="Q52" s="96"/>
      <c r="R52" s="96"/>
      <c r="S52" s="96"/>
      <c r="T52" s="42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</row>
    <row r="53" spans="1:42" s="101" customFormat="1">
      <c r="A53" s="87"/>
      <c r="B53" s="88"/>
      <c r="C53" s="88"/>
      <c r="D53" s="88"/>
      <c r="E53" s="89"/>
      <c r="F53" s="89"/>
      <c r="G53" s="90"/>
      <c r="H53" s="91"/>
      <c r="I53" s="90"/>
      <c r="J53" s="90"/>
      <c r="K53" s="92"/>
      <c r="L53" s="93"/>
      <c r="M53" s="89"/>
      <c r="N53" s="89"/>
      <c r="O53" s="94"/>
      <c r="P53" s="95"/>
      <c r="Q53" s="96"/>
      <c r="R53" s="96"/>
      <c r="S53" s="96"/>
      <c r="T53" s="42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</row>
    <row r="54" spans="1:42" s="101" customFormat="1">
      <c r="A54" s="87"/>
      <c r="B54" s="88"/>
      <c r="C54" s="88"/>
      <c r="D54" s="88"/>
      <c r="E54" s="89"/>
      <c r="F54" s="89"/>
      <c r="G54" s="90"/>
      <c r="H54" s="91"/>
      <c r="I54" s="90"/>
      <c r="J54" s="90"/>
      <c r="K54" s="92"/>
      <c r="L54" s="93"/>
      <c r="M54" s="89"/>
      <c r="N54" s="89"/>
      <c r="O54" s="94"/>
      <c r="P54" s="95"/>
      <c r="Q54" s="96"/>
      <c r="R54" s="96"/>
      <c r="S54" s="96"/>
      <c r="T54" s="42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</row>
    <row r="55" spans="1:42" s="101" customFormat="1">
      <c r="A55" s="102"/>
      <c r="B55" s="88"/>
      <c r="C55" s="88"/>
      <c r="D55" s="88"/>
      <c r="E55" s="89"/>
      <c r="F55" s="89"/>
      <c r="G55" s="90"/>
      <c r="H55" s="91"/>
      <c r="I55" s="90"/>
      <c r="J55" s="90"/>
      <c r="K55" s="92"/>
      <c r="L55" s="93"/>
      <c r="M55" s="89"/>
      <c r="N55" s="89"/>
      <c r="O55" s="94"/>
      <c r="P55" s="95"/>
      <c r="Q55" s="96"/>
      <c r="R55" s="96"/>
      <c r="S55" s="96"/>
      <c r="T55" s="42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</row>
    <row r="56" spans="1:42" s="101" customFormat="1">
      <c r="A56" s="102"/>
      <c r="B56" s="88"/>
      <c r="C56" s="88"/>
      <c r="D56" s="88"/>
      <c r="E56" s="89"/>
      <c r="F56" s="89"/>
      <c r="G56" s="90"/>
      <c r="H56" s="91"/>
      <c r="I56" s="90"/>
      <c r="J56" s="90"/>
      <c r="K56" s="92"/>
      <c r="L56" s="93"/>
      <c r="M56" s="89"/>
      <c r="N56" s="89"/>
      <c r="O56" s="94"/>
      <c r="P56" s="95"/>
      <c r="Q56" s="96"/>
      <c r="R56" s="96"/>
      <c r="S56" s="96"/>
      <c r="T56" s="42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</row>
    <row r="57" spans="1:42" s="101" customFormat="1">
      <c r="A57" s="102"/>
      <c r="B57" s="88"/>
      <c r="C57" s="88"/>
      <c r="D57" s="88"/>
      <c r="E57" s="89"/>
      <c r="F57" s="89"/>
      <c r="G57" s="90"/>
      <c r="H57" s="91"/>
      <c r="I57" s="90"/>
      <c r="J57" s="90"/>
      <c r="K57" s="92"/>
      <c r="L57" s="93"/>
      <c r="M57" s="89"/>
      <c r="N57" s="89"/>
      <c r="O57" s="94"/>
      <c r="P57" s="95"/>
      <c r="Q57" s="96"/>
      <c r="R57" s="96"/>
      <c r="S57" s="96"/>
      <c r="T57" s="42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</row>
    <row r="58" spans="1:42" s="101" customFormat="1">
      <c r="A58" s="102"/>
      <c r="B58" s="88"/>
      <c r="C58" s="88"/>
      <c r="D58" s="88"/>
      <c r="E58" s="89"/>
      <c r="F58" s="89"/>
      <c r="G58" s="90"/>
      <c r="H58" s="91"/>
      <c r="I58" s="90"/>
      <c r="J58" s="90"/>
      <c r="K58" s="92"/>
      <c r="L58" s="93"/>
      <c r="M58" s="89"/>
      <c r="N58" s="89"/>
      <c r="O58" s="94"/>
      <c r="P58" s="95"/>
      <c r="Q58" s="96"/>
      <c r="R58" s="96"/>
      <c r="S58" s="96"/>
      <c r="T58" s="42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</row>
    <row r="59" spans="1:42" s="101" customFormat="1">
      <c r="A59" s="102"/>
      <c r="B59" s="88"/>
      <c r="C59" s="88"/>
      <c r="D59" s="88"/>
      <c r="E59" s="89"/>
      <c r="F59" s="89"/>
      <c r="G59" s="90"/>
      <c r="H59" s="91"/>
      <c r="I59" s="90"/>
      <c r="J59" s="90"/>
      <c r="K59" s="92"/>
      <c r="L59" s="93"/>
      <c r="M59" s="89"/>
      <c r="N59" s="89"/>
      <c r="O59" s="94"/>
      <c r="P59" s="95"/>
      <c r="Q59" s="96"/>
      <c r="R59" s="96"/>
      <c r="S59" s="96"/>
      <c r="T59" s="42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</row>
    <row r="60" spans="1:42" s="101" customFormat="1">
      <c r="A60" s="102"/>
      <c r="B60" s="88"/>
      <c r="C60" s="88"/>
      <c r="D60" s="88"/>
      <c r="E60" s="89"/>
      <c r="F60" s="89"/>
      <c r="G60" s="90"/>
      <c r="H60" s="91"/>
      <c r="I60" s="90"/>
      <c r="J60" s="90"/>
      <c r="K60" s="92"/>
      <c r="L60" s="93"/>
      <c r="M60" s="89"/>
      <c r="N60" s="89"/>
      <c r="O60" s="94"/>
      <c r="P60" s="95"/>
      <c r="Q60" s="96"/>
      <c r="R60" s="96"/>
      <c r="S60" s="96"/>
      <c r="T60" s="42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</row>
    <row r="61" spans="1:42" s="101" customFormat="1">
      <c r="A61" s="102"/>
      <c r="B61" s="88"/>
      <c r="C61" s="88"/>
      <c r="D61" s="88"/>
      <c r="E61" s="89"/>
      <c r="F61" s="89"/>
      <c r="G61" s="90"/>
      <c r="H61" s="91"/>
      <c r="I61" s="90"/>
      <c r="J61" s="90"/>
      <c r="K61" s="92"/>
      <c r="L61" s="93"/>
      <c r="M61" s="89"/>
      <c r="N61" s="89"/>
      <c r="O61" s="94"/>
      <c r="P61" s="95"/>
      <c r="Q61" s="96"/>
      <c r="R61" s="96"/>
      <c r="S61" s="96"/>
      <c r="T61" s="42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</row>
    <row r="62" spans="1:42" s="101" customFormat="1">
      <c r="A62" s="102"/>
      <c r="B62" s="88"/>
      <c r="C62" s="88"/>
      <c r="D62" s="88"/>
      <c r="E62" s="89"/>
      <c r="F62" s="89"/>
      <c r="G62" s="90"/>
      <c r="H62" s="91"/>
      <c r="I62" s="90"/>
      <c r="J62" s="90"/>
      <c r="K62" s="92"/>
      <c r="L62" s="93"/>
      <c r="M62" s="89"/>
      <c r="N62" s="89"/>
      <c r="O62" s="94"/>
      <c r="P62" s="95"/>
      <c r="Q62" s="96"/>
      <c r="R62" s="96"/>
      <c r="S62" s="96"/>
      <c r="T62" s="42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</row>
    <row r="63" spans="1:42" s="101" customFormat="1">
      <c r="A63" s="102"/>
      <c r="B63" s="88"/>
      <c r="C63" s="88"/>
      <c r="D63" s="88"/>
      <c r="E63" s="89"/>
      <c r="F63" s="89"/>
      <c r="G63" s="90"/>
      <c r="H63" s="91"/>
      <c r="I63" s="90"/>
      <c r="J63" s="90"/>
      <c r="K63" s="92"/>
      <c r="L63" s="93"/>
      <c r="M63" s="89"/>
      <c r="N63" s="89"/>
      <c r="O63" s="94"/>
      <c r="P63" s="95"/>
      <c r="Q63" s="96"/>
      <c r="R63" s="96"/>
      <c r="S63" s="96"/>
      <c r="T63" s="42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</row>
    <row r="64" spans="1:42" s="101" customFormat="1">
      <c r="A64" s="102"/>
      <c r="B64" s="88"/>
      <c r="C64" s="88"/>
      <c r="D64" s="88"/>
      <c r="E64" s="89"/>
      <c r="F64" s="89"/>
      <c r="G64" s="90"/>
      <c r="H64" s="91"/>
      <c r="I64" s="90"/>
      <c r="J64" s="90"/>
      <c r="K64" s="92"/>
      <c r="L64" s="93"/>
      <c r="M64" s="89"/>
      <c r="N64" s="89"/>
      <c r="O64" s="94"/>
      <c r="P64" s="95"/>
      <c r="Q64" s="96"/>
      <c r="R64" s="96"/>
      <c r="S64" s="96"/>
      <c r="T64" s="42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</row>
    <row r="65" spans="1:42" s="101" customFormat="1">
      <c r="A65" s="102"/>
      <c r="B65" s="88"/>
      <c r="C65" s="88"/>
      <c r="D65" s="88"/>
      <c r="E65" s="89"/>
      <c r="F65" s="89"/>
      <c r="G65" s="90"/>
      <c r="H65" s="91"/>
      <c r="I65" s="90"/>
      <c r="J65" s="90"/>
      <c r="K65" s="92"/>
      <c r="L65" s="93"/>
      <c r="M65" s="89"/>
      <c r="N65" s="89"/>
      <c r="O65" s="94"/>
      <c r="P65" s="95"/>
      <c r="Q65" s="96"/>
      <c r="R65" s="96"/>
      <c r="S65" s="96"/>
      <c r="T65" s="42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</row>
    <row r="66" spans="1:42" s="101" customFormat="1">
      <c r="A66" s="102"/>
      <c r="B66" s="88"/>
      <c r="C66" s="88"/>
      <c r="D66" s="88"/>
      <c r="E66" s="89"/>
      <c r="F66" s="89"/>
      <c r="G66" s="90"/>
      <c r="H66" s="91"/>
      <c r="I66" s="90"/>
      <c r="J66" s="90"/>
      <c r="K66" s="92"/>
      <c r="L66" s="93"/>
      <c r="M66" s="89"/>
      <c r="N66" s="89"/>
      <c r="O66" s="94"/>
      <c r="P66" s="95"/>
      <c r="Q66" s="96"/>
      <c r="R66" s="96"/>
      <c r="S66" s="96"/>
      <c r="T66" s="42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</row>
    <row r="67" spans="1:42" s="101" customFormat="1">
      <c r="A67" s="102"/>
      <c r="B67" s="88"/>
      <c r="C67" s="88"/>
      <c r="D67" s="88"/>
      <c r="E67" s="89"/>
      <c r="F67" s="89"/>
      <c r="G67" s="90"/>
      <c r="H67" s="91"/>
      <c r="I67" s="90"/>
      <c r="J67" s="90"/>
      <c r="K67" s="92"/>
      <c r="L67" s="93"/>
      <c r="M67" s="89"/>
      <c r="N67" s="89"/>
      <c r="O67" s="94"/>
      <c r="P67" s="95"/>
      <c r="Q67" s="96"/>
      <c r="R67" s="96"/>
      <c r="S67" s="96"/>
      <c r="T67" s="42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</row>
    <row r="68" spans="1:42" s="101" customFormat="1">
      <c r="A68" s="102"/>
      <c r="B68" s="88"/>
      <c r="C68" s="88"/>
      <c r="D68" s="88"/>
      <c r="E68" s="89"/>
      <c r="F68" s="89"/>
      <c r="G68" s="90"/>
      <c r="H68" s="91"/>
      <c r="I68" s="90"/>
      <c r="J68" s="90"/>
      <c r="K68" s="92"/>
      <c r="L68" s="93"/>
      <c r="M68" s="89"/>
      <c r="N68" s="89"/>
      <c r="O68" s="94"/>
      <c r="P68" s="95"/>
      <c r="Q68" s="96"/>
      <c r="R68" s="96"/>
      <c r="S68" s="96"/>
      <c r="T68" s="42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</row>
    <row r="69" spans="1:42" s="101" customFormat="1">
      <c r="A69" s="102"/>
      <c r="B69" s="88"/>
      <c r="C69" s="88"/>
      <c r="D69" s="88"/>
      <c r="E69" s="89"/>
      <c r="F69" s="89"/>
      <c r="G69" s="90"/>
      <c r="H69" s="91"/>
      <c r="I69" s="90"/>
      <c r="J69" s="90"/>
      <c r="K69" s="92"/>
      <c r="L69" s="93"/>
      <c r="M69" s="89"/>
      <c r="N69" s="89"/>
      <c r="O69" s="94"/>
      <c r="P69" s="95"/>
      <c r="Q69" s="96"/>
      <c r="R69" s="96"/>
      <c r="S69" s="96"/>
      <c r="T69" s="42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</row>
    <row r="70" spans="1:42" s="101" customFormat="1">
      <c r="A70" s="102"/>
      <c r="B70" s="88"/>
      <c r="C70" s="88"/>
      <c r="D70" s="88"/>
      <c r="E70" s="89"/>
      <c r="F70" s="89"/>
      <c r="G70" s="90"/>
      <c r="H70" s="91"/>
      <c r="I70" s="90"/>
      <c r="J70" s="90"/>
      <c r="K70" s="92"/>
      <c r="L70" s="93"/>
      <c r="M70" s="89"/>
      <c r="N70" s="89"/>
      <c r="O70" s="94"/>
      <c r="P70" s="95"/>
      <c r="Q70" s="96"/>
      <c r="R70" s="96"/>
      <c r="S70" s="96"/>
      <c r="T70" s="42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</row>
    <row r="71" spans="1:42" s="101" customFormat="1">
      <c r="A71" s="102"/>
      <c r="B71" s="88"/>
      <c r="C71" s="88"/>
      <c r="D71" s="88"/>
      <c r="E71" s="89"/>
      <c r="F71" s="89"/>
      <c r="G71" s="90"/>
      <c r="H71" s="91"/>
      <c r="I71" s="90"/>
      <c r="J71" s="90"/>
      <c r="K71" s="92"/>
      <c r="L71" s="93"/>
      <c r="M71" s="89"/>
      <c r="N71" s="89"/>
      <c r="O71" s="94"/>
      <c r="P71" s="95"/>
      <c r="Q71" s="96"/>
      <c r="R71" s="96"/>
      <c r="S71" s="96"/>
      <c r="T71" s="42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</row>
    <row r="72" spans="1:42" s="101" customFormat="1">
      <c r="A72" s="102"/>
      <c r="B72" s="88"/>
      <c r="C72" s="88"/>
      <c r="D72" s="88"/>
      <c r="E72" s="89"/>
      <c r="F72" s="89"/>
      <c r="G72" s="90"/>
      <c r="H72" s="91"/>
      <c r="I72" s="90"/>
      <c r="J72" s="90"/>
      <c r="K72" s="92"/>
      <c r="L72" s="93"/>
      <c r="M72" s="89"/>
      <c r="N72" s="89"/>
      <c r="O72" s="94"/>
      <c r="P72" s="95"/>
      <c r="Q72" s="96"/>
      <c r="R72" s="96"/>
      <c r="S72" s="96"/>
      <c r="T72" s="42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</row>
    <row r="73" spans="1:42" s="101" customFormat="1">
      <c r="A73" s="102"/>
      <c r="B73" s="88"/>
      <c r="C73" s="88"/>
      <c r="D73" s="88"/>
      <c r="E73" s="89"/>
      <c r="F73" s="89"/>
      <c r="G73" s="90"/>
      <c r="H73" s="91"/>
      <c r="I73" s="90"/>
      <c r="J73" s="90"/>
      <c r="K73" s="92"/>
      <c r="L73" s="93"/>
      <c r="M73" s="89"/>
      <c r="N73" s="89"/>
      <c r="O73" s="94"/>
      <c r="P73" s="95"/>
      <c r="Q73" s="96"/>
      <c r="R73" s="96"/>
      <c r="S73" s="96"/>
      <c r="T73" s="42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</row>
    <row r="74" spans="1:42" s="101" customFormat="1">
      <c r="A74" s="102"/>
      <c r="B74" s="88"/>
      <c r="C74" s="88"/>
      <c r="D74" s="88"/>
      <c r="E74" s="89"/>
      <c r="F74" s="89"/>
      <c r="G74" s="90"/>
      <c r="H74" s="91"/>
      <c r="I74" s="90"/>
      <c r="J74" s="90"/>
      <c r="K74" s="92"/>
      <c r="L74" s="93"/>
      <c r="M74" s="89"/>
      <c r="N74" s="89"/>
      <c r="O74" s="94"/>
      <c r="P74" s="95"/>
      <c r="Q74" s="96"/>
      <c r="R74" s="96"/>
      <c r="S74" s="96"/>
      <c r="T74" s="42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</row>
    <row r="78" spans="1:42">
      <c r="U78" s="103"/>
      <c r="V78" s="103"/>
      <c r="W78" s="103"/>
      <c r="X78" s="104"/>
      <c r="Y78" s="105"/>
      <c r="Z78" s="105"/>
      <c r="AA78" s="105"/>
      <c r="AB78" s="105"/>
      <c r="AC78" s="105"/>
      <c r="AD78" s="105"/>
      <c r="AF78" s="106"/>
      <c r="AG78" s="106"/>
      <c r="AH78" s="106"/>
      <c r="AI78" s="107"/>
      <c r="AJ78" s="108"/>
      <c r="AK78" s="108"/>
      <c r="AL78" s="108"/>
      <c r="AM78" s="108"/>
      <c r="AN78" s="108"/>
      <c r="AO78" s="108"/>
    </row>
    <row r="79" spans="1:42">
      <c r="U79" s="109"/>
      <c r="AF79" s="110"/>
    </row>
    <row r="82" spans="1:42">
      <c r="U82" s="111"/>
      <c r="V82" s="111"/>
      <c r="W82" s="111"/>
      <c r="AF82" s="112"/>
      <c r="AG82" s="112"/>
      <c r="AH82" s="112"/>
    </row>
    <row r="84" spans="1:42" s="123" customFormat="1">
      <c r="A84" s="113"/>
      <c r="B84" s="114"/>
      <c r="C84" s="114"/>
      <c r="D84" s="114"/>
      <c r="E84" s="115"/>
      <c r="F84" s="115"/>
      <c r="G84" s="116"/>
      <c r="H84" s="117"/>
      <c r="I84" s="116"/>
      <c r="J84" s="116"/>
      <c r="K84" s="118"/>
      <c r="L84" s="119"/>
      <c r="M84" s="115"/>
      <c r="N84" s="115"/>
      <c r="O84" s="120"/>
      <c r="P84" s="121"/>
      <c r="Q84" s="122"/>
      <c r="R84" s="122"/>
      <c r="S84" s="122"/>
      <c r="T84" s="42"/>
      <c r="U84" s="109"/>
      <c r="V84" s="109"/>
      <c r="W84" s="109"/>
      <c r="X84" s="98"/>
      <c r="Y84" s="109"/>
      <c r="Z84" s="109"/>
      <c r="AA84" s="109"/>
      <c r="AB84" s="109"/>
      <c r="AC84" s="109"/>
      <c r="AD84" s="109"/>
      <c r="AE84" s="109"/>
      <c r="AF84" s="110"/>
      <c r="AG84" s="110"/>
      <c r="AH84" s="110"/>
      <c r="AI84" s="100"/>
      <c r="AJ84" s="110"/>
      <c r="AK84" s="110"/>
      <c r="AL84" s="110"/>
      <c r="AM84" s="110"/>
      <c r="AN84" s="110"/>
      <c r="AO84" s="110"/>
      <c r="AP84" s="110"/>
    </row>
    <row r="88" spans="1:42">
      <c r="P88" s="124"/>
      <c r="U88" s="109"/>
      <c r="V88" s="109"/>
      <c r="W88" s="109"/>
      <c r="Y88" s="109"/>
      <c r="Z88" s="109"/>
      <c r="AA88" s="109"/>
      <c r="AB88" s="109"/>
      <c r="AC88" s="109"/>
      <c r="AD88" s="109"/>
      <c r="AE88" s="109"/>
      <c r="AF88" s="110"/>
      <c r="AG88" s="110"/>
      <c r="AH88" s="110"/>
      <c r="AJ88" s="110"/>
      <c r="AK88" s="110"/>
      <c r="AL88" s="110"/>
      <c r="AM88" s="110"/>
      <c r="AN88" s="110"/>
      <c r="AO88" s="110"/>
      <c r="AP88" s="110"/>
    </row>
    <row r="89" spans="1:42">
      <c r="P89" s="124"/>
      <c r="U89" s="109"/>
      <c r="V89" s="109"/>
      <c r="W89" s="109"/>
      <c r="Y89" s="109"/>
      <c r="Z89" s="109"/>
      <c r="AA89" s="109"/>
      <c r="AB89" s="109"/>
      <c r="AC89" s="109"/>
      <c r="AD89" s="109"/>
      <c r="AE89" s="109"/>
      <c r="AF89" s="110"/>
      <c r="AG89" s="110"/>
      <c r="AH89" s="110"/>
      <c r="AJ89" s="110"/>
      <c r="AK89" s="110"/>
      <c r="AL89" s="110"/>
      <c r="AM89" s="110"/>
      <c r="AN89" s="110"/>
      <c r="AO89" s="110"/>
      <c r="AP89" s="110"/>
    </row>
    <row r="95" spans="1:42">
      <c r="AC95" s="109"/>
      <c r="AN95" s="110"/>
    </row>
    <row r="96" spans="1:42">
      <c r="AC96" s="109"/>
      <c r="AN96" s="110"/>
    </row>
    <row r="103" spans="1:41" s="100" customFormat="1">
      <c r="A103" s="102"/>
      <c r="B103" s="88"/>
      <c r="C103" s="88"/>
      <c r="D103" s="88"/>
      <c r="E103" s="89"/>
      <c r="F103" s="89"/>
      <c r="G103" s="90"/>
      <c r="H103" s="91"/>
      <c r="I103" s="90"/>
      <c r="J103" s="90"/>
      <c r="K103" s="92"/>
      <c r="L103" s="93"/>
      <c r="M103" s="89"/>
      <c r="N103" s="89"/>
      <c r="O103" s="94"/>
      <c r="P103" s="95"/>
      <c r="Q103" s="96"/>
      <c r="R103" s="96"/>
      <c r="S103" s="96"/>
      <c r="T103" s="42"/>
      <c r="U103" s="98"/>
      <c r="V103" s="98"/>
      <c r="W103" s="98"/>
      <c r="X103" s="98"/>
      <c r="Y103" s="98"/>
      <c r="Z103" s="98"/>
      <c r="AA103" s="98"/>
      <c r="AB103" s="105"/>
      <c r="AC103" s="105"/>
      <c r="AD103" s="105"/>
      <c r="AE103" s="98"/>
      <c r="AM103" s="108"/>
      <c r="AN103" s="108"/>
      <c r="AO103" s="108"/>
    </row>
  </sheetData>
  <pageMargins left="0.19685039370078741" right="0.19685039370078741" top="0.19685039370078741" bottom="0.19685039370078741" header="0.19685039370078741" footer="0.23622047244094491"/>
  <pageSetup paperSize="9" scale="1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Лист2</vt:lpstr>
      <vt:lpstr>ДАННЫЕ ВЛ (2)</vt:lpstr>
      <vt:lpstr>'ДАННЫЕ ВЛ (2)'!база_обор</vt:lpstr>
      <vt:lpstr>'ДАННЫЕ ВЛ (2)'!база_проч</vt:lpstr>
      <vt:lpstr>'ДАННЫЕ ВЛ (2)'!база_смр</vt:lpstr>
      <vt:lpstr>'ДАННЫЕ ВЛ (2)'!зак_подр</vt:lpstr>
      <vt:lpstr>'ДАННЫЕ ВЛ (2)'!месяц_закр</vt:lpstr>
      <vt:lpstr>'ДАННЫЕ ВЛ (2)'!наим_главы</vt:lpstr>
      <vt:lpstr>'ДАННЫЕ ВЛ (2)'!наим_подстр</vt:lpstr>
      <vt:lpstr>'ДАННЫЕ ВЛ (2)'!наим_строки</vt:lpstr>
      <vt:lpstr>'ДАННЫЕ ВЛ (2)'!номер_акта</vt:lpstr>
      <vt:lpstr>'ДАННЫЕ ВЛ (2)'!номер_главы</vt:lpstr>
      <vt:lpstr>'ДАННЫЕ ВЛ (2)'!номерсмет</vt:lpstr>
      <vt:lpstr>'ДАННЫЕ ВЛ (2)'!пункты_вдц</vt:lpstr>
      <vt:lpstr>'ДАННЫЕ ВЛ (2)'!реестрсмет</vt:lpstr>
      <vt:lpstr>'ДАННЫЕ ВЛ (2)'!реестрсметпономеру</vt:lpstr>
      <vt:lpstr>'ДАННЫЕ ВЛ (2)'!текущ_ВЗИС</vt:lpstr>
      <vt:lpstr>'ДАННЫЕ ВЛ (2)'!текущ_ЗУ</vt:lpstr>
      <vt:lpstr>'ДАННЫЕ ВЛ (2)'!текущ_команд</vt:lpstr>
      <vt:lpstr>'ДАННЫЕ ВЛ (2)'!текущ_обор</vt:lpstr>
      <vt:lpstr>'ДАННЫЕ ВЛ (2)'!текущ_охрана</vt:lpstr>
      <vt:lpstr>'ДАННЫЕ ВЛ (2)'!текущ_перевозка</vt:lpstr>
      <vt:lpstr>'ДАННЫЕ ВЛ (2)'!текущ_пнр</vt:lpstr>
      <vt:lpstr>'ДАННЫЕ ВЛ (2)'!текущ_проч</vt:lpstr>
      <vt:lpstr>'ДАННЫЕ ВЛ (2)'!текущ_смр</vt:lpstr>
      <vt:lpstr>'ДАННЫЕ ВЛ (2)'!текущ_страх</vt:lpstr>
      <vt:lpstr>'ДАННЫЕ ВЛ (2)'!тип_работ</vt:lpstr>
      <vt:lpstr>'ДАННЫЕ ВЛ (2)'!тип_стройки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Киселев</dc:creator>
  <cp:lastModifiedBy>Киселев</cp:lastModifiedBy>
  <dcterms:created xsi:type="dcterms:W3CDTF">2014-04-17T08:45:35Z</dcterms:created>
  <dcterms:modified xsi:type="dcterms:W3CDTF">2014-04-17T08:51:23Z</dcterms:modified>
</cp:coreProperties>
</file>