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Лист1!$A$1:$S$77</definedName>
    <definedName name="_xlnm.Print_Area" localSheetId="0">Лист1!$A$2:$S$77</definedName>
  </definedNames>
  <calcPr calcId="125725"/>
</workbook>
</file>

<file path=xl/calcChain.xml><?xml version="1.0" encoding="utf-8"?>
<calcChain xmlns="http://schemas.openxmlformats.org/spreadsheetml/2006/main">
  <c r="Q21" i="3"/>
  <c r="Q24"/>
  <c r="N30"/>
  <c r="K55" i="1"/>
  <c r="K56"/>
  <c r="K57"/>
  <c r="K64" s="1"/>
  <c r="N76"/>
  <c r="N64"/>
  <c r="N52"/>
  <c r="N40"/>
  <c r="K9"/>
  <c r="K10"/>
  <c r="S76"/>
  <c r="R76"/>
  <c r="K54"/>
  <c r="J64"/>
  <c r="I64"/>
  <c r="F76"/>
  <c r="H76" s="1"/>
  <c r="D76"/>
  <c r="C76"/>
  <c r="L75"/>
  <c r="M75" s="1"/>
  <c r="G75"/>
  <c r="G74"/>
  <c r="L74" s="1"/>
  <c r="M74" s="1"/>
  <c r="L73"/>
  <c r="M73" s="1"/>
  <c r="G73"/>
  <c r="G72"/>
  <c r="L72" s="1"/>
  <c r="M72" s="1"/>
  <c r="G71"/>
  <c r="L71" s="1"/>
  <c r="M71" s="1"/>
  <c r="G70"/>
  <c r="L70" s="1"/>
  <c r="M70" s="1"/>
  <c r="G69"/>
  <c r="L69" s="1"/>
  <c r="M69" s="1"/>
  <c r="G68"/>
  <c r="L68" s="1"/>
  <c r="G67"/>
  <c r="K66"/>
  <c r="G66"/>
  <c r="G76" s="1"/>
  <c r="F64"/>
  <c r="H64" s="1"/>
  <c r="D64"/>
  <c r="C64"/>
  <c r="G63"/>
  <c r="L63" s="1"/>
  <c r="M63" s="1"/>
  <c r="L62"/>
  <c r="M62" s="1"/>
  <c r="G62"/>
  <c r="G61"/>
  <c r="L61" s="1"/>
  <c r="M61" s="1"/>
  <c r="L60"/>
  <c r="M60" s="1"/>
  <c r="G60"/>
  <c r="G59"/>
  <c r="L59" s="1"/>
  <c r="M59" s="1"/>
  <c r="L58"/>
  <c r="M58" s="1"/>
  <c r="G58"/>
  <c r="G57"/>
  <c r="L57" s="1"/>
  <c r="M57" s="1"/>
  <c r="G56"/>
  <c r="L56" s="1"/>
  <c r="G55"/>
  <c r="G54"/>
  <c r="G64" s="1"/>
  <c r="F52"/>
  <c r="H52" s="1"/>
  <c r="D52"/>
  <c r="C52"/>
  <c r="G51"/>
  <c r="L51" s="1"/>
  <c r="M51" s="1"/>
  <c r="G50"/>
  <c r="L50" s="1"/>
  <c r="M50" s="1"/>
  <c r="L49"/>
  <c r="M49" s="1"/>
  <c r="G49"/>
  <c r="G48"/>
  <c r="L48" s="1"/>
  <c r="M48" s="1"/>
  <c r="L47"/>
  <c r="M47" s="1"/>
  <c r="G47"/>
  <c r="G46"/>
  <c r="L46" s="1"/>
  <c r="G45"/>
  <c r="L45" s="1"/>
  <c r="G44"/>
  <c r="L44" s="1"/>
  <c r="G43"/>
  <c r="L43" s="1"/>
  <c r="K42"/>
  <c r="G42"/>
  <c r="F40"/>
  <c r="H40" s="1"/>
  <c r="D40"/>
  <c r="C40"/>
  <c r="G39"/>
  <c r="L39" s="1"/>
  <c r="M39" s="1"/>
  <c r="G38"/>
  <c r="L38" s="1"/>
  <c r="M38" s="1"/>
  <c r="G37"/>
  <c r="L37" s="1"/>
  <c r="M37" s="1"/>
  <c r="G36"/>
  <c r="L36" s="1"/>
  <c r="M36" s="1"/>
  <c r="G35"/>
  <c r="L35" s="1"/>
  <c r="M35" s="1"/>
  <c r="L34"/>
  <c r="M34" s="1"/>
  <c r="G34"/>
  <c r="G33"/>
  <c r="L33" s="1"/>
  <c r="M33" s="1"/>
  <c r="G32"/>
  <c r="L32" s="1"/>
  <c r="G31"/>
  <c r="K30"/>
  <c r="G30"/>
  <c r="G40" s="1"/>
  <c r="M14"/>
  <c r="L14"/>
  <c r="G14"/>
  <c r="M22"/>
  <c r="M23"/>
  <c r="M24"/>
  <c r="M25"/>
  <c r="M26"/>
  <c r="M27"/>
  <c r="L22"/>
  <c r="L23"/>
  <c r="L24"/>
  <c r="L25"/>
  <c r="L26"/>
  <c r="L27"/>
  <c r="K19"/>
  <c r="K20"/>
  <c r="K18"/>
  <c r="C28"/>
  <c r="F28"/>
  <c r="D28"/>
  <c r="G19"/>
  <c r="L19" s="1"/>
  <c r="G20"/>
  <c r="L20" s="1"/>
  <c r="G21"/>
  <c r="L21" s="1"/>
  <c r="M21" s="1"/>
  <c r="G22"/>
  <c r="G23"/>
  <c r="G24"/>
  <c r="G25"/>
  <c r="G26"/>
  <c r="G27"/>
  <c r="G18"/>
  <c r="G11"/>
  <c r="L11" s="1"/>
  <c r="M11" s="1"/>
  <c r="M12"/>
  <c r="M13"/>
  <c r="L12"/>
  <c r="L13"/>
  <c r="L15"/>
  <c r="G12"/>
  <c r="G13"/>
  <c r="G15"/>
  <c r="F16"/>
  <c r="H16" s="1"/>
  <c r="D16"/>
  <c r="D77" s="1"/>
  <c r="K6"/>
  <c r="K7"/>
  <c r="K8"/>
  <c r="C16"/>
  <c r="G7"/>
  <c r="L7" s="1"/>
  <c r="G8"/>
  <c r="L8" s="1"/>
  <c r="G9"/>
  <c r="L9" s="1"/>
  <c r="M9" s="1"/>
  <c r="G10"/>
  <c r="L10" s="1"/>
  <c r="G6"/>
  <c r="O15" i="3" l="1"/>
  <c r="H28" i="1"/>
  <c r="J40"/>
  <c r="I40"/>
  <c r="M20"/>
  <c r="L18"/>
  <c r="L28" s="1"/>
  <c r="P28" s="1"/>
  <c r="G28"/>
  <c r="M18"/>
  <c r="M19"/>
  <c r="M7"/>
  <c r="C77"/>
  <c r="I76"/>
  <c r="F77"/>
  <c r="H77" s="1"/>
  <c r="K76"/>
  <c r="J76"/>
  <c r="M15"/>
  <c r="M68"/>
  <c r="M56"/>
  <c r="M43"/>
  <c r="M44"/>
  <c r="M45"/>
  <c r="M46"/>
  <c r="M32"/>
  <c r="L42"/>
  <c r="G52"/>
  <c r="L66"/>
  <c r="L67"/>
  <c r="M67" s="1"/>
  <c r="L54"/>
  <c r="L55"/>
  <c r="M55" s="1"/>
  <c r="K40"/>
  <c r="L30"/>
  <c r="L31"/>
  <c r="M31" s="1"/>
  <c r="M8"/>
  <c r="M10"/>
  <c r="L6"/>
  <c r="M6" s="1"/>
  <c r="G16"/>
  <c r="K28" l="1"/>
  <c r="N28"/>
  <c r="J16"/>
  <c r="N16"/>
  <c r="M30"/>
  <c r="M40" s="1"/>
  <c r="L40"/>
  <c r="M28"/>
  <c r="Q28" s="1"/>
  <c r="R28" s="1"/>
  <c r="S28" s="1"/>
  <c r="I28"/>
  <c r="J28"/>
  <c r="G77"/>
  <c r="N77" s="1"/>
  <c r="L16"/>
  <c r="L77" s="1"/>
  <c r="P77" s="1"/>
  <c r="M16"/>
  <c r="M66"/>
  <c r="M76" s="1"/>
  <c r="Q76" s="1"/>
  <c r="L76"/>
  <c r="M54"/>
  <c r="M64" s="1"/>
  <c r="Q64" s="1"/>
  <c r="L64"/>
  <c r="P64" s="1"/>
  <c r="M42"/>
  <c r="M52" s="1"/>
  <c r="L52"/>
  <c r="P76"/>
  <c r="J52"/>
  <c r="I52"/>
  <c r="K52"/>
  <c r="P40"/>
  <c r="Q40"/>
  <c r="K16"/>
  <c r="I16"/>
  <c r="P16" s="1"/>
  <c r="M77" l="1"/>
  <c r="Q77" s="1"/>
  <c r="R77" s="1"/>
  <c r="S77" s="1"/>
  <c r="J77"/>
  <c r="K77" s="1"/>
  <c r="I77"/>
  <c r="R64"/>
  <c r="S64" s="1"/>
  <c r="R40"/>
  <c r="S40" s="1"/>
  <c r="P52"/>
  <c r="Q52"/>
  <c r="Q16"/>
  <c r="R16" s="1"/>
  <c r="S16" s="1"/>
  <c r="R52" l="1"/>
  <c r="S52" s="1"/>
</calcChain>
</file>

<file path=xl/comments1.xml><?xml version="1.0" encoding="utf-8"?>
<comments xmlns="http://schemas.openxmlformats.org/spreadsheetml/2006/main">
  <authors>
    <author>Admin</author>
  </authors>
  <commentList>
    <comment ref="I6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O16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30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42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54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66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</commentList>
</comments>
</file>

<file path=xl/sharedStrings.xml><?xml version="1.0" encoding="utf-8"?>
<sst xmlns="http://schemas.openxmlformats.org/spreadsheetml/2006/main" count="79" uniqueCount="63">
  <si>
    <t>Группы электроприемников</t>
  </si>
  <si>
    <t>шт.</t>
  </si>
  <si>
    <t>Ном. мощн.</t>
  </si>
  <si>
    <t>кВт</t>
  </si>
  <si>
    <t xml:space="preserve"> одного ЭП,</t>
  </si>
  <si>
    <t>Общая</t>
  </si>
  <si>
    <t>Коэф</t>
  </si>
  <si>
    <t>использ.</t>
  </si>
  <si>
    <t>Ки</t>
  </si>
  <si>
    <r>
      <t xml:space="preserve">cos </t>
    </r>
    <r>
      <rPr>
        <sz val="11"/>
        <color theme="1"/>
        <rFont val="Calibri"/>
        <family val="2"/>
        <charset val="204"/>
      </rPr>
      <t>φ</t>
    </r>
  </si>
  <si>
    <t xml:space="preserve">tg φ </t>
  </si>
  <si>
    <t>Средняя нагрузка</t>
  </si>
  <si>
    <t>Qсм=Pсм*</t>
  </si>
  <si>
    <t>№</t>
  </si>
  <si>
    <t>Кам-дробильная очистка</t>
  </si>
  <si>
    <t>Листогиб</t>
  </si>
  <si>
    <t>Пресс-ножницы</t>
  </si>
  <si>
    <t>Станок для обрабоки промок</t>
  </si>
  <si>
    <t>m</t>
  </si>
  <si>
    <t>nэ</t>
  </si>
  <si>
    <t>Кр</t>
  </si>
  <si>
    <t>Коэф.</t>
  </si>
  <si>
    <t>расчетный</t>
  </si>
  <si>
    <t>Расчетные нагрузки</t>
  </si>
  <si>
    <t>Pр</t>
  </si>
  <si>
    <t>Qр</t>
  </si>
  <si>
    <t>квар</t>
  </si>
  <si>
    <t>кВА</t>
  </si>
  <si>
    <t>Sр</t>
  </si>
  <si>
    <t xml:space="preserve">Расчетный </t>
  </si>
  <si>
    <t>ток</t>
  </si>
  <si>
    <t>Iр, А</t>
  </si>
  <si>
    <t>÷</t>
  </si>
  <si>
    <t>Кол-</t>
  </si>
  <si>
    <t>во</t>
  </si>
  <si>
    <t>Выпрям. уговой сварки</t>
  </si>
  <si>
    <t>Источник питания для сварки</t>
  </si>
  <si>
    <t>выпрям. многопостовой</t>
  </si>
  <si>
    <t>Итого:</t>
  </si>
  <si>
    <t>Кран-мостовой</t>
  </si>
  <si>
    <t>ЩО1</t>
  </si>
  <si>
    <t>ЩО2</t>
  </si>
  <si>
    <t>ЩАО1</t>
  </si>
  <si>
    <t>ЩАО2</t>
  </si>
  <si>
    <t>Расчет электрических нагрузок</t>
  </si>
  <si>
    <t>Общая нагрузка:</t>
  </si>
  <si>
    <t>*tg φ , квар</t>
  </si>
  <si>
    <t>Pсм=Ки*</t>
  </si>
  <si>
    <t>*Pном, кВт</t>
  </si>
  <si>
    <t>Распределительный пункт - ЯРП-1</t>
  </si>
  <si>
    <t>Распределительный пункт - РП-2</t>
  </si>
  <si>
    <t>Распределительный пункт - РП-3</t>
  </si>
  <si>
    <t>Распределительный пункт - ЯРП-2</t>
  </si>
  <si>
    <t>Распределительный пункт -</t>
  </si>
  <si>
    <t>Выпрямитель многопосный</t>
  </si>
  <si>
    <t>Nэф</t>
  </si>
  <si>
    <t>Коэффициент  Кр при Ки</t>
  </si>
  <si>
    <t>Интерпояция чисел</t>
  </si>
  <si>
    <t xml:space="preserve"> Nэф. min</t>
  </si>
  <si>
    <t>Кр. min</t>
  </si>
  <si>
    <t>Кр. max</t>
  </si>
  <si>
    <t xml:space="preserve"> Nэф. max</t>
  </si>
  <si>
    <t>Полученный результат  Nэф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</si>
</sst>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8"/>
      <color indexed="81"/>
      <name val="Tahoma"/>
      <family val="2"/>
      <charset val="204"/>
    </font>
    <font>
      <sz val="20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356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5" borderId="10" xfId="0" applyFill="1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1" xfId="0" applyFill="1" applyBorder="1"/>
    <xf numFmtId="0" fontId="0" fillId="5" borderId="6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2" xfId="0" applyFill="1" applyBorder="1"/>
    <xf numFmtId="0" fontId="0" fillId="5" borderId="9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0" fontId="1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0" fontId="0" fillId="3" borderId="10" xfId="0" applyFill="1" applyBorder="1"/>
    <xf numFmtId="0" fontId="2" fillId="2" borderId="15" xfId="0" applyFont="1" applyFill="1" applyBorder="1" applyAlignment="1">
      <alignment horizontal="center"/>
    </xf>
    <xf numFmtId="2" fontId="0" fillId="2" borderId="14" xfId="0" applyNumberFormat="1" applyFill="1" applyBorder="1" applyAlignment="1">
      <alignment horizontal="left"/>
    </xf>
    <xf numFmtId="0" fontId="0" fillId="2" borderId="1" xfId="0" applyFill="1" applyBorder="1"/>
    <xf numFmtId="0" fontId="0" fillId="3" borderId="0" xfId="0" applyFill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6" borderId="0" xfId="0" applyFill="1"/>
    <xf numFmtId="0" fontId="0" fillId="3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1" fillId="2" borderId="14" xfId="0" applyFont="1" applyFill="1" applyBorder="1"/>
    <xf numFmtId="0" fontId="0" fillId="3" borderId="16" xfId="0" applyFill="1" applyBorder="1"/>
    <xf numFmtId="0" fontId="0" fillId="3" borderId="16" xfId="0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0" fontId="1" fillId="2" borderId="4" xfId="0" applyFont="1" applyFill="1" applyBorder="1"/>
    <xf numFmtId="0" fontId="2" fillId="2" borderId="3" xfId="0" applyFont="1" applyFill="1" applyBorder="1" applyAlignment="1">
      <alignment horizontal="center"/>
    </xf>
    <xf numFmtId="2" fontId="0" fillId="2" borderId="4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right"/>
    </xf>
    <xf numFmtId="2" fontId="0" fillId="2" borderId="13" xfId="0" applyNumberForma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0" fillId="0" borderId="0" xfId="0" applyFill="1"/>
    <xf numFmtId="0" fontId="2" fillId="8" borderId="15" xfId="0" applyFont="1" applyFill="1" applyBorder="1" applyAlignment="1">
      <alignment horizontal="center"/>
    </xf>
    <xf numFmtId="0" fontId="1" fillId="8" borderId="1" xfId="0" applyFont="1" applyFill="1" applyBorder="1"/>
    <xf numFmtId="0" fontId="1" fillId="8" borderId="13" xfId="0" applyFont="1" applyFill="1" applyBorder="1"/>
    <xf numFmtId="0" fontId="1" fillId="8" borderId="1" xfId="0" applyFont="1" applyFill="1" applyBorder="1" applyAlignment="1">
      <alignment horizontal="center"/>
    </xf>
    <xf numFmtId="2" fontId="1" fillId="8" borderId="13" xfId="0" applyNumberFormat="1" applyFont="1" applyFill="1" applyBorder="1" applyAlignment="1">
      <alignment horizontal="center"/>
    </xf>
    <xf numFmtId="2" fontId="1" fillId="8" borderId="14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1" fontId="1" fillId="8" borderId="14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7" borderId="16" xfId="0" applyFill="1" applyBorder="1" applyProtection="1">
      <protection locked="0"/>
    </xf>
    <xf numFmtId="0" fontId="0" fillId="7" borderId="16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0" fillId="7" borderId="18" xfId="0" applyFill="1" applyBorder="1" applyAlignment="1" applyProtection="1">
      <alignment horizontal="center"/>
      <protection locked="0"/>
    </xf>
    <xf numFmtId="0" fontId="0" fillId="7" borderId="19" xfId="0" applyFill="1" applyBorder="1" applyAlignment="1" applyProtection="1">
      <alignment horizontal="center"/>
      <protection locked="0"/>
    </xf>
    <xf numFmtId="0" fontId="0" fillId="7" borderId="11" xfId="0" applyFill="1" applyBorder="1" applyProtection="1"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20" xfId="0" applyFont="1" applyFill="1" applyBorder="1" applyAlignment="1" applyProtection="1">
      <alignment horizontal="left"/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3" fillId="3" borderId="22" xfId="0" applyFont="1" applyFill="1" applyBorder="1" applyAlignment="1" applyProtection="1">
      <alignment horizontal="left"/>
      <protection locked="0"/>
    </xf>
    <xf numFmtId="0" fontId="0" fillId="7" borderId="6" xfId="0" applyFill="1" applyBorder="1" applyProtection="1"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9" borderId="24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1" fontId="0" fillId="0" borderId="0" xfId="0" applyNumberFormat="1"/>
    <xf numFmtId="164" fontId="0" fillId="0" borderId="0" xfId="0" applyNumberFormat="1"/>
    <xf numFmtId="1" fontId="0" fillId="0" borderId="1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13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7" fillId="9" borderId="32" xfId="0" applyFont="1" applyFill="1" applyBorder="1" applyAlignment="1">
      <alignment horizontal="center" vertical="center" wrapText="1"/>
    </xf>
    <xf numFmtId="0" fontId="7" fillId="9" borderId="33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  <color rgb="FFD3564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25"/>
  <sheetViews>
    <sheetView tabSelected="1" workbookViewId="0">
      <pane ySplit="4" topLeftCell="A5" activePane="bottomLeft" state="frozen"/>
      <selection pane="bottomLeft" activeCell="O16" sqref="O16"/>
    </sheetView>
  </sheetViews>
  <sheetFormatPr defaultRowHeight="15"/>
  <cols>
    <col min="1" max="1" width="3.140625" bestFit="1" customWidth="1"/>
    <col min="2" max="2" width="28.28515625" bestFit="1" customWidth="1"/>
    <col min="3" max="3" width="5.140625" bestFit="1" customWidth="1"/>
    <col min="4" max="4" width="5.7109375" bestFit="1" customWidth="1"/>
    <col min="5" max="5" width="2.42578125" customWidth="1"/>
    <col min="6" max="6" width="7" bestFit="1" customWidth="1"/>
    <col min="7" max="7" width="11.7109375" bestFit="1" customWidth="1"/>
    <col min="8" max="8" width="7.140625" customWidth="1"/>
    <col min="9" max="9" width="9.85546875" bestFit="1" customWidth="1"/>
    <col min="10" max="10" width="7.5703125" customWidth="1"/>
    <col min="11" max="11" width="10.85546875" bestFit="1" customWidth="1"/>
    <col min="12" max="12" width="13.5703125" customWidth="1"/>
    <col min="13" max="13" width="12.140625" customWidth="1"/>
    <col min="14" max="14" width="5.7109375" customWidth="1"/>
    <col min="15" max="15" width="10.7109375" bestFit="1" customWidth="1"/>
    <col min="16" max="16" width="7.42578125" customWidth="1"/>
    <col min="17" max="17" width="7.140625" customWidth="1"/>
    <col min="18" max="18" width="7" customWidth="1"/>
    <col min="19" max="19" width="11.140625" bestFit="1" customWidth="1"/>
  </cols>
  <sheetData>
    <row r="1" spans="1:33" ht="27" thickBot="1">
      <c r="A1" s="61" t="s">
        <v>44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3" ht="15.75" thickBot="1">
      <c r="A2" s="5"/>
      <c r="B2" s="6"/>
      <c r="C2" s="7" t="s">
        <v>33</v>
      </c>
      <c r="D2" s="64" t="s">
        <v>2</v>
      </c>
      <c r="E2" s="65"/>
      <c r="F2" s="66"/>
      <c r="G2" s="8" t="s">
        <v>5</v>
      </c>
      <c r="H2" s="9"/>
      <c r="I2" s="9" t="s">
        <v>6</v>
      </c>
      <c r="J2" s="5"/>
      <c r="K2" s="5"/>
      <c r="L2" s="62" t="s">
        <v>11</v>
      </c>
      <c r="M2" s="73"/>
      <c r="N2" s="8"/>
      <c r="O2" s="8" t="s">
        <v>21</v>
      </c>
      <c r="P2" s="62" t="s">
        <v>23</v>
      </c>
      <c r="Q2" s="63"/>
      <c r="R2" s="63"/>
      <c r="S2" s="8" t="s">
        <v>29</v>
      </c>
      <c r="T2" s="50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3">
      <c r="A3" s="10" t="s">
        <v>13</v>
      </c>
      <c r="B3" s="11" t="s">
        <v>0</v>
      </c>
      <c r="C3" s="31" t="s">
        <v>34</v>
      </c>
      <c r="D3" s="67" t="s">
        <v>4</v>
      </c>
      <c r="E3" s="68"/>
      <c r="F3" s="69"/>
      <c r="G3" s="12" t="s">
        <v>2</v>
      </c>
      <c r="H3" s="13" t="s">
        <v>18</v>
      </c>
      <c r="I3" s="13" t="s">
        <v>7</v>
      </c>
      <c r="J3" s="12" t="s">
        <v>9</v>
      </c>
      <c r="K3" s="12" t="s">
        <v>10</v>
      </c>
      <c r="L3" s="8" t="s">
        <v>47</v>
      </c>
      <c r="M3" s="8" t="s">
        <v>12</v>
      </c>
      <c r="N3" s="12" t="s">
        <v>19</v>
      </c>
      <c r="O3" s="12" t="s">
        <v>22</v>
      </c>
      <c r="P3" s="8" t="s">
        <v>24</v>
      </c>
      <c r="Q3" s="8" t="s">
        <v>25</v>
      </c>
      <c r="R3" s="8" t="s">
        <v>28</v>
      </c>
      <c r="S3" s="12" t="s">
        <v>30</v>
      </c>
      <c r="T3" s="50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3" ht="15.75" thickBot="1">
      <c r="A4" s="14"/>
      <c r="B4" s="15"/>
      <c r="C4" s="11" t="s">
        <v>1</v>
      </c>
      <c r="D4" s="70" t="s">
        <v>3</v>
      </c>
      <c r="E4" s="71"/>
      <c r="F4" s="72"/>
      <c r="G4" s="16" t="s">
        <v>3</v>
      </c>
      <c r="H4" s="17"/>
      <c r="I4" s="17" t="s">
        <v>8</v>
      </c>
      <c r="J4" s="16"/>
      <c r="K4" s="14"/>
      <c r="L4" s="16" t="s">
        <v>48</v>
      </c>
      <c r="M4" s="16" t="s">
        <v>46</v>
      </c>
      <c r="N4" s="16"/>
      <c r="O4" s="16" t="s">
        <v>20</v>
      </c>
      <c r="P4" s="16" t="s">
        <v>3</v>
      </c>
      <c r="Q4" s="16" t="s">
        <v>26</v>
      </c>
      <c r="R4" s="16" t="s">
        <v>27</v>
      </c>
      <c r="S4" s="16" t="s">
        <v>31</v>
      </c>
      <c r="T4" s="50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3" ht="18.75">
      <c r="A5" s="29"/>
      <c r="B5" s="87" t="s">
        <v>51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9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>
      <c r="A6" s="29">
        <v>1</v>
      </c>
      <c r="B6" s="74" t="s">
        <v>54</v>
      </c>
      <c r="C6" s="75">
        <v>1</v>
      </c>
      <c r="D6" s="76">
        <v>57.5</v>
      </c>
      <c r="E6" s="77"/>
      <c r="F6" s="78"/>
      <c r="G6" s="40">
        <f t="shared" ref="G6:G11" si="0">D6*C6</f>
        <v>57.5</v>
      </c>
      <c r="H6" s="40"/>
      <c r="I6" s="75">
        <v>0.6</v>
      </c>
      <c r="J6" s="75">
        <v>0.8</v>
      </c>
      <c r="K6" s="96">
        <f t="shared" ref="K6:K9" si="1">(SQRT(1-(J6^2)))/J6</f>
        <v>0.74999999999999978</v>
      </c>
      <c r="L6" s="41">
        <f>G6*I6</f>
        <v>34.5</v>
      </c>
      <c r="M6" s="41">
        <f>L6*K6</f>
        <v>25.874999999999993</v>
      </c>
      <c r="N6" s="39"/>
      <c r="O6" s="39"/>
      <c r="P6" s="39"/>
      <c r="Q6" s="39"/>
      <c r="R6" s="39"/>
      <c r="S6" s="39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>
      <c r="A7" s="29">
        <v>2</v>
      </c>
      <c r="B7" s="79" t="s">
        <v>14</v>
      </c>
      <c r="C7" s="80">
        <v>1</v>
      </c>
      <c r="D7" s="81">
        <v>38.5</v>
      </c>
      <c r="E7" s="82"/>
      <c r="F7" s="83"/>
      <c r="G7" s="19">
        <f t="shared" si="0"/>
        <v>38.5</v>
      </c>
      <c r="H7" s="19"/>
      <c r="I7" s="80">
        <v>0.3</v>
      </c>
      <c r="J7" s="80">
        <v>0.65</v>
      </c>
      <c r="K7" s="97">
        <f t="shared" si="1"/>
        <v>1.1691295502746664</v>
      </c>
      <c r="L7" s="24">
        <f t="shared" ref="L7:L15" si="2">G7*I7</f>
        <v>11.549999999999999</v>
      </c>
      <c r="M7" s="24">
        <f t="shared" ref="M7:M15" si="3">L7*K7</f>
        <v>13.503446305672396</v>
      </c>
      <c r="N7" s="20"/>
      <c r="O7" s="20"/>
      <c r="P7" s="20"/>
      <c r="Q7" s="20"/>
      <c r="R7" s="20"/>
      <c r="S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3">
      <c r="A8" s="29">
        <v>3</v>
      </c>
      <c r="B8" s="79" t="s">
        <v>15</v>
      </c>
      <c r="C8" s="80">
        <v>1</v>
      </c>
      <c r="D8" s="81">
        <v>13.74</v>
      </c>
      <c r="E8" s="82"/>
      <c r="F8" s="83"/>
      <c r="G8" s="19">
        <f t="shared" si="0"/>
        <v>13.74</v>
      </c>
      <c r="H8" s="19"/>
      <c r="I8" s="80">
        <v>0.4</v>
      </c>
      <c r="J8" s="80">
        <v>0.7</v>
      </c>
      <c r="K8" s="97">
        <f t="shared" si="1"/>
        <v>1.0202040612204071</v>
      </c>
      <c r="L8" s="24">
        <f t="shared" si="2"/>
        <v>5.4960000000000004</v>
      </c>
      <c r="M8" s="24">
        <f t="shared" si="3"/>
        <v>5.6070415204673578</v>
      </c>
      <c r="N8" s="20"/>
      <c r="O8" s="20"/>
      <c r="P8" s="20"/>
      <c r="Q8" s="20"/>
      <c r="R8" s="20"/>
      <c r="S8" s="20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3">
      <c r="A9" s="29">
        <v>4</v>
      </c>
      <c r="B9" s="79" t="s">
        <v>16</v>
      </c>
      <c r="C9" s="80">
        <v>1</v>
      </c>
      <c r="D9" s="81">
        <v>5.5</v>
      </c>
      <c r="E9" s="82"/>
      <c r="F9" s="83"/>
      <c r="G9" s="19">
        <f t="shared" si="0"/>
        <v>5.5</v>
      </c>
      <c r="H9" s="19"/>
      <c r="I9" s="80">
        <v>0.17</v>
      </c>
      <c r="J9" s="80">
        <v>0.65</v>
      </c>
      <c r="K9" s="97">
        <f t="shared" si="1"/>
        <v>1.1691295502746664</v>
      </c>
      <c r="L9" s="24">
        <f t="shared" si="2"/>
        <v>0.93500000000000005</v>
      </c>
      <c r="M9" s="24">
        <f t="shared" si="3"/>
        <v>1.0931361295068132</v>
      </c>
      <c r="N9" s="20"/>
      <c r="O9" s="20"/>
      <c r="P9" s="20"/>
      <c r="Q9" s="20"/>
      <c r="R9" s="20"/>
      <c r="S9" s="20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spans="1:33">
      <c r="A10" s="29">
        <v>5</v>
      </c>
      <c r="B10" s="79" t="s">
        <v>17</v>
      </c>
      <c r="C10" s="80">
        <v>1</v>
      </c>
      <c r="D10" s="81">
        <v>3</v>
      </c>
      <c r="E10" s="82"/>
      <c r="F10" s="83"/>
      <c r="G10" s="19">
        <f t="shared" si="0"/>
        <v>3</v>
      </c>
      <c r="H10" s="19"/>
      <c r="I10" s="80">
        <v>0.25</v>
      </c>
      <c r="J10" s="80">
        <v>0.5</v>
      </c>
      <c r="K10" s="97">
        <f>(SQRT(1-(J10^2)))/J10</f>
        <v>1.7320508075688772</v>
      </c>
      <c r="L10" s="24">
        <f t="shared" si="2"/>
        <v>0.75</v>
      </c>
      <c r="M10" s="24">
        <f t="shared" si="3"/>
        <v>1.299038105676658</v>
      </c>
      <c r="N10" s="20"/>
      <c r="O10" s="20"/>
      <c r="P10" s="20"/>
      <c r="Q10" s="20"/>
      <c r="R10" s="20"/>
      <c r="S10" s="20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3">
      <c r="A11" s="29">
        <v>6</v>
      </c>
      <c r="B11" s="79"/>
      <c r="C11" s="80"/>
      <c r="D11" s="81"/>
      <c r="E11" s="82"/>
      <c r="F11" s="83"/>
      <c r="G11" s="19">
        <f t="shared" si="0"/>
        <v>0</v>
      </c>
      <c r="H11" s="19"/>
      <c r="I11" s="80"/>
      <c r="J11" s="80"/>
      <c r="K11" s="97"/>
      <c r="L11" s="24">
        <f t="shared" si="2"/>
        <v>0</v>
      </c>
      <c r="M11" s="24">
        <f t="shared" si="3"/>
        <v>0</v>
      </c>
      <c r="N11" s="20"/>
      <c r="O11" s="20"/>
      <c r="P11" s="20"/>
      <c r="Q11" s="20"/>
      <c r="R11" s="20"/>
      <c r="S11" s="20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3">
      <c r="A12" s="29">
        <v>7</v>
      </c>
      <c r="B12" s="79"/>
      <c r="C12" s="80"/>
      <c r="D12" s="81"/>
      <c r="E12" s="82"/>
      <c r="F12" s="83"/>
      <c r="G12" s="19">
        <f t="shared" ref="G12:G15" si="4">D12*C12</f>
        <v>0</v>
      </c>
      <c r="H12" s="19"/>
      <c r="I12" s="80"/>
      <c r="J12" s="80"/>
      <c r="K12" s="97"/>
      <c r="L12" s="24">
        <f t="shared" si="2"/>
        <v>0</v>
      </c>
      <c r="M12" s="24">
        <f t="shared" si="3"/>
        <v>0</v>
      </c>
      <c r="N12" s="20"/>
      <c r="O12" s="20"/>
      <c r="P12" s="20"/>
      <c r="Q12" s="20"/>
      <c r="R12" s="20"/>
      <c r="S12" s="20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3">
      <c r="A13" s="29">
        <v>8</v>
      </c>
      <c r="B13" s="79"/>
      <c r="C13" s="80"/>
      <c r="D13" s="81"/>
      <c r="E13" s="82"/>
      <c r="F13" s="83"/>
      <c r="G13" s="19">
        <f t="shared" si="4"/>
        <v>0</v>
      </c>
      <c r="H13" s="19"/>
      <c r="I13" s="80"/>
      <c r="J13" s="80"/>
      <c r="K13" s="97"/>
      <c r="L13" s="24">
        <f t="shared" si="2"/>
        <v>0</v>
      </c>
      <c r="M13" s="24">
        <f t="shared" si="3"/>
        <v>0</v>
      </c>
      <c r="N13" s="20"/>
      <c r="O13" s="20"/>
      <c r="P13" s="20"/>
      <c r="Q13" s="20"/>
      <c r="R13" s="20"/>
      <c r="S13" s="20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>
      <c r="A14" s="29">
        <v>9</v>
      </c>
      <c r="B14" s="79"/>
      <c r="C14" s="80"/>
      <c r="D14" s="84"/>
      <c r="E14" s="85"/>
      <c r="F14" s="86"/>
      <c r="G14" s="19">
        <f t="shared" si="4"/>
        <v>0</v>
      </c>
      <c r="H14" s="19"/>
      <c r="I14" s="80"/>
      <c r="J14" s="80"/>
      <c r="K14" s="97"/>
      <c r="L14" s="24">
        <f t="shared" si="2"/>
        <v>0</v>
      </c>
      <c r="M14" s="24">
        <f t="shared" si="3"/>
        <v>0</v>
      </c>
      <c r="N14" s="20"/>
      <c r="O14" s="20"/>
      <c r="P14" s="20"/>
      <c r="Q14" s="20"/>
      <c r="R14" s="20"/>
      <c r="S14" s="20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ht="15.75" thickBot="1">
      <c r="A15" s="29">
        <v>10</v>
      </c>
      <c r="B15" s="79"/>
      <c r="C15" s="80"/>
      <c r="D15" s="81"/>
      <c r="E15" s="82"/>
      <c r="F15" s="83"/>
      <c r="G15" s="19">
        <f t="shared" si="4"/>
        <v>0</v>
      </c>
      <c r="H15" s="19"/>
      <c r="I15" s="80"/>
      <c r="J15" s="80"/>
      <c r="K15" s="97"/>
      <c r="L15" s="24">
        <f t="shared" si="2"/>
        <v>0</v>
      </c>
      <c r="M15" s="24">
        <f t="shared" si="3"/>
        <v>0</v>
      </c>
      <c r="N15" s="20"/>
      <c r="O15" s="20"/>
      <c r="P15" s="20"/>
      <c r="Q15" s="20"/>
      <c r="R15" s="20"/>
      <c r="S15" s="20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ht="15.75" thickBot="1">
      <c r="A16" s="34"/>
      <c r="B16" s="21" t="s">
        <v>38</v>
      </c>
      <c r="C16" s="18">
        <f>SUM(C6:C15)</f>
        <v>5</v>
      </c>
      <c r="D16" s="49">
        <f>MIN(D6:F15)</f>
        <v>3</v>
      </c>
      <c r="E16" s="26" t="s">
        <v>32</v>
      </c>
      <c r="F16" s="27">
        <f>MAX(D6:F15)</f>
        <v>57.5</v>
      </c>
      <c r="G16" s="18">
        <f>SUM(G6:G15)</f>
        <v>118.24</v>
      </c>
      <c r="H16" s="22">
        <f>F16/D16</f>
        <v>19.166666666666668</v>
      </c>
      <c r="I16" s="23">
        <f>((G6*I6)+(G7*I7)+(G8*I8)+(G9*I9)+(G10*I10)+(G11*I11)+(G12*I12)+(G13*I13)+(G15*I15))/G16</f>
        <v>0.45019451962110962</v>
      </c>
      <c r="J16" s="23">
        <f>((J6*G6)+(J7*G7)+(J8*G8)+(J9*G9)+(J10*G10)+(J11*G11)+(J12*G12)+(J13*G13)+(J15*G15))/G16</f>
        <v>0.72494925575101499</v>
      </c>
      <c r="K16" s="23">
        <f>((K6*G6)+(K7*G7)+(K8*G8)+(K9*G9)+(K10*G10)+(K11*G11)+(K12*G12)+(K13*G13)+(K15*G15))/G16</f>
        <v>0.96228396850440068</v>
      </c>
      <c r="L16" s="23">
        <f>SUM(L6:L15)</f>
        <v>53.231000000000002</v>
      </c>
      <c r="M16" s="23">
        <f>SUM(M6:M15)</f>
        <v>47.377662061323214</v>
      </c>
      <c r="N16" s="60">
        <f>(G16^2)/((G6^2)+(G7^2)+(G8^2)+(G9^2)+(G10^2)+(G11^2)+(G12^2)+(G13^2)+(G14^2)+(G15^2))</f>
        <v>2.7869217206704482</v>
      </c>
      <c r="O16" s="98">
        <v>2.2999999999999998</v>
      </c>
      <c r="P16" s="30">
        <f>L16*O16</f>
        <v>122.43129999999999</v>
      </c>
      <c r="Q16" s="30">
        <f>O16*M16</f>
        <v>108.96862274104339</v>
      </c>
      <c r="R16" s="30">
        <f>SQRT((P16^2)+(Q16^2))</f>
        <v>163.90114081900052</v>
      </c>
      <c r="S16" s="30">
        <f>R16/(SQRT(3)*0.38)</f>
        <v>249.02202045351768</v>
      </c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 ht="18.75">
      <c r="A17" s="25"/>
      <c r="B17" s="90" t="s">
        <v>50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:33">
      <c r="A18" s="33">
        <v>1</v>
      </c>
      <c r="B18" s="93" t="s">
        <v>35</v>
      </c>
      <c r="C18" s="80">
        <v>3</v>
      </c>
      <c r="D18" s="81">
        <v>30</v>
      </c>
      <c r="E18" s="82"/>
      <c r="F18" s="82"/>
      <c r="G18" s="19">
        <f>D18*C18</f>
        <v>90</v>
      </c>
      <c r="H18" s="35"/>
      <c r="I18" s="80">
        <v>0.6</v>
      </c>
      <c r="J18" s="80">
        <v>0.8</v>
      </c>
      <c r="K18" s="97">
        <f t="shared" ref="K18:K27" si="5">(SQRT(1-(J18^2)))/J18</f>
        <v>0.74999999999999978</v>
      </c>
      <c r="L18" s="24">
        <f>G18*I18</f>
        <v>54</v>
      </c>
      <c r="M18" s="24">
        <f>L18*K18</f>
        <v>40.499999999999986</v>
      </c>
      <c r="N18" s="19"/>
      <c r="O18" s="19"/>
      <c r="P18" s="19"/>
      <c r="Q18" s="19"/>
      <c r="R18" s="19"/>
      <c r="S18" s="19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:33">
      <c r="A19" s="33">
        <v>2</v>
      </c>
      <c r="B19" s="93" t="s">
        <v>37</v>
      </c>
      <c r="C19" s="80">
        <v>1</v>
      </c>
      <c r="D19" s="81">
        <v>57.5</v>
      </c>
      <c r="E19" s="82"/>
      <c r="F19" s="82"/>
      <c r="G19" s="19">
        <f t="shared" ref="G19:G27" si="6">D19*C19</f>
        <v>57.5</v>
      </c>
      <c r="H19" s="35"/>
      <c r="I19" s="80">
        <v>0.3</v>
      </c>
      <c r="J19" s="80">
        <v>0.7</v>
      </c>
      <c r="K19" s="97">
        <f t="shared" si="5"/>
        <v>1.0202040612204071</v>
      </c>
      <c r="L19" s="24">
        <f t="shared" ref="L19:L27" si="7">G19*I19</f>
        <v>17.25</v>
      </c>
      <c r="M19" s="24">
        <f t="shared" ref="M19:M27" si="8">L19*K19</f>
        <v>17.598520056052021</v>
      </c>
      <c r="N19" s="19"/>
      <c r="O19" s="19"/>
      <c r="P19" s="19"/>
      <c r="Q19" s="19"/>
      <c r="R19" s="19"/>
      <c r="S19" s="19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3">
      <c r="A20" s="33">
        <v>3</v>
      </c>
      <c r="B20" s="93" t="s">
        <v>36</v>
      </c>
      <c r="C20" s="80">
        <v>2</v>
      </c>
      <c r="D20" s="81">
        <v>18</v>
      </c>
      <c r="E20" s="82"/>
      <c r="F20" s="82"/>
      <c r="G20" s="19">
        <f t="shared" si="6"/>
        <v>36</v>
      </c>
      <c r="H20" s="35"/>
      <c r="I20" s="80">
        <v>0.5</v>
      </c>
      <c r="J20" s="80">
        <v>0.7</v>
      </c>
      <c r="K20" s="97">
        <f t="shared" si="5"/>
        <v>1.0202040612204071</v>
      </c>
      <c r="L20" s="24">
        <f t="shared" si="7"/>
        <v>18</v>
      </c>
      <c r="M20" s="24">
        <f t="shared" si="8"/>
        <v>18.363673101967329</v>
      </c>
      <c r="N20" s="19"/>
      <c r="O20" s="19"/>
      <c r="P20" s="19"/>
      <c r="Q20" s="19"/>
      <c r="R20" s="19"/>
      <c r="S20" s="19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33">
      <c r="A21" s="33">
        <v>4</v>
      </c>
      <c r="B21" s="93"/>
      <c r="C21" s="80"/>
      <c r="D21" s="81"/>
      <c r="E21" s="82"/>
      <c r="F21" s="82"/>
      <c r="G21" s="19">
        <f t="shared" si="6"/>
        <v>0</v>
      </c>
      <c r="H21" s="35"/>
      <c r="I21" s="80"/>
      <c r="J21" s="80"/>
      <c r="K21" s="97"/>
      <c r="L21" s="24">
        <f t="shared" si="7"/>
        <v>0</v>
      </c>
      <c r="M21" s="24">
        <f t="shared" si="8"/>
        <v>0</v>
      </c>
      <c r="N21" s="19"/>
      <c r="O21" s="19"/>
      <c r="P21" s="19"/>
      <c r="Q21" s="19"/>
      <c r="R21" s="19"/>
      <c r="S21" s="19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3">
      <c r="A22" s="33">
        <v>5</v>
      </c>
      <c r="B22" s="93"/>
      <c r="C22" s="80"/>
      <c r="D22" s="81"/>
      <c r="E22" s="82"/>
      <c r="F22" s="82"/>
      <c r="G22" s="19">
        <f t="shared" si="6"/>
        <v>0</v>
      </c>
      <c r="H22" s="35"/>
      <c r="I22" s="80"/>
      <c r="J22" s="80"/>
      <c r="K22" s="97"/>
      <c r="L22" s="24">
        <f t="shared" si="7"/>
        <v>0</v>
      </c>
      <c r="M22" s="24">
        <f t="shared" si="8"/>
        <v>0</v>
      </c>
      <c r="N22" s="19"/>
      <c r="O22" s="19"/>
      <c r="P22" s="19"/>
      <c r="Q22" s="19"/>
      <c r="R22" s="19"/>
      <c r="S22" s="19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3">
      <c r="A23" s="33">
        <v>6</v>
      </c>
      <c r="B23" s="93"/>
      <c r="C23" s="80"/>
      <c r="D23" s="81"/>
      <c r="E23" s="82"/>
      <c r="F23" s="82"/>
      <c r="G23" s="19">
        <f t="shared" si="6"/>
        <v>0</v>
      </c>
      <c r="H23" s="35"/>
      <c r="I23" s="80"/>
      <c r="J23" s="80"/>
      <c r="K23" s="97"/>
      <c r="L23" s="24">
        <f t="shared" si="7"/>
        <v>0</v>
      </c>
      <c r="M23" s="24">
        <f t="shared" si="8"/>
        <v>0</v>
      </c>
      <c r="N23" s="19"/>
      <c r="O23" s="19"/>
      <c r="P23" s="19"/>
      <c r="Q23" s="19"/>
      <c r="R23" s="19"/>
      <c r="S23" s="19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>
      <c r="A24" s="33">
        <v>7</v>
      </c>
      <c r="B24" s="93"/>
      <c r="C24" s="80"/>
      <c r="D24" s="81"/>
      <c r="E24" s="82"/>
      <c r="F24" s="82"/>
      <c r="G24" s="19">
        <f t="shared" si="6"/>
        <v>0</v>
      </c>
      <c r="H24" s="35"/>
      <c r="I24" s="80"/>
      <c r="J24" s="80"/>
      <c r="K24" s="97"/>
      <c r="L24" s="24">
        <f t="shared" si="7"/>
        <v>0</v>
      </c>
      <c r="M24" s="24">
        <f t="shared" si="8"/>
        <v>0</v>
      </c>
      <c r="N24" s="19"/>
      <c r="O24" s="19"/>
      <c r="P24" s="19"/>
      <c r="Q24" s="19"/>
      <c r="R24" s="19"/>
      <c r="S24" s="19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33">
      <c r="A25" s="33">
        <v>8</v>
      </c>
      <c r="B25" s="93"/>
      <c r="C25" s="80"/>
      <c r="D25" s="81"/>
      <c r="E25" s="82"/>
      <c r="F25" s="82"/>
      <c r="G25" s="19">
        <f t="shared" si="6"/>
        <v>0</v>
      </c>
      <c r="H25" s="35"/>
      <c r="I25" s="80"/>
      <c r="J25" s="80"/>
      <c r="K25" s="97"/>
      <c r="L25" s="24">
        <f t="shared" si="7"/>
        <v>0</v>
      </c>
      <c r="M25" s="24">
        <f t="shared" si="8"/>
        <v>0</v>
      </c>
      <c r="N25" s="19"/>
      <c r="O25" s="19"/>
      <c r="P25" s="19"/>
      <c r="Q25" s="19"/>
      <c r="R25" s="19"/>
      <c r="S25" s="19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>
      <c r="A26" s="33">
        <v>9</v>
      </c>
      <c r="B26" s="93"/>
      <c r="C26" s="80"/>
      <c r="D26" s="81"/>
      <c r="E26" s="82"/>
      <c r="F26" s="82"/>
      <c r="G26" s="19">
        <f t="shared" si="6"/>
        <v>0</v>
      </c>
      <c r="H26" s="35"/>
      <c r="I26" s="80"/>
      <c r="J26" s="80"/>
      <c r="K26" s="97"/>
      <c r="L26" s="24">
        <f t="shared" si="7"/>
        <v>0</v>
      </c>
      <c r="M26" s="24">
        <f t="shared" si="8"/>
        <v>0</v>
      </c>
      <c r="N26" s="19"/>
      <c r="O26" s="19"/>
      <c r="P26" s="19"/>
      <c r="Q26" s="19"/>
      <c r="R26" s="19"/>
      <c r="S26" s="19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  <row r="27" spans="1:33" ht="15.75" thickBot="1">
      <c r="A27" s="33">
        <v>10</v>
      </c>
      <c r="B27" s="93"/>
      <c r="C27" s="80"/>
      <c r="D27" s="94"/>
      <c r="E27" s="95"/>
      <c r="F27" s="95"/>
      <c r="G27" s="36">
        <f t="shared" si="6"/>
        <v>0</v>
      </c>
      <c r="H27" s="35"/>
      <c r="I27" s="80"/>
      <c r="J27" s="80"/>
      <c r="K27" s="97"/>
      <c r="L27" s="24">
        <f t="shared" si="7"/>
        <v>0</v>
      </c>
      <c r="M27" s="24">
        <f t="shared" si="8"/>
        <v>0</v>
      </c>
      <c r="N27" s="19"/>
      <c r="O27" s="19"/>
      <c r="P27" s="19"/>
      <c r="Q27" s="19"/>
      <c r="R27" s="19"/>
      <c r="S27" s="19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</row>
    <row r="28" spans="1:33" ht="15.75" thickBot="1">
      <c r="A28" s="28"/>
      <c r="B28" s="38" t="s">
        <v>38</v>
      </c>
      <c r="C28" s="18">
        <f>SUM(C18:C27)</f>
        <v>6</v>
      </c>
      <c r="D28" s="49">
        <f>MIN(D18:F27)</f>
        <v>18</v>
      </c>
      <c r="E28" s="26" t="s">
        <v>32</v>
      </c>
      <c r="F28" s="27">
        <f>MAX(D18:F27)</f>
        <v>57.5</v>
      </c>
      <c r="G28" s="4">
        <f>SUM(G18:G27)</f>
        <v>183.5</v>
      </c>
      <c r="H28" s="22">
        <f>F28/D28</f>
        <v>3.1944444444444446</v>
      </c>
      <c r="I28" s="23">
        <f>((I18*G18)+(G19*I19)+(G20*I20)+(G21*I21)+(G22*I22)+(G23*I23)+(G24*I24)+(G25*I25)+(G26*I26)+(G27*I27))/G28</f>
        <v>0.48637602179836514</v>
      </c>
      <c r="J28" s="23">
        <f>((J18*G18)+(J19*G19)+(J20*G20)+(J21*G21)+(J22*G22)+(J23*G23)+(J24*G24)+(J25*G25)+(J26*G26)+(J27*G27))/G28</f>
        <v>0.74904632152588546</v>
      </c>
      <c r="K28" s="23">
        <f>((K19*G19)+(K20*G20)+(K21*G21)+(K22*G22)+(K23*G23)+(K24*G24)+(K25*G25)+(K26*G26)+(K27*G27))/G28</f>
        <v>0.51983149713410381</v>
      </c>
      <c r="L28" s="23">
        <f>SUM(L18:L27)</f>
        <v>89.25</v>
      </c>
      <c r="M28" s="23">
        <f>SUM(M18:M27)</f>
        <v>76.462193158019346</v>
      </c>
      <c r="N28" s="60">
        <f>(G28^2)/((G18^2)+(G19^2)+(G20^2)+(G21^2)+(G22^2)+(G23^2)+(G24^2)+(G25^2)+(G26^2)+(G27^2))</f>
        <v>2.6508886220945107</v>
      </c>
      <c r="O28" s="98">
        <v>1.25</v>
      </c>
      <c r="P28" s="30">
        <f>L28*O28</f>
        <v>111.5625</v>
      </c>
      <c r="Q28" s="30">
        <f>O28*M28</f>
        <v>95.577741447524176</v>
      </c>
      <c r="R28" s="30">
        <f>SQRT((P28^2)+(Q28^2))</f>
        <v>146.90573871180044</v>
      </c>
      <c r="S28" s="30">
        <f>R28/(SQRT(3)*0.38)</f>
        <v>223.20017839673372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</row>
    <row r="29" spans="1:33" ht="18.75">
      <c r="A29" s="25"/>
      <c r="B29" s="90" t="s">
        <v>49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3">
      <c r="A30" s="33">
        <v>1</v>
      </c>
      <c r="B30" s="93" t="s">
        <v>39</v>
      </c>
      <c r="C30" s="80">
        <v>1</v>
      </c>
      <c r="D30" s="81">
        <v>18.600000000000001</v>
      </c>
      <c r="E30" s="82"/>
      <c r="F30" s="82"/>
      <c r="G30" s="19">
        <f>D30*C30</f>
        <v>18.600000000000001</v>
      </c>
      <c r="H30" s="35"/>
      <c r="I30" s="80">
        <v>0.3</v>
      </c>
      <c r="J30" s="80">
        <v>0.5</v>
      </c>
      <c r="K30" s="97">
        <f t="shared" ref="K30" si="9">(SQRT(1-(J30^2)))/J30</f>
        <v>1.7320508075688772</v>
      </c>
      <c r="L30" s="24">
        <f>G30*I30</f>
        <v>5.58</v>
      </c>
      <c r="M30" s="24">
        <f>L30*K30</f>
        <v>9.6648435062343356</v>
      </c>
      <c r="N30" s="19"/>
      <c r="O30" s="19"/>
      <c r="P30" s="19"/>
      <c r="Q30" s="19"/>
      <c r="R30" s="19"/>
      <c r="S30" s="19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>
      <c r="A31" s="33">
        <v>2</v>
      </c>
      <c r="B31" s="93"/>
      <c r="C31" s="80"/>
      <c r="D31" s="81"/>
      <c r="E31" s="82"/>
      <c r="F31" s="82"/>
      <c r="G31" s="19">
        <f t="shared" ref="G31:G39" si="10">D31*C31</f>
        <v>0</v>
      </c>
      <c r="H31" s="35"/>
      <c r="I31" s="80"/>
      <c r="J31" s="80"/>
      <c r="K31" s="97"/>
      <c r="L31" s="24">
        <f t="shared" ref="L31:L39" si="11">G31*I31</f>
        <v>0</v>
      </c>
      <c r="M31" s="24">
        <f t="shared" ref="M31:M39" si="12">L31*K31</f>
        <v>0</v>
      </c>
      <c r="N31" s="19"/>
      <c r="O31" s="19"/>
      <c r="P31" s="19"/>
      <c r="Q31" s="19"/>
      <c r="R31" s="19"/>
      <c r="S31" s="19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33">
      <c r="A32" s="33">
        <v>3</v>
      </c>
      <c r="B32" s="93"/>
      <c r="C32" s="80"/>
      <c r="D32" s="81"/>
      <c r="E32" s="82"/>
      <c r="F32" s="82"/>
      <c r="G32" s="19">
        <f t="shared" si="10"/>
        <v>0</v>
      </c>
      <c r="H32" s="35"/>
      <c r="I32" s="80"/>
      <c r="J32" s="80"/>
      <c r="K32" s="97"/>
      <c r="L32" s="24">
        <f t="shared" si="11"/>
        <v>0</v>
      </c>
      <c r="M32" s="24">
        <f t="shared" si="12"/>
        <v>0</v>
      </c>
      <c r="N32" s="19"/>
      <c r="O32" s="19"/>
      <c r="P32" s="19"/>
      <c r="Q32" s="19"/>
      <c r="R32" s="19"/>
      <c r="S32" s="19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</row>
    <row r="33" spans="1:33">
      <c r="A33" s="33">
        <v>4</v>
      </c>
      <c r="B33" s="93"/>
      <c r="C33" s="80"/>
      <c r="D33" s="81"/>
      <c r="E33" s="82"/>
      <c r="F33" s="82"/>
      <c r="G33" s="19">
        <f t="shared" si="10"/>
        <v>0</v>
      </c>
      <c r="H33" s="35"/>
      <c r="I33" s="80"/>
      <c r="J33" s="80"/>
      <c r="K33" s="97"/>
      <c r="L33" s="24">
        <f t="shared" si="11"/>
        <v>0</v>
      </c>
      <c r="M33" s="24">
        <f t="shared" si="12"/>
        <v>0</v>
      </c>
      <c r="N33" s="19"/>
      <c r="O33" s="19"/>
      <c r="P33" s="19"/>
      <c r="Q33" s="19"/>
      <c r="R33" s="19"/>
      <c r="S33" s="19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</row>
    <row r="34" spans="1:33">
      <c r="A34" s="33">
        <v>5</v>
      </c>
      <c r="B34" s="93"/>
      <c r="C34" s="80"/>
      <c r="D34" s="81"/>
      <c r="E34" s="82"/>
      <c r="F34" s="82"/>
      <c r="G34" s="19">
        <f t="shared" si="10"/>
        <v>0</v>
      </c>
      <c r="H34" s="35"/>
      <c r="I34" s="80"/>
      <c r="J34" s="80"/>
      <c r="K34" s="97"/>
      <c r="L34" s="24">
        <f t="shared" si="11"/>
        <v>0</v>
      </c>
      <c r="M34" s="24">
        <f t="shared" si="12"/>
        <v>0</v>
      </c>
      <c r="N34" s="19"/>
      <c r="O34" s="19"/>
      <c r="P34" s="19"/>
      <c r="Q34" s="19"/>
      <c r="R34" s="19"/>
      <c r="S34" s="19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</row>
    <row r="35" spans="1:33">
      <c r="A35" s="33">
        <v>6</v>
      </c>
      <c r="B35" s="93"/>
      <c r="C35" s="80"/>
      <c r="D35" s="81"/>
      <c r="E35" s="82"/>
      <c r="F35" s="82"/>
      <c r="G35" s="19">
        <f t="shared" si="10"/>
        <v>0</v>
      </c>
      <c r="H35" s="35"/>
      <c r="I35" s="80"/>
      <c r="J35" s="80"/>
      <c r="K35" s="97"/>
      <c r="L35" s="24">
        <f t="shared" si="11"/>
        <v>0</v>
      </c>
      <c r="M35" s="24">
        <f t="shared" si="12"/>
        <v>0</v>
      </c>
      <c r="N35" s="19"/>
      <c r="O35" s="19"/>
      <c r="P35" s="19"/>
      <c r="Q35" s="19"/>
      <c r="R35" s="19"/>
      <c r="S35" s="19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</row>
    <row r="36" spans="1:33">
      <c r="A36" s="33">
        <v>7</v>
      </c>
      <c r="B36" s="93"/>
      <c r="C36" s="80"/>
      <c r="D36" s="81"/>
      <c r="E36" s="82"/>
      <c r="F36" s="82"/>
      <c r="G36" s="19">
        <f t="shared" si="10"/>
        <v>0</v>
      </c>
      <c r="H36" s="35"/>
      <c r="I36" s="80"/>
      <c r="J36" s="80"/>
      <c r="K36" s="97"/>
      <c r="L36" s="24">
        <f t="shared" si="11"/>
        <v>0</v>
      </c>
      <c r="M36" s="24">
        <f t="shared" si="12"/>
        <v>0</v>
      </c>
      <c r="N36" s="19"/>
      <c r="O36" s="19"/>
      <c r="P36" s="19"/>
      <c r="Q36" s="19"/>
      <c r="R36" s="19"/>
      <c r="S36" s="19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</row>
    <row r="37" spans="1:33">
      <c r="A37" s="33">
        <v>8</v>
      </c>
      <c r="B37" s="93"/>
      <c r="C37" s="80"/>
      <c r="D37" s="81"/>
      <c r="E37" s="82"/>
      <c r="F37" s="82"/>
      <c r="G37" s="19">
        <f t="shared" si="10"/>
        <v>0</v>
      </c>
      <c r="H37" s="35"/>
      <c r="I37" s="80"/>
      <c r="J37" s="80"/>
      <c r="K37" s="97"/>
      <c r="L37" s="24">
        <f t="shared" si="11"/>
        <v>0</v>
      </c>
      <c r="M37" s="24">
        <f t="shared" si="12"/>
        <v>0</v>
      </c>
      <c r="N37" s="19"/>
      <c r="O37" s="19"/>
      <c r="P37" s="19"/>
      <c r="Q37" s="19"/>
      <c r="R37" s="19"/>
      <c r="S37" s="19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</row>
    <row r="38" spans="1:33">
      <c r="A38" s="33">
        <v>9</v>
      </c>
      <c r="B38" s="93"/>
      <c r="C38" s="80"/>
      <c r="D38" s="81"/>
      <c r="E38" s="82"/>
      <c r="F38" s="82"/>
      <c r="G38" s="19">
        <f t="shared" si="10"/>
        <v>0</v>
      </c>
      <c r="H38" s="35"/>
      <c r="I38" s="80"/>
      <c r="J38" s="80"/>
      <c r="K38" s="97"/>
      <c r="L38" s="24">
        <f t="shared" si="11"/>
        <v>0</v>
      </c>
      <c r="M38" s="24">
        <f t="shared" si="12"/>
        <v>0</v>
      </c>
      <c r="N38" s="19"/>
      <c r="O38" s="19"/>
      <c r="P38" s="19"/>
      <c r="Q38" s="19"/>
      <c r="R38" s="19"/>
      <c r="S38" s="19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3" ht="15.75" thickBot="1">
      <c r="A39" s="33">
        <v>10</v>
      </c>
      <c r="B39" s="93"/>
      <c r="C39" s="80"/>
      <c r="D39" s="94"/>
      <c r="E39" s="95"/>
      <c r="F39" s="95"/>
      <c r="G39" s="36">
        <f t="shared" si="10"/>
        <v>0</v>
      </c>
      <c r="H39" s="35"/>
      <c r="I39" s="37"/>
      <c r="J39" s="37"/>
      <c r="K39" s="97"/>
      <c r="L39" s="24">
        <f t="shared" si="11"/>
        <v>0</v>
      </c>
      <c r="M39" s="24">
        <f t="shared" si="12"/>
        <v>0</v>
      </c>
      <c r="N39" s="19"/>
      <c r="O39" s="19"/>
      <c r="P39" s="19"/>
      <c r="Q39" s="19"/>
      <c r="R39" s="19"/>
      <c r="S39" s="19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</row>
    <row r="40" spans="1:33" ht="15.75" thickBot="1">
      <c r="A40" s="28"/>
      <c r="B40" s="42" t="s">
        <v>38</v>
      </c>
      <c r="C40" s="2">
        <f>SUM(C30:C39)</f>
        <v>1</v>
      </c>
      <c r="D40" s="48">
        <f>MIN(D30:F39)</f>
        <v>18.600000000000001</v>
      </c>
      <c r="E40" s="43" t="s">
        <v>32</v>
      </c>
      <c r="F40" s="44">
        <f>MAX(D30:F39)</f>
        <v>18.600000000000001</v>
      </c>
      <c r="G40" s="3">
        <f>SUM(G30:G39)</f>
        <v>18.600000000000001</v>
      </c>
      <c r="H40" s="45">
        <f>F40/D40</f>
        <v>1</v>
      </c>
      <c r="I40" s="46">
        <f>((G31*I31)+(G32*I32)+(G33*I33)+(G34*I34)+(G35*I35)+(G36*I36)+(G37*I37)+(G38*I38)+(G39*I39)+(G30*I30)/G40)</f>
        <v>0.3</v>
      </c>
      <c r="J40" s="46">
        <f>((J31*G31)+(J32*G32)+(J33*G33)+(J34*G34)+(J35*G35)+(J36*G36)+(J37*G37)+(J38*G38)+(J39*G39)+(G30*J30)/G40)</f>
        <v>0.5</v>
      </c>
      <c r="K40" s="46">
        <f>((K31*G31)+(K32*G32)+(K33*G33)+(K34*G34)+(K35*G35)+(K36*G36)+(K37*G37)+(K38*G38)+(K39*G39))/G40</f>
        <v>0</v>
      </c>
      <c r="L40" s="46">
        <f>SUM(L30:L39)</f>
        <v>5.58</v>
      </c>
      <c r="M40" s="46">
        <f>SUM(M30:M39)</f>
        <v>9.6648435062343356</v>
      </c>
      <c r="N40" s="60">
        <f>(G40^2)/((G30^2)+(G31^2)+(G32^2)+(G33^2)+(G34^2)+(G35^2)+(G36^2)+(G37^2)+(G38^2)+(G39^2))</f>
        <v>1</v>
      </c>
      <c r="O40" s="99">
        <v>2.67</v>
      </c>
      <c r="P40" s="47">
        <f>L40*O40</f>
        <v>14.8986</v>
      </c>
      <c r="Q40" s="47">
        <f>O40*M40</f>
        <v>25.805132161645677</v>
      </c>
      <c r="R40" s="47">
        <f>SQRT((P40^2)+(Q40^2))</f>
        <v>29.7972</v>
      </c>
      <c r="S40" s="47">
        <f>R40/(SQRT(3)*0.38)</f>
        <v>45.272161687097679</v>
      </c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</row>
    <row r="41" spans="1:33" ht="18.75">
      <c r="A41" s="29"/>
      <c r="B41" s="90" t="s">
        <v>52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</row>
    <row r="42" spans="1:33">
      <c r="A42" s="29">
        <v>1</v>
      </c>
      <c r="B42" s="79" t="s">
        <v>39</v>
      </c>
      <c r="C42" s="80">
        <v>1</v>
      </c>
      <c r="D42" s="81">
        <v>18.600000000000001</v>
      </c>
      <c r="E42" s="82"/>
      <c r="F42" s="83"/>
      <c r="G42" s="19">
        <f t="shared" ref="G42:G47" si="13">D42*C42</f>
        <v>18.600000000000001</v>
      </c>
      <c r="H42" s="19"/>
      <c r="I42" s="80">
        <v>0.3</v>
      </c>
      <c r="J42" s="80">
        <v>0.5</v>
      </c>
      <c r="K42" s="97">
        <f t="shared" ref="K42" si="14">(SQRT(1-(J42^2)))/J42</f>
        <v>1.7320508075688772</v>
      </c>
      <c r="L42" s="24">
        <f>G42*I42</f>
        <v>5.58</v>
      </c>
      <c r="M42" s="24">
        <f>L42*K42</f>
        <v>9.6648435062343356</v>
      </c>
      <c r="N42" s="20"/>
      <c r="O42" s="20"/>
      <c r="P42" s="20"/>
      <c r="Q42" s="20"/>
      <c r="R42" s="20"/>
      <c r="S42" s="20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</row>
    <row r="43" spans="1:33">
      <c r="A43" s="29">
        <v>2</v>
      </c>
      <c r="B43" s="79"/>
      <c r="C43" s="80"/>
      <c r="D43" s="81"/>
      <c r="E43" s="82"/>
      <c r="F43" s="83"/>
      <c r="G43" s="19">
        <f t="shared" si="13"/>
        <v>0</v>
      </c>
      <c r="H43" s="19"/>
      <c r="I43" s="80"/>
      <c r="J43" s="80"/>
      <c r="K43" s="97"/>
      <c r="L43" s="24">
        <f t="shared" ref="L43:L51" si="15">G43*I43</f>
        <v>0</v>
      </c>
      <c r="M43" s="24">
        <f t="shared" ref="M43:M51" si="16">L43*K43</f>
        <v>0</v>
      </c>
      <c r="N43" s="20"/>
      <c r="O43" s="20"/>
      <c r="P43" s="20"/>
      <c r="Q43" s="20"/>
      <c r="R43" s="20"/>
      <c r="S43" s="20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</row>
    <row r="44" spans="1:33">
      <c r="A44" s="29">
        <v>3</v>
      </c>
      <c r="B44" s="79"/>
      <c r="C44" s="80"/>
      <c r="D44" s="81"/>
      <c r="E44" s="82"/>
      <c r="F44" s="83"/>
      <c r="G44" s="19">
        <f t="shared" si="13"/>
        <v>0</v>
      </c>
      <c r="H44" s="19"/>
      <c r="I44" s="80"/>
      <c r="J44" s="80"/>
      <c r="K44" s="97"/>
      <c r="L44" s="24">
        <f t="shared" si="15"/>
        <v>0</v>
      </c>
      <c r="M44" s="24">
        <f t="shared" si="16"/>
        <v>0</v>
      </c>
      <c r="N44" s="20"/>
      <c r="O44" s="20"/>
      <c r="P44" s="20"/>
      <c r="Q44" s="20"/>
      <c r="R44" s="20"/>
      <c r="S44" s="20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33">
      <c r="A45" s="29">
        <v>4</v>
      </c>
      <c r="B45" s="79"/>
      <c r="C45" s="80"/>
      <c r="D45" s="81"/>
      <c r="E45" s="82"/>
      <c r="F45" s="83"/>
      <c r="G45" s="19">
        <f t="shared" si="13"/>
        <v>0</v>
      </c>
      <c r="H45" s="19"/>
      <c r="I45" s="80"/>
      <c r="J45" s="80"/>
      <c r="K45" s="97"/>
      <c r="L45" s="24">
        <f t="shared" si="15"/>
        <v>0</v>
      </c>
      <c r="M45" s="24">
        <f t="shared" si="16"/>
        <v>0</v>
      </c>
      <c r="N45" s="20"/>
      <c r="O45" s="20"/>
      <c r="P45" s="20"/>
      <c r="Q45" s="20"/>
      <c r="R45" s="20"/>
      <c r="S45" s="20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</row>
    <row r="46" spans="1:33">
      <c r="A46" s="29">
        <v>5</v>
      </c>
      <c r="B46" s="79"/>
      <c r="C46" s="80"/>
      <c r="D46" s="81"/>
      <c r="E46" s="82"/>
      <c r="F46" s="83"/>
      <c r="G46" s="19">
        <f t="shared" si="13"/>
        <v>0</v>
      </c>
      <c r="H46" s="19"/>
      <c r="I46" s="80"/>
      <c r="J46" s="80"/>
      <c r="K46" s="97"/>
      <c r="L46" s="24">
        <f t="shared" si="15"/>
        <v>0</v>
      </c>
      <c r="M46" s="24">
        <f t="shared" si="16"/>
        <v>0</v>
      </c>
      <c r="N46" s="20"/>
      <c r="O46" s="20"/>
      <c r="P46" s="20"/>
      <c r="Q46" s="20"/>
      <c r="R46" s="20"/>
      <c r="S46" s="20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</row>
    <row r="47" spans="1:33">
      <c r="A47" s="29">
        <v>6</v>
      </c>
      <c r="B47" s="79"/>
      <c r="C47" s="80"/>
      <c r="D47" s="81"/>
      <c r="E47" s="82"/>
      <c r="F47" s="83"/>
      <c r="G47" s="19">
        <f t="shared" si="13"/>
        <v>0</v>
      </c>
      <c r="H47" s="19"/>
      <c r="I47" s="80"/>
      <c r="J47" s="80"/>
      <c r="K47" s="97"/>
      <c r="L47" s="24">
        <f t="shared" si="15"/>
        <v>0</v>
      </c>
      <c r="M47" s="24">
        <f t="shared" si="16"/>
        <v>0</v>
      </c>
      <c r="N47" s="20"/>
      <c r="O47" s="20"/>
      <c r="P47" s="20"/>
      <c r="Q47" s="20"/>
      <c r="R47" s="20"/>
      <c r="S47" s="20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</row>
    <row r="48" spans="1:33">
      <c r="A48" s="29">
        <v>7</v>
      </c>
      <c r="B48" s="79"/>
      <c r="C48" s="80"/>
      <c r="D48" s="81"/>
      <c r="E48" s="82"/>
      <c r="F48" s="83"/>
      <c r="G48" s="19">
        <f t="shared" ref="G48:G51" si="17">D48*C48</f>
        <v>0</v>
      </c>
      <c r="H48" s="19"/>
      <c r="I48" s="80"/>
      <c r="J48" s="80"/>
      <c r="K48" s="97"/>
      <c r="L48" s="24">
        <f t="shared" si="15"/>
        <v>0</v>
      </c>
      <c r="M48" s="24">
        <f t="shared" si="16"/>
        <v>0</v>
      </c>
      <c r="N48" s="20"/>
      <c r="O48" s="20"/>
      <c r="P48" s="20"/>
      <c r="Q48" s="20"/>
      <c r="R48" s="20"/>
      <c r="S48" s="20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</row>
    <row r="49" spans="1:33">
      <c r="A49" s="29">
        <v>8</v>
      </c>
      <c r="B49" s="79"/>
      <c r="C49" s="80"/>
      <c r="D49" s="81"/>
      <c r="E49" s="82"/>
      <c r="F49" s="83"/>
      <c r="G49" s="19">
        <f t="shared" si="17"/>
        <v>0</v>
      </c>
      <c r="H49" s="19"/>
      <c r="I49" s="80"/>
      <c r="J49" s="80"/>
      <c r="K49" s="97"/>
      <c r="L49" s="24">
        <f t="shared" si="15"/>
        <v>0</v>
      </c>
      <c r="M49" s="24">
        <f t="shared" si="16"/>
        <v>0</v>
      </c>
      <c r="N49" s="20"/>
      <c r="O49" s="20"/>
      <c r="P49" s="20"/>
      <c r="Q49" s="20"/>
      <c r="R49" s="20"/>
      <c r="S49" s="20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</row>
    <row r="50" spans="1:33">
      <c r="A50" s="29">
        <v>9</v>
      </c>
      <c r="B50" s="79"/>
      <c r="C50" s="80"/>
      <c r="D50" s="84"/>
      <c r="E50" s="85"/>
      <c r="F50" s="86"/>
      <c r="G50" s="19">
        <f t="shared" si="17"/>
        <v>0</v>
      </c>
      <c r="H50" s="19"/>
      <c r="I50" s="80"/>
      <c r="J50" s="80"/>
      <c r="K50" s="97"/>
      <c r="L50" s="24">
        <f t="shared" si="15"/>
        <v>0</v>
      </c>
      <c r="M50" s="24">
        <f t="shared" si="16"/>
        <v>0</v>
      </c>
      <c r="N50" s="20"/>
      <c r="O50" s="20"/>
      <c r="P50" s="20"/>
      <c r="Q50" s="20"/>
      <c r="R50" s="20"/>
      <c r="S50" s="20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</row>
    <row r="51" spans="1:33" ht="15.75" thickBot="1">
      <c r="A51" s="29">
        <v>10</v>
      </c>
      <c r="B51" s="79"/>
      <c r="C51" s="80"/>
      <c r="D51" s="81"/>
      <c r="E51" s="82"/>
      <c r="F51" s="83"/>
      <c r="G51" s="19">
        <f t="shared" si="17"/>
        <v>0</v>
      </c>
      <c r="H51" s="19"/>
      <c r="I51" s="80"/>
      <c r="J51" s="80"/>
      <c r="K51" s="97"/>
      <c r="L51" s="24">
        <f t="shared" si="15"/>
        <v>0</v>
      </c>
      <c r="M51" s="24">
        <f t="shared" si="16"/>
        <v>0</v>
      </c>
      <c r="N51" s="20"/>
      <c r="O51" s="20"/>
      <c r="P51" s="20"/>
      <c r="Q51" s="20"/>
      <c r="R51" s="20"/>
      <c r="S51" s="20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ht="15.75" thickBot="1">
      <c r="A52" s="34"/>
      <c r="B52" s="21" t="s">
        <v>38</v>
      </c>
      <c r="C52" s="18">
        <f>SUM(C42:C51)</f>
        <v>1</v>
      </c>
      <c r="D52" s="49">
        <f>MIN(D42:F51)</f>
        <v>18.600000000000001</v>
      </c>
      <c r="E52" s="26" t="s">
        <v>32</v>
      </c>
      <c r="F52" s="27">
        <f>MAX(D42:F51)</f>
        <v>18.600000000000001</v>
      </c>
      <c r="G52" s="18">
        <f>SUM(G42:G51)</f>
        <v>18.600000000000001</v>
      </c>
      <c r="H52" s="22">
        <f>F52/D52</f>
        <v>1</v>
      </c>
      <c r="I52" s="23">
        <f>((G42*I42)+(G43*I43)+(G44*I44)+(G45*I45)+(G46*I46)+(G47*I47)+(G48*I48)+(G49*I49)+(G51*I51))/G52</f>
        <v>0.3</v>
      </c>
      <c r="J52" s="23">
        <f>((J42*G42)+(J43*G43)+(J44*G44)+(J45*G45)+(J46*G46)+(J47*G47)+(J48*G48)+(J49*G49)+(J51*G51))/G52</f>
        <v>0.5</v>
      </c>
      <c r="K52" s="23">
        <f>((K42*G42)+(K43*G43)+(K44*G44)+(K45*G45)+(K46*G46)+(K47*G47)+(K48*G48)+(K49*G49)+(K51*G51))/G52</f>
        <v>1.7320508075688772</v>
      </c>
      <c r="L52" s="23">
        <f>SUM(L42:L51)</f>
        <v>5.58</v>
      </c>
      <c r="M52" s="23">
        <f>SUM(M42:M51)</f>
        <v>9.6648435062343356</v>
      </c>
      <c r="N52" s="60">
        <f>(G52^2)/((G42^2)+(G43^2)+(G44^2)+(G45^2)+(G46^2)+(G47^2)+(G48^2)+(G49^2)+(G50^2)+(G51^2))</f>
        <v>1</v>
      </c>
      <c r="O52" s="98">
        <v>2.67</v>
      </c>
      <c r="P52" s="30">
        <f>L52*O52</f>
        <v>14.8986</v>
      </c>
      <c r="Q52" s="30">
        <f>O52*M52</f>
        <v>25.805132161645677</v>
      </c>
      <c r="R52" s="30">
        <f>SQRT((P52^2)+(Q52^2))</f>
        <v>29.7972</v>
      </c>
      <c r="S52" s="30">
        <f>R52/(SQRT(3)*0.38)</f>
        <v>45.272161687097679</v>
      </c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</row>
    <row r="53" spans="1:33" ht="18.75">
      <c r="A53" s="25"/>
      <c r="B53" s="90" t="s">
        <v>53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</row>
    <row r="54" spans="1:33">
      <c r="A54" s="33">
        <v>1</v>
      </c>
      <c r="B54" s="93" t="s">
        <v>40</v>
      </c>
      <c r="C54" s="80">
        <v>1</v>
      </c>
      <c r="D54" s="81">
        <v>9</v>
      </c>
      <c r="E54" s="82"/>
      <c r="F54" s="82"/>
      <c r="G54" s="19">
        <f>D54*C54</f>
        <v>9</v>
      </c>
      <c r="H54" s="35"/>
      <c r="I54" s="80">
        <v>0.85</v>
      </c>
      <c r="J54" s="80">
        <v>0.95</v>
      </c>
      <c r="K54" s="97">
        <f t="shared" ref="K54:K57" si="18">(SQRT(1-(J54^2)))/J54</f>
        <v>0.32868410517886315</v>
      </c>
      <c r="L54" s="24">
        <f>G54*I54</f>
        <v>7.6499999999999995</v>
      </c>
      <c r="M54" s="24">
        <f>L54*K54</f>
        <v>2.5144334046183028</v>
      </c>
      <c r="N54" s="19"/>
      <c r="O54" s="19"/>
      <c r="P54" s="19"/>
      <c r="Q54" s="19"/>
      <c r="R54" s="19"/>
      <c r="S54" s="19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</row>
    <row r="55" spans="1:33">
      <c r="A55" s="33">
        <v>2</v>
      </c>
      <c r="B55" s="93" t="s">
        <v>41</v>
      </c>
      <c r="C55" s="80">
        <v>1</v>
      </c>
      <c r="D55" s="81">
        <v>8.5</v>
      </c>
      <c r="E55" s="82"/>
      <c r="F55" s="82"/>
      <c r="G55" s="19">
        <f t="shared" ref="G55:G63" si="19">D55*C55</f>
        <v>8.5</v>
      </c>
      <c r="H55" s="35"/>
      <c r="I55" s="80">
        <v>0.85</v>
      </c>
      <c r="J55" s="80">
        <v>0.95</v>
      </c>
      <c r="K55" s="97">
        <f>(SQRT(1-(J55^2)))/J55</f>
        <v>0.32868410517886315</v>
      </c>
      <c r="L55" s="24">
        <f t="shared" ref="L55:L63" si="20">G55*I55</f>
        <v>7.2249999999999996</v>
      </c>
      <c r="M55" s="24">
        <f t="shared" ref="M55:M63" si="21">L55*K55</f>
        <v>2.3747426599172861</v>
      </c>
      <c r="N55" s="19"/>
      <c r="O55" s="19"/>
      <c r="P55" s="19"/>
      <c r="Q55" s="19"/>
      <c r="R55" s="19"/>
      <c r="S55" s="19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</row>
    <row r="56" spans="1:33">
      <c r="A56" s="33">
        <v>3</v>
      </c>
      <c r="B56" s="93" t="s">
        <v>42</v>
      </c>
      <c r="C56" s="80">
        <v>1</v>
      </c>
      <c r="D56" s="81">
        <v>3</v>
      </c>
      <c r="E56" s="82"/>
      <c r="F56" s="82"/>
      <c r="G56" s="19">
        <f t="shared" si="19"/>
        <v>3</v>
      </c>
      <c r="H56" s="35"/>
      <c r="I56" s="80">
        <v>0.85</v>
      </c>
      <c r="J56" s="80">
        <v>0.95</v>
      </c>
      <c r="K56" s="97">
        <f t="shared" si="18"/>
        <v>0.32868410517886315</v>
      </c>
      <c r="L56" s="24">
        <f t="shared" si="20"/>
        <v>2.5499999999999998</v>
      </c>
      <c r="M56" s="24">
        <f t="shared" si="21"/>
        <v>0.838144468206101</v>
      </c>
      <c r="N56" s="19"/>
      <c r="O56" s="19"/>
      <c r="P56" s="19"/>
      <c r="Q56" s="19"/>
      <c r="R56" s="19"/>
      <c r="S56" s="19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</row>
    <row r="57" spans="1:33">
      <c r="A57" s="33">
        <v>4</v>
      </c>
      <c r="B57" s="93" t="s">
        <v>43</v>
      </c>
      <c r="C57" s="80">
        <v>1</v>
      </c>
      <c r="D57" s="81">
        <v>3</v>
      </c>
      <c r="E57" s="82"/>
      <c r="F57" s="82"/>
      <c r="G57" s="19">
        <f t="shared" si="19"/>
        <v>3</v>
      </c>
      <c r="H57" s="35"/>
      <c r="I57" s="80">
        <v>0.85</v>
      </c>
      <c r="J57" s="80">
        <v>0.95</v>
      </c>
      <c r="K57" s="97">
        <f t="shared" si="18"/>
        <v>0.32868410517886315</v>
      </c>
      <c r="L57" s="24">
        <f t="shared" si="20"/>
        <v>2.5499999999999998</v>
      </c>
      <c r="M57" s="24">
        <f t="shared" si="21"/>
        <v>0.838144468206101</v>
      </c>
      <c r="N57" s="19"/>
      <c r="O57" s="19"/>
      <c r="P57" s="19"/>
      <c r="Q57" s="19"/>
      <c r="R57" s="19"/>
      <c r="S57" s="19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</row>
    <row r="58" spans="1:33">
      <c r="A58" s="33">
        <v>5</v>
      </c>
      <c r="B58" s="93"/>
      <c r="C58" s="80"/>
      <c r="D58" s="81"/>
      <c r="E58" s="82"/>
      <c r="F58" s="82"/>
      <c r="G58" s="19">
        <f t="shared" si="19"/>
        <v>0</v>
      </c>
      <c r="H58" s="35"/>
      <c r="I58" s="80"/>
      <c r="J58" s="80"/>
      <c r="K58" s="97"/>
      <c r="L58" s="24">
        <f t="shared" si="20"/>
        <v>0</v>
      </c>
      <c r="M58" s="24">
        <f t="shared" si="21"/>
        <v>0</v>
      </c>
      <c r="N58" s="19"/>
      <c r="O58" s="19"/>
      <c r="P58" s="19"/>
      <c r="Q58" s="19"/>
      <c r="R58" s="19"/>
      <c r="S58" s="19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</row>
    <row r="59" spans="1:33">
      <c r="A59" s="33">
        <v>6</v>
      </c>
      <c r="B59" s="93"/>
      <c r="C59" s="80"/>
      <c r="D59" s="81"/>
      <c r="E59" s="82"/>
      <c r="F59" s="82"/>
      <c r="G59" s="19">
        <f t="shared" si="19"/>
        <v>0</v>
      </c>
      <c r="H59" s="35"/>
      <c r="I59" s="80"/>
      <c r="J59" s="80"/>
      <c r="K59" s="97"/>
      <c r="L59" s="24">
        <f t="shared" si="20"/>
        <v>0</v>
      </c>
      <c r="M59" s="24">
        <f t="shared" si="21"/>
        <v>0</v>
      </c>
      <c r="N59" s="19"/>
      <c r="O59" s="19"/>
      <c r="P59" s="19"/>
      <c r="Q59" s="19"/>
      <c r="R59" s="19"/>
      <c r="S59" s="19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</row>
    <row r="60" spans="1:33">
      <c r="A60" s="33">
        <v>7</v>
      </c>
      <c r="B60" s="93"/>
      <c r="C60" s="80"/>
      <c r="D60" s="81"/>
      <c r="E60" s="82"/>
      <c r="F60" s="82"/>
      <c r="G60" s="19">
        <f t="shared" si="19"/>
        <v>0</v>
      </c>
      <c r="H60" s="35"/>
      <c r="I60" s="80"/>
      <c r="J60" s="80"/>
      <c r="K60" s="97"/>
      <c r="L60" s="24">
        <f t="shared" si="20"/>
        <v>0</v>
      </c>
      <c r="M60" s="24">
        <f t="shared" si="21"/>
        <v>0</v>
      </c>
      <c r="N60" s="19"/>
      <c r="O60" s="19"/>
      <c r="P60" s="19"/>
      <c r="Q60" s="19"/>
      <c r="R60" s="19"/>
      <c r="S60" s="19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</row>
    <row r="61" spans="1:33">
      <c r="A61" s="33">
        <v>8</v>
      </c>
      <c r="B61" s="93"/>
      <c r="C61" s="80"/>
      <c r="D61" s="81"/>
      <c r="E61" s="82"/>
      <c r="F61" s="82"/>
      <c r="G61" s="19">
        <f t="shared" si="19"/>
        <v>0</v>
      </c>
      <c r="H61" s="35"/>
      <c r="I61" s="80"/>
      <c r="J61" s="80"/>
      <c r="K61" s="97"/>
      <c r="L61" s="24">
        <f t="shared" si="20"/>
        <v>0</v>
      </c>
      <c r="M61" s="24">
        <f t="shared" si="21"/>
        <v>0</v>
      </c>
      <c r="N61" s="19"/>
      <c r="O61" s="19"/>
      <c r="P61" s="19"/>
      <c r="Q61" s="19"/>
      <c r="R61" s="19"/>
      <c r="S61" s="19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</row>
    <row r="62" spans="1:33">
      <c r="A62" s="33">
        <v>9</v>
      </c>
      <c r="B62" s="93"/>
      <c r="C62" s="80"/>
      <c r="D62" s="81"/>
      <c r="E62" s="82"/>
      <c r="F62" s="82"/>
      <c r="G62" s="19">
        <f t="shared" si="19"/>
        <v>0</v>
      </c>
      <c r="H62" s="35"/>
      <c r="I62" s="80"/>
      <c r="J62" s="80"/>
      <c r="K62" s="97"/>
      <c r="L62" s="24">
        <f t="shared" si="20"/>
        <v>0</v>
      </c>
      <c r="M62" s="24">
        <f t="shared" si="21"/>
        <v>0</v>
      </c>
      <c r="N62" s="19"/>
      <c r="O62" s="19"/>
      <c r="P62" s="19"/>
      <c r="Q62" s="19"/>
      <c r="R62" s="19"/>
      <c r="S62" s="19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</row>
    <row r="63" spans="1:33" ht="15.75" thickBot="1">
      <c r="A63" s="33">
        <v>10</v>
      </c>
      <c r="B63" s="93"/>
      <c r="C63" s="80"/>
      <c r="D63" s="94"/>
      <c r="E63" s="95"/>
      <c r="F63" s="95"/>
      <c r="G63" s="36">
        <f t="shared" si="19"/>
        <v>0</v>
      </c>
      <c r="H63" s="35"/>
      <c r="I63" s="80"/>
      <c r="J63" s="80"/>
      <c r="K63" s="97"/>
      <c r="L63" s="24">
        <f t="shared" si="20"/>
        <v>0</v>
      </c>
      <c r="M63" s="24">
        <f t="shared" si="21"/>
        <v>0</v>
      </c>
      <c r="N63" s="19"/>
      <c r="O63" s="19"/>
      <c r="P63" s="19"/>
      <c r="Q63" s="19"/>
      <c r="R63" s="19"/>
      <c r="S63" s="19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</row>
    <row r="64" spans="1:33" ht="15.75" thickBot="1">
      <c r="A64" s="28"/>
      <c r="B64" s="38" t="s">
        <v>38</v>
      </c>
      <c r="C64" s="18">
        <f>SUM(C54:C63)</f>
        <v>4</v>
      </c>
      <c r="D64" s="49">
        <f>MIN(D54:F63)</f>
        <v>3</v>
      </c>
      <c r="E64" s="26" t="s">
        <v>32</v>
      </c>
      <c r="F64" s="27">
        <f>MAX(D54:F63)</f>
        <v>9</v>
      </c>
      <c r="G64" s="4">
        <f>SUM(G54:G63)</f>
        <v>23.5</v>
      </c>
      <c r="H64" s="22">
        <f>F64/D64</f>
        <v>3</v>
      </c>
      <c r="I64" s="23">
        <f>((I54*G54)+(G55*I55)+(G56*I56)+(G57*I57)+(G58*I58)+(G59*I59)+(G60*I60)+(G61*I61)+(G62*I62)+(G63*I63))/G64</f>
        <v>0.85000000000000009</v>
      </c>
      <c r="J64" s="23">
        <f>((J54*G54)+(J55*G55)+(J56*G56)+(J57*G57)+(J58*G58)+(J59*G59)+(J60*G60)+(J61*G61)+(J62*G62)+(J63*G63))/G64</f>
        <v>0.95000000000000007</v>
      </c>
      <c r="K64" s="23">
        <f>((K54*G54)+(K55*G55)+(K56*G56)+(K57*G57)+(K58*G58)+(K59*G59)+(K60*G60)+(K61*G61)+(K62*G62)+(K63*G63))/G64</f>
        <v>0.32868410517886315</v>
      </c>
      <c r="L64" s="23">
        <f>SUM(L54:L63)</f>
        <v>19.975000000000001</v>
      </c>
      <c r="M64" s="23">
        <f>SUM(M54:M63)</f>
        <v>6.5654650009477908</v>
      </c>
      <c r="N64" s="60">
        <f>(G64^2)/((G54^2)+(G55^2)+(G56^2)+(G57^2)+(G58^2)+(G59^2)+(G60^2)+(G61^2)+(G62^2)+(G63^2))</f>
        <v>3.2248175182481753</v>
      </c>
      <c r="O64" s="98">
        <v>1.3</v>
      </c>
      <c r="P64" s="30">
        <f>L64*O64</f>
        <v>25.967500000000001</v>
      </c>
      <c r="Q64" s="30">
        <f>O64*M64</f>
        <v>8.5351045012321283</v>
      </c>
      <c r="R64" s="30">
        <f>SQRT((P64^2)+(Q64^2))</f>
        <v>27.33421052631579</v>
      </c>
      <c r="S64" s="30">
        <f>R64/(SQRT(3)*0.38)</f>
        <v>41.530036330142963</v>
      </c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</row>
    <row r="65" spans="1:33" ht="18.75">
      <c r="A65" s="25"/>
      <c r="B65" s="90" t="s">
        <v>53</v>
      </c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</row>
    <row r="66" spans="1:33">
      <c r="A66" s="33">
        <v>1</v>
      </c>
      <c r="B66" s="93"/>
      <c r="C66" s="80">
        <v>1</v>
      </c>
      <c r="D66" s="81">
        <v>1</v>
      </c>
      <c r="E66" s="82"/>
      <c r="F66" s="82"/>
      <c r="G66" s="19">
        <f>D66*C66</f>
        <v>1</v>
      </c>
      <c r="H66" s="35"/>
      <c r="I66" s="80">
        <v>0</v>
      </c>
      <c r="J66" s="80">
        <v>1</v>
      </c>
      <c r="K66" s="97">
        <f t="shared" ref="K66" si="22">(SQRT(1-(J66^2)))/J66</f>
        <v>0</v>
      </c>
      <c r="L66" s="24">
        <f>G66*I66</f>
        <v>0</v>
      </c>
      <c r="M66" s="24">
        <f>L66*K66</f>
        <v>0</v>
      </c>
      <c r="N66" s="19"/>
      <c r="O66" s="19"/>
      <c r="P66" s="19"/>
      <c r="Q66" s="19"/>
      <c r="R66" s="19"/>
      <c r="S66" s="19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</row>
    <row r="67" spans="1:33">
      <c r="A67" s="33">
        <v>2</v>
      </c>
      <c r="B67" s="93"/>
      <c r="C67" s="80"/>
      <c r="D67" s="81"/>
      <c r="E67" s="82"/>
      <c r="F67" s="82"/>
      <c r="G67" s="19">
        <f t="shared" ref="G67:G75" si="23">D67*C67</f>
        <v>0</v>
      </c>
      <c r="H67" s="35"/>
      <c r="I67" s="80"/>
      <c r="J67" s="80"/>
      <c r="K67" s="97"/>
      <c r="L67" s="24">
        <f t="shared" ref="L67:L75" si="24">G67*I67</f>
        <v>0</v>
      </c>
      <c r="M67" s="24">
        <f t="shared" ref="M67:M75" si="25">L67*K67</f>
        <v>0</v>
      </c>
      <c r="N67" s="19"/>
      <c r="O67" s="19"/>
      <c r="P67" s="19"/>
      <c r="Q67" s="19"/>
      <c r="R67" s="19"/>
      <c r="S67" s="19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</row>
    <row r="68" spans="1:33">
      <c r="A68" s="33">
        <v>3</v>
      </c>
      <c r="B68" s="93"/>
      <c r="C68" s="80"/>
      <c r="D68" s="81"/>
      <c r="E68" s="82"/>
      <c r="F68" s="82"/>
      <c r="G68" s="19">
        <f t="shared" si="23"/>
        <v>0</v>
      </c>
      <c r="H68" s="35"/>
      <c r="I68" s="80"/>
      <c r="J68" s="80"/>
      <c r="K68" s="97"/>
      <c r="L68" s="24">
        <f t="shared" si="24"/>
        <v>0</v>
      </c>
      <c r="M68" s="24">
        <f t="shared" si="25"/>
        <v>0</v>
      </c>
      <c r="N68" s="19"/>
      <c r="O68" s="19"/>
      <c r="P68" s="19"/>
      <c r="Q68" s="19"/>
      <c r="R68" s="19"/>
      <c r="S68" s="19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</row>
    <row r="69" spans="1:33">
      <c r="A69" s="33">
        <v>4</v>
      </c>
      <c r="B69" s="93"/>
      <c r="C69" s="80"/>
      <c r="D69" s="81"/>
      <c r="E69" s="82"/>
      <c r="F69" s="82"/>
      <c r="G69" s="19">
        <f t="shared" si="23"/>
        <v>0</v>
      </c>
      <c r="H69" s="35"/>
      <c r="I69" s="80"/>
      <c r="J69" s="80"/>
      <c r="K69" s="97"/>
      <c r="L69" s="24">
        <f t="shared" si="24"/>
        <v>0</v>
      </c>
      <c r="M69" s="24">
        <f t="shared" si="25"/>
        <v>0</v>
      </c>
      <c r="N69" s="19"/>
      <c r="O69" s="19"/>
      <c r="P69" s="19"/>
      <c r="Q69" s="19"/>
      <c r="R69" s="19"/>
      <c r="S69" s="19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3">
      <c r="A70" s="33">
        <v>5</v>
      </c>
      <c r="B70" s="93"/>
      <c r="C70" s="80"/>
      <c r="D70" s="81"/>
      <c r="E70" s="82"/>
      <c r="F70" s="82"/>
      <c r="G70" s="19">
        <f t="shared" si="23"/>
        <v>0</v>
      </c>
      <c r="H70" s="35"/>
      <c r="I70" s="80"/>
      <c r="J70" s="80"/>
      <c r="K70" s="97"/>
      <c r="L70" s="24">
        <f t="shared" si="24"/>
        <v>0</v>
      </c>
      <c r="M70" s="24">
        <f t="shared" si="25"/>
        <v>0</v>
      </c>
      <c r="N70" s="19"/>
      <c r="O70" s="19"/>
      <c r="P70" s="19"/>
      <c r="Q70" s="19"/>
      <c r="R70" s="19"/>
      <c r="S70" s="19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>
      <c r="A71" s="33">
        <v>6</v>
      </c>
      <c r="B71" s="93"/>
      <c r="C71" s="80"/>
      <c r="D71" s="81"/>
      <c r="E71" s="82"/>
      <c r="F71" s="82"/>
      <c r="G71" s="19">
        <f t="shared" si="23"/>
        <v>0</v>
      </c>
      <c r="H71" s="35"/>
      <c r="I71" s="80"/>
      <c r="J71" s="80"/>
      <c r="K71" s="97"/>
      <c r="L71" s="24">
        <f t="shared" si="24"/>
        <v>0</v>
      </c>
      <c r="M71" s="24">
        <f t="shared" si="25"/>
        <v>0</v>
      </c>
      <c r="N71" s="19"/>
      <c r="O71" s="19"/>
      <c r="P71" s="19"/>
      <c r="Q71" s="19"/>
      <c r="R71" s="19"/>
      <c r="S71" s="19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</row>
    <row r="72" spans="1:33">
      <c r="A72" s="33">
        <v>7</v>
      </c>
      <c r="B72" s="93"/>
      <c r="C72" s="80"/>
      <c r="D72" s="81"/>
      <c r="E72" s="82"/>
      <c r="F72" s="82"/>
      <c r="G72" s="19">
        <f t="shared" si="23"/>
        <v>0</v>
      </c>
      <c r="H72" s="35"/>
      <c r="I72" s="80"/>
      <c r="J72" s="80"/>
      <c r="K72" s="97"/>
      <c r="L72" s="24">
        <f t="shared" si="24"/>
        <v>0</v>
      </c>
      <c r="M72" s="24">
        <f t="shared" si="25"/>
        <v>0</v>
      </c>
      <c r="N72" s="19"/>
      <c r="O72" s="19"/>
      <c r="P72" s="19"/>
      <c r="Q72" s="19"/>
      <c r="R72" s="19"/>
      <c r="S72" s="19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</row>
    <row r="73" spans="1:33">
      <c r="A73" s="33">
        <v>8</v>
      </c>
      <c r="B73" s="93"/>
      <c r="C73" s="80"/>
      <c r="D73" s="81"/>
      <c r="E73" s="82"/>
      <c r="F73" s="82"/>
      <c r="G73" s="19">
        <f t="shared" si="23"/>
        <v>0</v>
      </c>
      <c r="H73" s="35"/>
      <c r="I73" s="80"/>
      <c r="J73" s="80"/>
      <c r="K73" s="97"/>
      <c r="L73" s="24">
        <f t="shared" si="24"/>
        <v>0</v>
      </c>
      <c r="M73" s="24">
        <f t="shared" si="25"/>
        <v>0</v>
      </c>
      <c r="N73" s="19"/>
      <c r="O73" s="19"/>
      <c r="P73" s="19"/>
      <c r="Q73" s="19"/>
      <c r="R73" s="19"/>
      <c r="S73" s="19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</row>
    <row r="74" spans="1:33">
      <c r="A74" s="33">
        <v>9</v>
      </c>
      <c r="B74" s="93"/>
      <c r="C74" s="80"/>
      <c r="D74" s="81"/>
      <c r="E74" s="82"/>
      <c r="F74" s="82"/>
      <c r="G74" s="19">
        <f t="shared" si="23"/>
        <v>0</v>
      </c>
      <c r="H74" s="35"/>
      <c r="I74" s="80"/>
      <c r="J74" s="80"/>
      <c r="K74" s="97"/>
      <c r="L74" s="24">
        <f t="shared" si="24"/>
        <v>0</v>
      </c>
      <c r="M74" s="24">
        <f t="shared" si="25"/>
        <v>0</v>
      </c>
      <c r="N74" s="19"/>
      <c r="O74" s="19"/>
      <c r="P74" s="19"/>
      <c r="Q74" s="19"/>
      <c r="R74" s="19"/>
      <c r="S74" s="19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</row>
    <row r="75" spans="1:33" ht="15.75" thickBot="1">
      <c r="A75" s="33">
        <v>10</v>
      </c>
      <c r="B75" s="93"/>
      <c r="C75" s="80"/>
      <c r="D75" s="94"/>
      <c r="E75" s="95"/>
      <c r="F75" s="95"/>
      <c r="G75" s="36">
        <f t="shared" si="23"/>
        <v>0</v>
      </c>
      <c r="H75" s="35"/>
      <c r="I75" s="80"/>
      <c r="J75" s="80"/>
      <c r="K75" s="97"/>
      <c r="L75" s="24">
        <f t="shared" si="24"/>
        <v>0</v>
      </c>
      <c r="M75" s="24">
        <f t="shared" si="25"/>
        <v>0</v>
      </c>
      <c r="N75" s="19"/>
      <c r="O75" s="19"/>
      <c r="P75" s="19"/>
      <c r="Q75" s="19"/>
      <c r="R75" s="19"/>
      <c r="S75" s="19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</row>
    <row r="76" spans="1:33" ht="15.75" thickBot="1">
      <c r="A76" s="1"/>
      <c r="B76" s="42" t="s">
        <v>38</v>
      </c>
      <c r="C76" s="2">
        <f>SUM(C66:C75)</f>
        <v>1</v>
      </c>
      <c r="D76" s="48">
        <f>MIN(D66:F75)</f>
        <v>1</v>
      </c>
      <c r="E76" s="43" t="s">
        <v>32</v>
      </c>
      <c r="F76" s="44">
        <f>MAX(D66:F75)</f>
        <v>1</v>
      </c>
      <c r="G76" s="3">
        <f>SUM(G66:G75)</f>
        <v>1</v>
      </c>
      <c r="H76" s="45">
        <f>F76/D76</f>
        <v>1</v>
      </c>
      <c r="I76" s="46">
        <f>((I66*G66)+(G67*I67)+(G68*I68)+(G69*I69)+(G70*I70)+(G71*I71)+(G72*I72)+(G73*I73)+(G74*I74)+(G75*I75))/G76</f>
        <v>0</v>
      </c>
      <c r="J76" s="46">
        <f>((J66*G66)+(J67*G67)+(J68*G68)+(J69*G69)+(J70*G70)+(J71*G71)+(J72*G72)+(J73*G73)+(J74*G74)+(J75*G75))/G76</f>
        <v>1</v>
      </c>
      <c r="K76" s="46">
        <f>((K67*G67)+(K68*G68)+(K69*G69)+(K70*G70)+(K71*G71)+(K72*G72)+(K73*G73)+(K74*G74)+(K75*G75))/G76</f>
        <v>0</v>
      </c>
      <c r="L76" s="46">
        <f>SUM(L66:L75)</f>
        <v>0</v>
      </c>
      <c r="M76" s="46">
        <f>SUM(M66:M75)</f>
        <v>0</v>
      </c>
      <c r="N76" s="60">
        <f>(G76^2)/((G66^2)+(G67^2)+(G68^2)+(G69^2)+(G70^2)+(G71^2)+(G72^2)+(G73^2)+(G74^2)+(G75^2))</f>
        <v>1</v>
      </c>
      <c r="O76" s="99">
        <v>0</v>
      </c>
      <c r="P76" s="47">
        <f>L76*O76</f>
        <v>0</v>
      </c>
      <c r="Q76" s="47">
        <f>O76*M76</f>
        <v>0</v>
      </c>
      <c r="R76" s="47">
        <f>SQRT((P76^2)+(Q76^2))</f>
        <v>0</v>
      </c>
      <c r="S76" s="47">
        <f>R76/(SQRT(3)*0.38)</f>
        <v>0</v>
      </c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</row>
    <row r="77" spans="1:33" ht="15.75" thickBot="1">
      <c r="A77" s="53"/>
      <c r="B77" s="54" t="s">
        <v>45</v>
      </c>
      <c r="C77" s="55">
        <f>SUM(C76,C64,C52,C40,C28,C16)</f>
        <v>18</v>
      </c>
      <c r="D77" s="56">
        <f>MIN(D64,D52,D40,D28,D16)</f>
        <v>3</v>
      </c>
      <c r="E77" s="52" t="s">
        <v>32</v>
      </c>
      <c r="F77" s="57">
        <f>MAX(F76,F64,F52,F40,F28,F16)</f>
        <v>57.5</v>
      </c>
      <c r="G77" s="55">
        <f>SUM(G64,G76,G52,G40,G28,G16)</f>
        <v>363.44</v>
      </c>
      <c r="H77" s="59">
        <f>F77/D77</f>
        <v>19.166666666666668</v>
      </c>
      <c r="I77" s="58">
        <f>((I16*G16)+(I28*G28)+(I40*G40)+(I52*G52)+(I64*G64)+(I76*G76))/G77</f>
        <v>0.47770195905789131</v>
      </c>
      <c r="J77" s="58">
        <f>((J16*G16)+(J28*G28)+(J40*G40)+(J52*G52)+(J64*G64)+(J76*G76))/G77</f>
        <v>0.72939962579793094</v>
      </c>
      <c r="K77" s="58">
        <f>(SQRT(1-(J77^2)))/J77</f>
        <v>0.93787798258035426</v>
      </c>
      <c r="L77" s="58">
        <f>SUM(L76+L64+L52+L40+L28+L16)</f>
        <v>173.61599999999999</v>
      </c>
      <c r="M77" s="58">
        <f>SUM(M76+M64+M52+M40+M28+M16)</f>
        <v>149.73500723275902</v>
      </c>
      <c r="N77" s="58">
        <f>G77^2/((G76^2)+(G64^2)+(G52^2)+(G40^2)+(G28^2)+(G16^2))</f>
        <v>2.7013030374813449</v>
      </c>
      <c r="O77" s="100">
        <v>1.75</v>
      </c>
      <c r="P77" s="58">
        <f>O77*L77</f>
        <v>303.82799999999997</v>
      </c>
      <c r="Q77" s="58">
        <f>O77*M77</f>
        <v>262.03626265732828</v>
      </c>
      <c r="R77" s="58">
        <f>SQRT((P77^2)+(Q77^2))</f>
        <v>401.21622167033615</v>
      </c>
      <c r="S77" s="58">
        <f>R77/(SQRT(3)*0.38)</f>
        <v>609.584983117403</v>
      </c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</row>
    <row r="78" spans="1:3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</row>
    <row r="79" spans="1:3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</row>
    <row r="80" spans="1:3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</row>
    <row r="81" spans="1:3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</row>
    <row r="82" spans="1:3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</row>
    <row r="83" spans="1:3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</row>
    <row r="84" spans="1:3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</row>
    <row r="85" spans="1:3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</row>
    <row r="86" spans="1:3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</row>
    <row r="87" spans="1:3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</row>
    <row r="88" spans="1:3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</row>
    <row r="89" spans="1:3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</row>
    <row r="90" spans="1:3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</row>
    <row r="91" spans="1:3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</row>
    <row r="92" spans="1:3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</row>
    <row r="93" spans="1:3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</row>
    <row r="94" spans="1:3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</row>
    <row r="95" spans="1:3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</row>
    <row r="96" spans="1:3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</row>
    <row r="97" spans="1:3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</row>
    <row r="98" spans="1:3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</row>
    <row r="99" spans="1:3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</row>
    <row r="100" spans="1:3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</row>
    <row r="101" spans="1:3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</row>
    <row r="102" spans="1:3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</row>
    <row r="103" spans="1:3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</row>
    <row r="104" spans="1:3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</row>
    <row r="105" spans="1:3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</row>
    <row r="106" spans="1:3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</row>
    <row r="108" spans="1:3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</row>
    <row r="109" spans="1:3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</row>
    <row r="110" spans="1:3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</row>
    <row r="111" spans="1:3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</row>
    <row r="112" spans="1:3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</row>
    <row r="113" spans="1:3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</row>
    <row r="114" spans="1:3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</row>
    <row r="115" spans="1:3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</row>
    <row r="116" spans="1:3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</row>
    <row r="117" spans="1:3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</row>
    <row r="118" spans="1:3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</row>
    <row r="119" spans="1:3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</row>
    <row r="120" spans="1:3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</row>
    <row r="121" spans="1:3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</row>
    <row r="122" spans="1:3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</row>
    <row r="123" spans="1:3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</row>
    <row r="124" spans="1:3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</row>
    <row r="125" spans="1:3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</row>
    <row r="126" spans="1:3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</row>
    <row r="127" spans="1:3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</row>
    <row r="128" spans="1:3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</row>
    <row r="129" spans="1:3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</row>
    <row r="130" spans="1:3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</row>
    <row r="131" spans="1:3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</row>
    <row r="132" spans="1:3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</row>
    <row r="133" spans="1:3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</row>
    <row r="134" spans="1:3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</row>
    <row r="135" spans="1:3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</row>
    <row r="136" spans="1:3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</row>
    <row r="137" spans="1:3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</row>
    <row r="138" spans="1:3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</row>
    <row r="139" spans="1:3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</row>
    <row r="140" spans="1:3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</row>
    <row r="141" spans="1:3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</row>
    <row r="142" spans="1:3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</row>
    <row r="143" spans="1:3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</row>
    <row r="144" spans="1:3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</row>
    <row r="145" spans="1:3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</row>
    <row r="146" spans="1:3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</row>
    <row r="147" spans="1:3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</row>
    <row r="148" spans="1:3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</row>
    <row r="149" spans="1:3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</row>
    <row r="150" spans="1:3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</row>
    <row r="151" spans="1:3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</row>
    <row r="152" spans="1:3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</row>
    <row r="153" spans="1:3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</row>
    <row r="154" spans="1:3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</row>
    <row r="155" spans="1:3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</row>
    <row r="156" spans="1:3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</row>
    <row r="157" spans="1:3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</row>
    <row r="158" spans="1:3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</row>
    <row r="159" spans="1:3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</row>
    <row r="160" spans="1:3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</row>
    <row r="161" spans="1:3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</row>
    <row r="162" spans="1:3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</row>
    <row r="163" spans="1:3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</row>
    <row r="164" spans="1:3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</row>
    <row r="165" spans="1:3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</row>
    <row r="166" spans="1:3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</row>
    <row r="167" spans="1:3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</row>
    <row r="168" spans="1:3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</row>
    <row r="169" spans="1:3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</row>
    <row r="170" spans="1:3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</row>
    <row r="171" spans="1:3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</row>
    <row r="172" spans="1:3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</row>
    <row r="173" spans="1:3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</row>
    <row r="174" spans="1:3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</row>
    <row r="175" spans="1:3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</row>
    <row r="176" spans="1:3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</row>
    <row r="177" spans="1:3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</row>
    <row r="178" spans="1:3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</row>
    <row r="179" spans="1:3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</row>
    <row r="180" spans="1:3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</row>
    <row r="181" spans="1:3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</row>
    <row r="182" spans="1:3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</row>
    <row r="183" spans="1:3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</row>
    <row r="184" spans="1:3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</row>
    <row r="185" spans="1:3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</row>
    <row r="186" spans="1:3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</row>
    <row r="187" spans="1:3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</row>
    <row r="188" spans="1:3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</row>
    <row r="189" spans="1:3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</row>
    <row r="190" spans="1:3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</row>
    <row r="191" spans="1:3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</row>
    <row r="192" spans="1:3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</row>
    <row r="193" spans="1:3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</row>
    <row r="194" spans="1:3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</row>
    <row r="195" spans="1:3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</row>
    <row r="196" spans="1:3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</row>
    <row r="197" spans="1:3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</row>
    <row r="198" spans="1:3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</row>
    <row r="199" spans="1:3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</row>
    <row r="200" spans="1:3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</row>
    <row r="201" spans="1:3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</row>
    <row r="202" spans="1:3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</row>
    <row r="203" spans="1:3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</row>
    <row r="204" spans="1:3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</row>
    <row r="205" spans="1:3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</row>
    <row r="206" spans="1:3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</row>
    <row r="207" spans="1:3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</row>
    <row r="208" spans="1:3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</row>
    <row r="209" spans="1:3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</row>
    <row r="210" spans="1:3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</row>
    <row r="211" spans="1:3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</row>
    <row r="212" spans="1:3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</row>
    <row r="213" spans="1:3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</row>
    <row r="214" spans="1:3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</row>
    <row r="215" spans="1:3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</row>
    <row r="216" spans="1:3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</row>
    <row r="217" spans="1:3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</row>
    <row r="218" spans="1:3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</row>
    <row r="219" spans="1:3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</row>
    <row r="220" spans="1:3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</row>
    <row r="221" spans="1:3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</row>
    <row r="222" spans="1:3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</row>
    <row r="223" spans="1:3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</row>
    <row r="224" spans="1:3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</row>
    <row r="225" spans="20:33"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</row>
  </sheetData>
  <sheetProtection formatCells="0"/>
  <dataConsolidate/>
  <mergeCells count="70">
    <mergeCell ref="P2:R2"/>
    <mergeCell ref="D2:F2"/>
    <mergeCell ref="D3:F3"/>
    <mergeCell ref="D4:F4"/>
    <mergeCell ref="L2:M2"/>
    <mergeCell ref="D19:F19"/>
    <mergeCell ref="D6:F6"/>
    <mergeCell ref="D7:F7"/>
    <mergeCell ref="D8:F8"/>
    <mergeCell ref="D9:F9"/>
    <mergeCell ref="D10:F10"/>
    <mergeCell ref="D11:F11"/>
    <mergeCell ref="D12:F12"/>
    <mergeCell ref="D13:F13"/>
    <mergeCell ref="D15:F15"/>
    <mergeCell ref="B17:S17"/>
    <mergeCell ref="D18:F18"/>
    <mergeCell ref="D32:F32"/>
    <mergeCell ref="D20:F20"/>
    <mergeCell ref="D21:F21"/>
    <mergeCell ref="D22:F22"/>
    <mergeCell ref="D23:F23"/>
    <mergeCell ref="D24:F24"/>
    <mergeCell ref="D25:F25"/>
    <mergeCell ref="D26:F26"/>
    <mergeCell ref="D27:F27"/>
    <mergeCell ref="B29:S29"/>
    <mergeCell ref="D30:F30"/>
    <mergeCell ref="D31:F31"/>
    <mergeCell ref="D43:F43"/>
    <mergeCell ref="D44:F44"/>
    <mergeCell ref="D45:F45"/>
    <mergeCell ref="D33:F33"/>
    <mergeCell ref="D34:F34"/>
    <mergeCell ref="D35:F35"/>
    <mergeCell ref="D36:F36"/>
    <mergeCell ref="D37:F37"/>
    <mergeCell ref="D38:F38"/>
    <mergeCell ref="A1:S1"/>
    <mergeCell ref="D67:F67"/>
    <mergeCell ref="D68:F68"/>
    <mergeCell ref="D69:F69"/>
    <mergeCell ref="D70:F70"/>
    <mergeCell ref="D60:F60"/>
    <mergeCell ref="D61:F61"/>
    <mergeCell ref="D62:F62"/>
    <mergeCell ref="D63:F63"/>
    <mergeCell ref="B65:S65"/>
    <mergeCell ref="D66:F66"/>
    <mergeCell ref="D54:F54"/>
    <mergeCell ref="D55:F55"/>
    <mergeCell ref="D56:F56"/>
    <mergeCell ref="D57:F57"/>
    <mergeCell ref="D58:F58"/>
    <mergeCell ref="D73:F73"/>
    <mergeCell ref="D74:F74"/>
    <mergeCell ref="D75:F75"/>
    <mergeCell ref="B5:S5"/>
    <mergeCell ref="B41:S41"/>
    <mergeCell ref="D71:F71"/>
    <mergeCell ref="D72:F72"/>
    <mergeCell ref="D59:F59"/>
    <mergeCell ref="D46:F46"/>
    <mergeCell ref="D47:F47"/>
    <mergeCell ref="D48:F48"/>
    <mergeCell ref="D49:F49"/>
    <mergeCell ref="D51:F51"/>
    <mergeCell ref="B53:S53"/>
    <mergeCell ref="D39:F39"/>
    <mergeCell ref="D42:F42"/>
  </mergeCells>
  <printOptions horizontalCentered="1" verticalCentered="1"/>
  <pageMargins left="0.39370078740157483" right="0.39370078740157483" top="0.39370078740157483" bottom="0.39370078740157483" header="3.937007874015748E-2" footer="3.937007874015748E-2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2:L30"/>
  <sheetViews>
    <sheetView workbookViewId="0">
      <selection activeCell="P28" sqref="P28"/>
    </sheetView>
  </sheetViews>
  <sheetFormatPr defaultRowHeight="15"/>
  <cols>
    <col min="1" max="1" width="6.7109375" customWidth="1"/>
  </cols>
  <sheetData>
    <row r="2" spans="3:12" ht="15.75">
      <c r="C2" s="145"/>
      <c r="D2" s="145"/>
      <c r="E2" s="145"/>
      <c r="F2" s="145"/>
      <c r="G2" s="145"/>
      <c r="H2" s="146"/>
      <c r="I2" s="145"/>
      <c r="J2" s="145"/>
      <c r="K2" s="145"/>
      <c r="L2" s="145"/>
    </row>
    <row r="3" spans="3:12" ht="15.75">
      <c r="C3" s="145"/>
      <c r="D3" s="145"/>
      <c r="E3" s="145"/>
      <c r="F3" s="145"/>
      <c r="G3" s="145"/>
      <c r="H3" s="146"/>
      <c r="I3" s="145"/>
      <c r="J3" s="145"/>
      <c r="K3" s="145"/>
      <c r="L3" s="145"/>
    </row>
    <row r="4" spans="3:12"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3:12"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3:12">
      <c r="C6" s="145"/>
      <c r="D6" s="145"/>
      <c r="E6" s="145"/>
      <c r="F6" s="145"/>
      <c r="G6" s="145"/>
      <c r="H6" s="145"/>
      <c r="I6" s="145"/>
      <c r="J6" s="145"/>
      <c r="K6" s="145"/>
      <c r="L6" s="145"/>
    </row>
    <row r="7" spans="3:12">
      <c r="C7" s="145"/>
      <c r="D7" s="145"/>
      <c r="E7" s="145"/>
      <c r="F7" s="145"/>
      <c r="G7" s="145"/>
      <c r="H7" s="145"/>
      <c r="I7" s="145"/>
      <c r="J7" s="145"/>
      <c r="K7" s="145"/>
      <c r="L7" s="145"/>
    </row>
    <row r="8" spans="3:12"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3:12">
      <c r="C9" s="145"/>
      <c r="D9" s="145"/>
      <c r="E9" s="145"/>
      <c r="F9" s="145"/>
      <c r="G9" s="145"/>
      <c r="H9" s="145"/>
      <c r="I9" s="145"/>
      <c r="J9" s="145"/>
      <c r="K9" s="145"/>
      <c r="L9" s="145"/>
    </row>
    <row r="10" spans="3:12"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  <row r="11" spans="3:12">
      <c r="C11" s="145"/>
      <c r="D11" s="145"/>
      <c r="E11" s="145"/>
      <c r="F11" s="145"/>
      <c r="G11" s="145"/>
      <c r="H11" s="145"/>
      <c r="I11" s="145"/>
      <c r="J11" s="145"/>
      <c r="K11" s="145"/>
      <c r="L11" s="145"/>
    </row>
    <row r="12" spans="3:12"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3" spans="3:12" ht="15.75">
      <c r="C13" s="146"/>
      <c r="D13" s="147"/>
      <c r="E13" s="147"/>
      <c r="F13" s="147"/>
      <c r="G13" s="147"/>
      <c r="H13" s="147"/>
      <c r="I13" s="145"/>
      <c r="J13" s="145"/>
      <c r="K13" s="145"/>
      <c r="L13" s="145"/>
    </row>
    <row r="14" spans="3:12" ht="15.75">
      <c r="C14" s="146"/>
      <c r="D14" s="147"/>
      <c r="E14" s="147"/>
      <c r="F14" s="147"/>
      <c r="G14" s="147"/>
      <c r="H14" s="147"/>
      <c r="I14" s="145"/>
      <c r="J14" s="145"/>
      <c r="K14" s="145"/>
      <c r="L14" s="145"/>
    </row>
    <row r="15" spans="3:12" ht="15.75">
      <c r="C15" s="148"/>
      <c r="D15" s="149"/>
      <c r="E15" s="149"/>
      <c r="F15" s="149"/>
      <c r="G15" s="149"/>
      <c r="H15" s="149"/>
      <c r="I15" s="145"/>
      <c r="J15" s="145"/>
      <c r="K15" s="145"/>
      <c r="L15" s="145"/>
    </row>
    <row r="16" spans="3:12" ht="15.75">
      <c r="C16" s="148"/>
      <c r="D16" s="149"/>
      <c r="E16" s="149"/>
      <c r="F16" s="149"/>
      <c r="G16" s="149"/>
      <c r="H16" s="149"/>
      <c r="I16" s="145"/>
      <c r="J16" s="145"/>
      <c r="K16" s="145"/>
      <c r="L16" s="145"/>
    </row>
    <row r="17" spans="3:12" ht="15.75">
      <c r="C17" s="148"/>
      <c r="D17" s="149"/>
      <c r="E17" s="149"/>
      <c r="F17" s="149"/>
      <c r="G17" s="149"/>
      <c r="H17" s="149"/>
      <c r="I17" s="145"/>
      <c r="J17" s="145"/>
      <c r="K17" s="145"/>
      <c r="L17" s="145"/>
    </row>
    <row r="18" spans="3:12" ht="15.75">
      <c r="C18" s="148"/>
      <c r="D18" s="149"/>
      <c r="E18" s="149"/>
      <c r="F18" s="149"/>
      <c r="G18" s="149"/>
      <c r="H18" s="149"/>
      <c r="I18" s="145"/>
      <c r="J18" s="145"/>
      <c r="K18" s="145"/>
      <c r="L18" s="145"/>
    </row>
    <row r="19" spans="3:12" ht="15.75">
      <c r="C19" s="148"/>
      <c r="D19" s="149"/>
      <c r="E19" s="149"/>
      <c r="F19" s="149"/>
      <c r="G19" s="149"/>
      <c r="H19" s="149"/>
      <c r="I19" s="145"/>
      <c r="J19" s="145"/>
      <c r="K19" s="145"/>
      <c r="L19" s="145"/>
    </row>
    <row r="20" spans="3:12" ht="15.75">
      <c r="C20" s="148"/>
      <c r="D20" s="149"/>
      <c r="E20" s="149"/>
      <c r="F20" s="149"/>
      <c r="G20" s="149"/>
      <c r="H20" s="149"/>
      <c r="I20" s="145"/>
      <c r="J20" s="145"/>
      <c r="K20" s="145"/>
      <c r="L20" s="145"/>
    </row>
    <row r="21" spans="3:12" ht="15.75">
      <c r="C21" s="148"/>
      <c r="D21" s="149"/>
      <c r="E21" s="149"/>
      <c r="F21" s="149"/>
      <c r="G21" s="149"/>
      <c r="H21" s="149"/>
      <c r="I21" s="145"/>
      <c r="J21" s="145"/>
      <c r="K21" s="145"/>
      <c r="L21" s="145"/>
    </row>
    <row r="22" spans="3:12" ht="15.75">
      <c r="C22" s="148"/>
      <c r="D22" s="149"/>
      <c r="E22" s="149"/>
      <c r="F22" s="149"/>
      <c r="G22" s="149"/>
      <c r="H22" s="149"/>
      <c r="I22" s="145"/>
      <c r="J22" s="145"/>
      <c r="K22" s="145"/>
      <c r="L22" s="145"/>
    </row>
    <row r="23" spans="3:12" ht="15.75">
      <c r="C23" s="148"/>
      <c r="D23" s="149"/>
      <c r="E23" s="149"/>
      <c r="F23" s="149"/>
      <c r="G23" s="149"/>
      <c r="H23" s="149"/>
      <c r="I23" s="145"/>
      <c r="J23" s="145"/>
      <c r="K23" s="145"/>
      <c r="L23" s="145"/>
    </row>
    <row r="24" spans="3:12" ht="15.75">
      <c r="C24" s="148"/>
      <c r="D24" s="149"/>
      <c r="E24" s="149"/>
      <c r="F24" s="149"/>
      <c r="G24" s="149"/>
      <c r="H24" s="149"/>
      <c r="I24" s="145"/>
      <c r="J24" s="145"/>
      <c r="K24" s="145"/>
      <c r="L24" s="145"/>
    </row>
    <row r="25" spans="3:12">
      <c r="C25" s="145"/>
      <c r="D25" s="145"/>
      <c r="E25" s="145"/>
      <c r="F25" s="145"/>
      <c r="G25" s="145"/>
      <c r="H25" s="145"/>
      <c r="I25" s="145"/>
      <c r="J25" s="145"/>
      <c r="K25" s="145"/>
      <c r="L25" s="145"/>
    </row>
    <row r="26" spans="3:12">
      <c r="C26" s="145"/>
      <c r="D26" s="145"/>
      <c r="E26" s="145"/>
      <c r="F26" s="145"/>
      <c r="G26" s="145"/>
      <c r="H26" s="145"/>
      <c r="I26" s="145"/>
      <c r="J26" s="145"/>
      <c r="K26" s="145"/>
      <c r="L26" s="145"/>
    </row>
    <row r="27" spans="3:12">
      <c r="C27" s="145"/>
      <c r="D27" s="145"/>
      <c r="E27" s="145"/>
      <c r="F27" s="145"/>
      <c r="G27" s="145"/>
      <c r="H27" s="145"/>
      <c r="I27" s="145"/>
      <c r="J27" s="145"/>
      <c r="K27" s="145"/>
      <c r="L27" s="145"/>
    </row>
    <row r="28" spans="3:12">
      <c r="C28" s="145"/>
      <c r="D28" s="145"/>
      <c r="E28" s="145"/>
      <c r="F28" s="145"/>
      <c r="G28" s="145"/>
      <c r="H28" s="145"/>
      <c r="I28" s="145"/>
      <c r="J28" s="145"/>
      <c r="K28" s="145"/>
      <c r="L28" s="145"/>
    </row>
    <row r="29" spans="3:12">
      <c r="C29" s="145"/>
      <c r="D29" s="145"/>
      <c r="E29" s="145"/>
      <c r="F29" s="145"/>
      <c r="G29" s="145"/>
      <c r="H29" s="145"/>
      <c r="I29" s="145"/>
      <c r="J29" s="145"/>
      <c r="K29" s="145"/>
      <c r="L29" s="145"/>
    </row>
    <row r="30" spans="3:12"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</sheetData>
  <mergeCells count="5">
    <mergeCell ref="E13:E14"/>
    <mergeCell ref="F13:F14"/>
    <mergeCell ref="G13:G14"/>
    <mergeCell ref="H13:H14"/>
    <mergeCell ref="D13:D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S36"/>
  <sheetViews>
    <sheetView workbookViewId="0">
      <selection activeCell="Q30" sqref="Q30"/>
    </sheetView>
  </sheetViews>
  <sheetFormatPr defaultRowHeight="15"/>
  <cols>
    <col min="17" max="17" width="10.42578125" customWidth="1"/>
  </cols>
  <sheetData>
    <row r="3" spans="2:17" ht="15.75" thickBot="1">
      <c r="N3" s="118"/>
      <c r="O3" s="118"/>
    </row>
    <row r="4" spans="2:17" ht="16.5" thickBot="1">
      <c r="B4" s="105" t="s">
        <v>55</v>
      </c>
      <c r="C4" s="106" t="s">
        <v>56</v>
      </c>
      <c r="D4" s="107"/>
      <c r="E4" s="107"/>
      <c r="F4" s="107"/>
      <c r="G4" s="107"/>
      <c r="H4" s="107"/>
      <c r="I4" s="107"/>
      <c r="J4" s="107"/>
      <c r="K4" s="107"/>
      <c r="L4" s="108"/>
      <c r="N4" s="118"/>
      <c r="O4" s="118"/>
    </row>
    <row r="5" spans="2:17" ht="16.5" thickBot="1">
      <c r="B5" s="142"/>
      <c r="C5" s="143">
        <v>0.1</v>
      </c>
      <c r="D5" s="144">
        <v>0.15</v>
      </c>
      <c r="E5" s="144">
        <v>0.2</v>
      </c>
      <c r="F5" s="144">
        <v>0.3</v>
      </c>
      <c r="G5" s="144">
        <v>0.4</v>
      </c>
      <c r="H5" s="144">
        <v>0.5</v>
      </c>
      <c r="I5" s="144">
        <v>0.6</v>
      </c>
      <c r="J5" s="144">
        <v>0.7</v>
      </c>
      <c r="K5" s="144">
        <v>0.8</v>
      </c>
      <c r="L5" s="144">
        <v>0.9</v>
      </c>
    </row>
    <row r="6" spans="2:17" ht="16.5" thickBot="1">
      <c r="B6" s="143">
        <v>2</v>
      </c>
      <c r="C6" s="109">
        <v>8</v>
      </c>
      <c r="D6" s="110">
        <v>5.72</v>
      </c>
      <c r="E6" s="110">
        <v>4</v>
      </c>
      <c r="F6" s="110">
        <v>2.66</v>
      </c>
      <c r="G6" s="110">
        <v>1.93</v>
      </c>
      <c r="H6" s="110">
        <v>1.72</v>
      </c>
      <c r="I6" s="110">
        <v>1.51</v>
      </c>
      <c r="J6" s="110">
        <v>1.3</v>
      </c>
      <c r="K6" s="110">
        <v>1.1599999999999999</v>
      </c>
      <c r="L6" s="111">
        <v>1.06</v>
      </c>
    </row>
    <row r="7" spans="2:17" ht="16.5" thickBot="1">
      <c r="B7" s="135">
        <v>4</v>
      </c>
      <c r="C7" s="139">
        <v>3.43</v>
      </c>
      <c r="D7" s="140">
        <v>3.11</v>
      </c>
      <c r="E7" s="140">
        <v>2.64</v>
      </c>
      <c r="F7" s="140">
        <v>2.14</v>
      </c>
      <c r="G7" s="140">
        <v>1.87</v>
      </c>
      <c r="H7" s="140">
        <v>1.65</v>
      </c>
      <c r="I7" s="140">
        <v>1.46</v>
      </c>
      <c r="J7" s="140">
        <v>1.29</v>
      </c>
      <c r="K7" s="140">
        <v>1.1399999999999999</v>
      </c>
      <c r="L7" s="141">
        <v>1.05</v>
      </c>
    </row>
    <row r="8" spans="2:17" ht="16.5" thickBot="1">
      <c r="B8" s="135">
        <v>5</v>
      </c>
      <c r="C8" s="112">
        <v>3.25</v>
      </c>
      <c r="D8" s="113">
        <v>2.87</v>
      </c>
      <c r="E8" s="113">
        <v>2.42</v>
      </c>
      <c r="F8" s="113">
        <v>2</v>
      </c>
      <c r="G8" s="113">
        <v>1.76</v>
      </c>
      <c r="H8" s="113">
        <v>1.57</v>
      </c>
      <c r="I8" s="113">
        <v>1.41</v>
      </c>
      <c r="J8" s="113">
        <v>1.26</v>
      </c>
      <c r="K8" s="113">
        <v>1.1200000000000001</v>
      </c>
      <c r="L8" s="114">
        <v>1.04</v>
      </c>
    </row>
    <row r="9" spans="2:17" ht="16.5" thickBot="1">
      <c r="B9" s="135">
        <v>6</v>
      </c>
      <c r="C9" s="112">
        <v>3.04</v>
      </c>
      <c r="D9" s="113">
        <v>2.64</v>
      </c>
      <c r="E9" s="113">
        <v>2.2400000000000002</v>
      </c>
      <c r="F9" s="113">
        <v>1.88</v>
      </c>
      <c r="G9" s="113">
        <v>1.66</v>
      </c>
      <c r="H9" s="113">
        <v>1.51</v>
      </c>
      <c r="I9" s="113">
        <v>1.37</v>
      </c>
      <c r="J9" s="113">
        <v>1.23</v>
      </c>
      <c r="K9" s="113">
        <v>1.1000000000000001</v>
      </c>
      <c r="L9" s="114">
        <v>1.04</v>
      </c>
    </row>
    <row r="10" spans="2:17" ht="16.5" thickBot="1">
      <c r="B10" s="135">
        <v>7</v>
      </c>
      <c r="C10" s="112">
        <v>2.88</v>
      </c>
      <c r="D10" s="113">
        <v>2.48</v>
      </c>
      <c r="E10" s="113">
        <v>2.1</v>
      </c>
      <c r="F10" s="113">
        <v>1.8</v>
      </c>
      <c r="G10" s="113">
        <v>1.58</v>
      </c>
      <c r="H10" s="113">
        <v>1.45</v>
      </c>
      <c r="I10" s="113">
        <v>1.33</v>
      </c>
      <c r="J10" s="113">
        <v>1.21</v>
      </c>
      <c r="K10" s="113">
        <v>1.0900000000000001</v>
      </c>
      <c r="L10" s="114">
        <v>1.04</v>
      </c>
    </row>
    <row r="11" spans="2:17" ht="16.5" thickBot="1">
      <c r="B11" s="135">
        <v>8</v>
      </c>
      <c r="C11" s="112">
        <v>2.72</v>
      </c>
      <c r="D11" s="113">
        <v>2.31</v>
      </c>
      <c r="E11" s="113">
        <v>1.99</v>
      </c>
      <c r="F11" s="113">
        <v>1.72</v>
      </c>
      <c r="G11" s="113">
        <v>1.52</v>
      </c>
      <c r="H11" s="113">
        <v>1.4</v>
      </c>
      <c r="I11" s="113">
        <v>1.3</v>
      </c>
      <c r="J11" s="113">
        <v>1.2</v>
      </c>
      <c r="K11" s="113">
        <v>1.08</v>
      </c>
      <c r="L11" s="114">
        <v>1.04</v>
      </c>
      <c r="O11" s="119" t="s">
        <v>62</v>
      </c>
      <c r="P11" s="120"/>
      <c r="Q11" s="121"/>
    </row>
    <row r="12" spans="2:17" ht="16.5" thickBot="1">
      <c r="B12" s="135">
        <v>9</v>
      </c>
      <c r="C12" s="112">
        <v>2.56</v>
      </c>
      <c r="D12" s="113">
        <v>2.2000000000000002</v>
      </c>
      <c r="E12" s="113">
        <v>1.9</v>
      </c>
      <c r="F12" s="113">
        <v>1.65</v>
      </c>
      <c r="G12" s="113">
        <v>1.47</v>
      </c>
      <c r="H12" s="113">
        <v>1.37</v>
      </c>
      <c r="I12" s="113">
        <v>1.28</v>
      </c>
      <c r="J12" s="113">
        <v>1.18</v>
      </c>
      <c r="K12" s="113">
        <v>1.08</v>
      </c>
      <c r="L12" s="114">
        <v>1.03</v>
      </c>
      <c r="O12" s="102">
        <v>2.8</v>
      </c>
      <c r="P12" s="103"/>
      <c r="Q12" s="104"/>
    </row>
    <row r="13" spans="2:17" ht="16.5" thickBot="1">
      <c r="B13" s="135">
        <v>10</v>
      </c>
      <c r="C13" s="112">
        <v>2.42</v>
      </c>
      <c r="D13" s="113">
        <v>2.1</v>
      </c>
      <c r="E13" s="113">
        <v>1.84</v>
      </c>
      <c r="F13" s="113">
        <v>1.6</v>
      </c>
      <c r="G13" s="113">
        <v>1.43</v>
      </c>
      <c r="H13" s="113">
        <v>1.34</v>
      </c>
      <c r="I13" s="113">
        <v>1.26</v>
      </c>
      <c r="J13" s="113">
        <v>1.1599999999999999</v>
      </c>
      <c r="K13" s="113">
        <v>1.07</v>
      </c>
      <c r="L13" s="114">
        <v>1.03</v>
      </c>
      <c r="O13" s="51"/>
      <c r="P13" s="51"/>
      <c r="Q13" s="51"/>
    </row>
    <row r="14" spans="2:17" ht="16.5" thickBot="1">
      <c r="B14" s="135">
        <v>12</v>
      </c>
      <c r="C14" s="112">
        <v>2.2400000000000002</v>
      </c>
      <c r="D14" s="113">
        <v>1.96</v>
      </c>
      <c r="E14" s="113">
        <v>1.75</v>
      </c>
      <c r="F14" s="113">
        <v>1.52</v>
      </c>
      <c r="G14" s="113">
        <v>1.36</v>
      </c>
      <c r="H14" s="113">
        <v>1.28</v>
      </c>
      <c r="I14" s="113">
        <v>1.23</v>
      </c>
      <c r="J14" s="113">
        <v>1.1499999999999999</v>
      </c>
      <c r="K14" s="113">
        <v>1.07</v>
      </c>
      <c r="L14" s="114">
        <v>1.03</v>
      </c>
      <c r="O14" s="122" t="s">
        <v>57</v>
      </c>
      <c r="P14" s="123"/>
      <c r="Q14" s="124"/>
    </row>
    <row r="15" spans="2:17" ht="16.5" thickBot="1">
      <c r="B15" s="135">
        <v>14</v>
      </c>
      <c r="C15" s="112">
        <v>2.1</v>
      </c>
      <c r="D15" s="113">
        <v>1.85</v>
      </c>
      <c r="E15" s="113">
        <v>1.67</v>
      </c>
      <c r="F15" s="113">
        <v>1.45</v>
      </c>
      <c r="G15" s="113">
        <v>1.32</v>
      </c>
      <c r="H15" s="113">
        <v>1.25</v>
      </c>
      <c r="I15" s="113">
        <v>1.2</v>
      </c>
      <c r="J15" s="113">
        <v>1.1299999999999999</v>
      </c>
      <c r="K15" s="113">
        <v>1.07</v>
      </c>
      <c r="L15" s="114">
        <v>1.03</v>
      </c>
      <c r="O15" s="128">
        <f>Q21+((O12-N21)/(N24-N21))*((Q24-Q21)/1)</f>
        <v>1.1039999999999999</v>
      </c>
      <c r="P15" s="129"/>
      <c r="Q15" s="130"/>
    </row>
    <row r="16" spans="2:17" ht="16.5" thickBot="1">
      <c r="B16" s="135">
        <v>16</v>
      </c>
      <c r="C16" s="112">
        <v>1.99</v>
      </c>
      <c r="D16" s="113">
        <v>1.77</v>
      </c>
      <c r="E16" s="113">
        <v>1.61</v>
      </c>
      <c r="F16" s="113">
        <v>1.41</v>
      </c>
      <c r="G16" s="113">
        <v>1.28</v>
      </c>
      <c r="H16" s="113">
        <v>1.23</v>
      </c>
      <c r="I16" s="113">
        <v>1.18</v>
      </c>
      <c r="J16" s="113">
        <v>1.1200000000000001</v>
      </c>
      <c r="K16" s="113">
        <v>1.07</v>
      </c>
      <c r="L16" s="114">
        <v>1.03</v>
      </c>
    </row>
    <row r="17" spans="2:19" ht="16.5" thickBot="1">
      <c r="B17" s="135">
        <v>20</v>
      </c>
      <c r="C17" s="112">
        <v>1.84</v>
      </c>
      <c r="D17" s="113">
        <v>1.65</v>
      </c>
      <c r="E17" s="113">
        <v>1.5</v>
      </c>
      <c r="F17" s="113">
        <v>1.34</v>
      </c>
      <c r="G17" s="113">
        <v>1.24</v>
      </c>
      <c r="H17" s="113">
        <v>1.2</v>
      </c>
      <c r="I17" s="113">
        <v>1.1499999999999999</v>
      </c>
      <c r="J17" s="113">
        <v>1.1100000000000001</v>
      </c>
      <c r="K17" s="113">
        <v>1.06</v>
      </c>
      <c r="L17" s="114">
        <v>1.03</v>
      </c>
    </row>
    <row r="18" spans="2:19" ht="16.5" thickBot="1">
      <c r="B18" s="135">
        <v>25</v>
      </c>
      <c r="C18" s="112">
        <v>1.71</v>
      </c>
      <c r="D18" s="113">
        <v>1.55</v>
      </c>
      <c r="E18" s="113">
        <v>1.4</v>
      </c>
      <c r="F18" s="113">
        <v>1.28</v>
      </c>
      <c r="G18" s="113">
        <v>1.21</v>
      </c>
      <c r="H18" s="113">
        <v>1.17</v>
      </c>
      <c r="I18" s="113">
        <v>1.1399999999999999</v>
      </c>
      <c r="J18" s="113">
        <v>1.1000000000000001</v>
      </c>
      <c r="K18" s="113">
        <v>1.06</v>
      </c>
      <c r="L18" s="114">
        <v>1.03</v>
      </c>
    </row>
    <row r="19" spans="2:19" ht="16.5" thickBot="1">
      <c r="B19" s="135">
        <v>30</v>
      </c>
      <c r="C19" s="112">
        <v>1.62</v>
      </c>
      <c r="D19" s="113">
        <v>1.46</v>
      </c>
      <c r="E19" s="113">
        <v>1.34</v>
      </c>
      <c r="F19" s="113">
        <v>1.24</v>
      </c>
      <c r="G19" s="113">
        <v>1.19</v>
      </c>
      <c r="H19" s="113">
        <v>1.1599999999999999</v>
      </c>
      <c r="I19" s="113">
        <v>1.1299999999999999</v>
      </c>
      <c r="J19" s="113">
        <v>1.1000000000000001</v>
      </c>
      <c r="K19" s="113">
        <v>1.05</v>
      </c>
      <c r="L19" s="114">
        <v>1.03</v>
      </c>
    </row>
    <row r="20" spans="2:19" ht="16.5" thickBot="1">
      <c r="B20" s="135">
        <v>35</v>
      </c>
      <c r="C20" s="112">
        <v>1.55</v>
      </c>
      <c r="D20" s="113">
        <v>1.41</v>
      </c>
      <c r="E20" s="113">
        <v>1.3</v>
      </c>
      <c r="F20" s="113">
        <v>1.21</v>
      </c>
      <c r="G20" s="113">
        <v>1.17</v>
      </c>
      <c r="H20" s="113">
        <v>1.1499999999999999</v>
      </c>
      <c r="I20" s="113">
        <v>1.1200000000000001</v>
      </c>
      <c r="J20" s="113">
        <v>1.0900000000000001</v>
      </c>
      <c r="K20" s="113">
        <v>1.05</v>
      </c>
      <c r="L20" s="114">
        <v>1.03</v>
      </c>
      <c r="N20" s="125" t="s">
        <v>58</v>
      </c>
      <c r="O20" s="126"/>
      <c r="P20" s="127"/>
      <c r="Q20" s="125" t="s">
        <v>59</v>
      </c>
      <c r="R20" s="126"/>
      <c r="S20" s="127"/>
    </row>
    <row r="21" spans="2:19" ht="16.5" thickBot="1">
      <c r="B21" s="135">
        <v>40</v>
      </c>
      <c r="C21" s="112">
        <v>1.5</v>
      </c>
      <c r="D21" s="113">
        <v>1.37</v>
      </c>
      <c r="E21" s="113">
        <v>1.27</v>
      </c>
      <c r="F21" s="113">
        <v>1.19</v>
      </c>
      <c r="G21" s="113">
        <v>1.1499999999999999</v>
      </c>
      <c r="H21" s="113">
        <v>1.1299999999999999</v>
      </c>
      <c r="I21" s="113">
        <v>1.1200000000000001</v>
      </c>
      <c r="J21" s="113">
        <v>1.0900000000000001</v>
      </c>
      <c r="K21" s="113">
        <v>1.05</v>
      </c>
      <c r="L21" s="114">
        <v>1.03</v>
      </c>
      <c r="N21" s="102">
        <v>2</v>
      </c>
      <c r="O21" s="103"/>
      <c r="P21" s="104"/>
      <c r="Q21" s="102">
        <f>K7</f>
        <v>1.1399999999999999</v>
      </c>
      <c r="R21" s="103"/>
      <c r="S21" s="104"/>
    </row>
    <row r="22" spans="2:19" ht="16.5" thickBot="1">
      <c r="B22" s="135">
        <v>45</v>
      </c>
      <c r="C22" s="112">
        <v>1.45</v>
      </c>
      <c r="D22" s="113">
        <v>1.33</v>
      </c>
      <c r="E22" s="113">
        <v>1.25</v>
      </c>
      <c r="F22" s="113">
        <v>1.17</v>
      </c>
      <c r="G22" s="113">
        <v>1.1399999999999999</v>
      </c>
      <c r="H22" s="113">
        <v>1.1200000000000001</v>
      </c>
      <c r="I22" s="113">
        <v>1.1100000000000001</v>
      </c>
      <c r="J22" s="113">
        <v>1.08</v>
      </c>
      <c r="K22" s="113">
        <v>1.04</v>
      </c>
      <c r="L22" s="114">
        <v>1.02</v>
      </c>
    </row>
    <row r="23" spans="2:19" ht="16.5" thickBot="1">
      <c r="B23" s="135">
        <v>50</v>
      </c>
      <c r="C23" s="112">
        <v>1.4</v>
      </c>
      <c r="D23" s="113">
        <v>1.3</v>
      </c>
      <c r="E23" s="113">
        <v>1.23</v>
      </c>
      <c r="F23" s="113">
        <v>1.1599999999999999</v>
      </c>
      <c r="G23" s="113">
        <v>1.1299999999999999</v>
      </c>
      <c r="H23" s="113">
        <v>1.1100000000000001</v>
      </c>
      <c r="I23" s="113">
        <v>1.1000000000000001</v>
      </c>
      <c r="J23" s="113">
        <v>1.08</v>
      </c>
      <c r="K23" s="113">
        <v>1.04</v>
      </c>
      <c r="L23" s="114">
        <v>1.02</v>
      </c>
      <c r="N23" s="125" t="s">
        <v>61</v>
      </c>
      <c r="O23" s="126"/>
      <c r="P23" s="127"/>
      <c r="Q23" s="125" t="s">
        <v>60</v>
      </c>
      <c r="R23" s="126"/>
      <c r="S23" s="127"/>
    </row>
    <row r="24" spans="2:19" ht="16.5" thickBot="1">
      <c r="B24" s="135">
        <v>60</v>
      </c>
      <c r="C24" s="112">
        <v>1.32</v>
      </c>
      <c r="D24" s="113">
        <v>1.25</v>
      </c>
      <c r="E24" s="113">
        <v>1.19</v>
      </c>
      <c r="F24" s="113">
        <v>1.1399999999999999</v>
      </c>
      <c r="G24" s="113">
        <v>1.1200000000000001</v>
      </c>
      <c r="H24" s="113">
        <v>1.1100000000000001</v>
      </c>
      <c r="I24" s="113">
        <v>1.0900000000000001</v>
      </c>
      <c r="J24" s="113">
        <v>1.07</v>
      </c>
      <c r="K24" s="113">
        <v>1.03</v>
      </c>
      <c r="L24" s="114">
        <v>1.02</v>
      </c>
      <c r="N24" s="102">
        <v>4</v>
      </c>
      <c r="O24" s="103"/>
      <c r="P24" s="104"/>
      <c r="Q24" s="102">
        <f>L7</f>
        <v>1.05</v>
      </c>
      <c r="R24" s="103"/>
      <c r="S24" s="104"/>
    </row>
    <row r="25" spans="2:19" ht="16.5" thickBot="1">
      <c r="B25" s="135">
        <v>70</v>
      </c>
      <c r="C25" s="112">
        <v>1.27</v>
      </c>
      <c r="D25" s="113">
        <v>1.22</v>
      </c>
      <c r="E25" s="113">
        <v>1.17</v>
      </c>
      <c r="F25" s="113">
        <v>1.1200000000000001</v>
      </c>
      <c r="G25" s="113">
        <v>1.1000000000000001</v>
      </c>
      <c r="H25" s="113">
        <v>1.1000000000000001</v>
      </c>
      <c r="I25" s="113">
        <v>1.0900000000000001</v>
      </c>
      <c r="J25" s="113">
        <v>1.06</v>
      </c>
      <c r="K25" s="113">
        <v>1.03</v>
      </c>
      <c r="L25" s="114">
        <v>1.02</v>
      </c>
    </row>
    <row r="26" spans="2:19" ht="16.5" thickBot="1">
      <c r="B26" s="135">
        <v>80</v>
      </c>
      <c r="C26" s="112">
        <v>1.25</v>
      </c>
      <c r="D26" s="113">
        <v>1.2</v>
      </c>
      <c r="E26" s="113">
        <v>1.1499999999999999</v>
      </c>
      <c r="F26" s="113">
        <v>1.1100000000000001</v>
      </c>
      <c r="G26" s="113">
        <v>1.1000000000000001</v>
      </c>
      <c r="H26" s="113">
        <v>1.1000000000000001</v>
      </c>
      <c r="I26" s="113">
        <v>1.08</v>
      </c>
      <c r="J26" s="113">
        <v>1.05</v>
      </c>
      <c r="K26" s="113">
        <v>1.03</v>
      </c>
      <c r="L26" s="114">
        <v>1.02</v>
      </c>
      <c r="N26" s="101"/>
      <c r="O26" s="101"/>
      <c r="P26" s="101"/>
    </row>
    <row r="27" spans="2:19" ht="16.5" thickBot="1">
      <c r="B27" s="135">
        <v>90</v>
      </c>
      <c r="C27" s="112">
        <v>1.23</v>
      </c>
      <c r="D27" s="113">
        <v>1.18</v>
      </c>
      <c r="E27" s="113">
        <v>1.1299999999999999</v>
      </c>
      <c r="F27" s="113">
        <v>1.1000000000000001</v>
      </c>
      <c r="G27" s="113">
        <v>1.0900000000000001</v>
      </c>
      <c r="H27" s="113">
        <v>1.0900000000000001</v>
      </c>
      <c r="I27" s="113">
        <v>1.08</v>
      </c>
      <c r="J27" s="113">
        <v>1.05</v>
      </c>
      <c r="K27" s="113">
        <v>1.02</v>
      </c>
      <c r="L27" s="114">
        <v>1.02</v>
      </c>
      <c r="N27" s="101"/>
      <c r="O27" s="101"/>
      <c r="P27" s="101"/>
    </row>
    <row r="28" spans="2:19" ht="16.5" thickBot="1">
      <c r="B28" s="136">
        <v>100</v>
      </c>
      <c r="C28" s="112">
        <v>1.21</v>
      </c>
      <c r="D28" s="113">
        <v>1.17</v>
      </c>
      <c r="E28" s="113">
        <v>1.1200000000000001</v>
      </c>
      <c r="F28" s="113">
        <v>1.1000000000000001</v>
      </c>
      <c r="G28" s="113">
        <v>1.08</v>
      </c>
      <c r="H28" s="113">
        <v>1.08</v>
      </c>
      <c r="I28" s="113">
        <v>1.07</v>
      </c>
      <c r="J28" s="113">
        <v>1.05</v>
      </c>
      <c r="K28" s="113">
        <v>1.02</v>
      </c>
      <c r="L28" s="114">
        <v>1.02</v>
      </c>
    </row>
    <row r="29" spans="2:19" ht="16.5" thickBot="1">
      <c r="B29" s="135">
        <v>120</v>
      </c>
      <c r="C29" s="112">
        <v>1.19</v>
      </c>
      <c r="D29" s="113">
        <v>1.1499999999999999</v>
      </c>
      <c r="E29" s="113">
        <v>1.1200000000000001</v>
      </c>
      <c r="F29" s="113">
        <v>1.0900000000000001</v>
      </c>
      <c r="G29" s="113">
        <v>1.07</v>
      </c>
      <c r="H29" s="113">
        <v>1.07</v>
      </c>
      <c r="I29" s="113">
        <v>1.07</v>
      </c>
      <c r="J29" s="113">
        <v>1.05</v>
      </c>
      <c r="K29" s="113">
        <v>1.02</v>
      </c>
      <c r="L29" s="114">
        <v>1.01</v>
      </c>
    </row>
    <row r="30" spans="2:19" ht="16.5" thickBot="1">
      <c r="B30" s="135">
        <v>140</v>
      </c>
      <c r="C30" s="112">
        <v>1.17</v>
      </c>
      <c r="D30" s="113">
        <v>1.1499999999999999</v>
      </c>
      <c r="E30" s="113">
        <v>1.1100000000000001</v>
      </c>
      <c r="F30" s="113">
        <v>1.08</v>
      </c>
      <c r="G30" s="113">
        <v>1.06</v>
      </c>
      <c r="H30" s="113">
        <v>1.06</v>
      </c>
      <c r="I30" s="113">
        <v>1.06</v>
      </c>
      <c r="J30" s="113">
        <v>1.05</v>
      </c>
      <c r="K30" s="113">
        <v>1.02</v>
      </c>
      <c r="L30" s="114">
        <v>1.01</v>
      </c>
      <c r="N30" s="138">
        <f>INDEX($C$6:$L$33,MATCH(N32,$B$6:$B$33,0),MATCH(O32,$C$5:$L$5,0))</f>
        <v>1.93</v>
      </c>
    </row>
    <row r="31" spans="2:19" ht="16.5" thickBot="1">
      <c r="B31" s="135">
        <v>160</v>
      </c>
      <c r="C31" s="112">
        <v>1.1599999999999999</v>
      </c>
      <c r="D31" s="113">
        <v>1.1299999999999999</v>
      </c>
      <c r="E31" s="113">
        <v>1.1000000000000001</v>
      </c>
      <c r="F31" s="113">
        <v>1.08</v>
      </c>
      <c r="G31" s="113">
        <v>1.05</v>
      </c>
      <c r="H31" s="113">
        <v>1.05</v>
      </c>
      <c r="I31" s="113">
        <v>1.05</v>
      </c>
      <c r="J31" s="113">
        <v>1.04</v>
      </c>
      <c r="K31" s="113">
        <v>1.02</v>
      </c>
      <c r="L31" s="114">
        <v>1.01</v>
      </c>
    </row>
    <row r="32" spans="2:19" ht="16.5" thickBot="1">
      <c r="B32" s="135">
        <v>180</v>
      </c>
      <c r="C32" s="112">
        <v>1.1599999999999999</v>
      </c>
      <c r="D32" s="113">
        <v>1.1200000000000001</v>
      </c>
      <c r="E32" s="113">
        <v>1.1000000000000001</v>
      </c>
      <c r="F32" s="113">
        <v>1.08</v>
      </c>
      <c r="G32" s="113">
        <v>1.05</v>
      </c>
      <c r="H32" s="113">
        <v>1.05</v>
      </c>
      <c r="I32" s="113">
        <v>1.05</v>
      </c>
      <c r="J32" s="113">
        <v>1.04</v>
      </c>
      <c r="K32" s="113">
        <v>1.01</v>
      </c>
      <c r="L32" s="114">
        <v>1.01</v>
      </c>
      <c r="N32" s="133">
        <v>2</v>
      </c>
      <c r="O32" s="134">
        <v>0.4</v>
      </c>
    </row>
    <row r="33" spans="2:15" ht="16.5" thickBot="1">
      <c r="B33" s="137">
        <v>200</v>
      </c>
      <c r="C33" s="115">
        <v>1.1499999999999999</v>
      </c>
      <c r="D33" s="116">
        <v>1.1200000000000001</v>
      </c>
      <c r="E33" s="116">
        <v>1.0900000000000001</v>
      </c>
      <c r="F33" s="116">
        <v>1.07</v>
      </c>
      <c r="G33" s="116">
        <v>1.05</v>
      </c>
      <c r="H33" s="116">
        <v>1.05</v>
      </c>
      <c r="I33" s="116">
        <v>1.05</v>
      </c>
      <c r="J33" s="116">
        <v>1.04</v>
      </c>
      <c r="K33" s="116">
        <v>1.01</v>
      </c>
      <c r="L33" s="117">
        <v>1</v>
      </c>
    </row>
    <row r="36" spans="2:15">
      <c r="N36" s="131"/>
      <c r="O36" s="132"/>
    </row>
  </sheetData>
  <mergeCells count="16">
    <mergeCell ref="N26:P26"/>
    <mergeCell ref="N27:P27"/>
    <mergeCell ref="Q20:S20"/>
    <mergeCell ref="Q23:S23"/>
    <mergeCell ref="N23:P23"/>
    <mergeCell ref="N20:P20"/>
    <mergeCell ref="Q21:S21"/>
    <mergeCell ref="Q24:S24"/>
    <mergeCell ref="N21:P21"/>
    <mergeCell ref="N24:P24"/>
    <mergeCell ref="B4:B5"/>
    <mergeCell ref="C4:L4"/>
    <mergeCell ref="O14:Q14"/>
    <mergeCell ref="O15:Q15"/>
    <mergeCell ref="O11:Q11"/>
    <mergeCell ref="O12:Q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2014-04-08T10:38:22Z</cp:lastPrinted>
  <dcterms:created xsi:type="dcterms:W3CDTF">2014-04-08T04:40:20Z</dcterms:created>
  <dcterms:modified xsi:type="dcterms:W3CDTF">2014-04-09T10:36:16Z</dcterms:modified>
</cp:coreProperties>
</file>