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4720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<sst xmlns="http://schemas.openxmlformats.org/spreadsheetml/2006/main" count="180" uniqueCount="118">
  <si>
    <t>Фамилия</t>
  </si>
  <si>
    <t>Имя</t>
  </si>
  <si>
    <t>Отчество</t>
  </si>
  <si>
    <t>Пол</t>
  </si>
  <si>
    <t>Домашний адрес</t>
  </si>
  <si>
    <t>Телефон</t>
  </si>
  <si>
    <t>Барсуков</t>
  </si>
  <si>
    <t>Владимир</t>
  </si>
  <si>
    <t>Валентинович</t>
  </si>
  <si>
    <t>м</t>
  </si>
  <si>
    <t>Сумской пр-д, 12-74</t>
  </si>
  <si>
    <t>689-95-06</t>
  </si>
  <si>
    <t>Шичко</t>
  </si>
  <si>
    <t>Любовь</t>
  </si>
  <si>
    <t>Васильевна</t>
  </si>
  <si>
    <t>ж</t>
  </si>
  <si>
    <t>ул. Вавилова, 12-59</t>
  </si>
  <si>
    <t>864-92-96</t>
  </si>
  <si>
    <t>Антонова</t>
  </si>
  <si>
    <t>Анна</t>
  </si>
  <si>
    <t>Николаевна</t>
  </si>
  <si>
    <t>Нагорная ул., 82-4-81</t>
  </si>
  <si>
    <t>872-35-49</t>
  </si>
  <si>
    <t>Протопопов</t>
  </si>
  <si>
    <t>Сумской пр-д, 48-77</t>
  </si>
  <si>
    <t>688-61-76</t>
  </si>
  <si>
    <t>Смирнова</t>
  </si>
  <si>
    <t>Раиса</t>
  </si>
  <si>
    <t>Ивановна</t>
  </si>
  <si>
    <t>ул. Шверника, 82-34</t>
  </si>
  <si>
    <t>876-84-48</t>
  </si>
  <si>
    <t>Андреев</t>
  </si>
  <si>
    <t>Виктор</t>
  </si>
  <si>
    <t>Борисович</t>
  </si>
  <si>
    <t>ул. Юных Ленинцев, 26-86</t>
  </si>
  <si>
    <t>824-04-33</t>
  </si>
  <si>
    <t>Сергеев</t>
  </si>
  <si>
    <t>Юрий</t>
  </si>
  <si>
    <t>Иванович</t>
  </si>
  <si>
    <t>Севастопольский пр-т, 84-14</t>
  </si>
  <si>
    <t>876-39-98</t>
  </si>
  <si>
    <t>Кротова</t>
  </si>
  <si>
    <t>Григорьевна</t>
  </si>
  <si>
    <t>ул. Плеханова, 77-2-25</t>
  </si>
  <si>
    <t>690-43-99</t>
  </si>
  <si>
    <t>Колобова</t>
  </si>
  <si>
    <t>Нина</t>
  </si>
  <si>
    <t>ул. Елецкая, 23-37</t>
  </si>
  <si>
    <t>601-44-49</t>
  </si>
  <si>
    <t>Крупинов</t>
  </si>
  <si>
    <t>Александр</t>
  </si>
  <si>
    <t>Сергеевич</t>
  </si>
  <si>
    <t>Первомайская ул., 47-44</t>
  </si>
  <si>
    <t>834-32-65</t>
  </si>
  <si>
    <t>Гусев</t>
  </si>
  <si>
    <t>Николай</t>
  </si>
  <si>
    <t>Александрович</t>
  </si>
  <si>
    <t>Севастопольский пр-т, 84-89</t>
  </si>
  <si>
    <t>876-46-97</t>
  </si>
  <si>
    <t>Грушин</t>
  </si>
  <si>
    <t>Владимирович</t>
  </si>
  <si>
    <t>Заводской пр-д, 12-3</t>
  </si>
  <si>
    <t>642-07-56</t>
  </si>
  <si>
    <t>Медников</t>
  </si>
  <si>
    <t>Вячеслав</t>
  </si>
  <si>
    <t>ул. Мусы Джалиля, 86-12</t>
  </si>
  <si>
    <t>604-89-18</t>
  </si>
  <si>
    <t>Петелин</t>
  </si>
  <si>
    <t>Петрович</t>
  </si>
  <si>
    <t>Батайский пр-д, 15-28</t>
  </si>
  <si>
    <t>651-23-44</t>
  </si>
  <si>
    <t>Сидоров</t>
  </si>
  <si>
    <t>Сергей</t>
  </si>
  <si>
    <t>Николаевич</t>
  </si>
  <si>
    <t>Сходненская ул.,74-87</t>
  </si>
  <si>
    <t>502-28-17</t>
  </si>
  <si>
    <t>Бахарев</t>
  </si>
  <si>
    <t>Павлович</t>
  </si>
  <si>
    <t>ул. Елецкая, 47-24</t>
  </si>
  <si>
    <t>601-97-01</t>
  </si>
  <si>
    <t>Михайлов</t>
  </si>
  <si>
    <t>Леонидович</t>
  </si>
  <si>
    <t>Ленинский пр-т, 39-92</t>
  </si>
  <si>
    <t>862-50-17</t>
  </si>
  <si>
    <t>Бородкин</t>
  </si>
  <si>
    <t>Ильич</t>
  </si>
  <si>
    <t>ул. Ляпунова, 12-89</t>
  </si>
  <si>
    <t>864-74-42</t>
  </si>
  <si>
    <t>Кошкин</t>
  </si>
  <si>
    <t>ул. Кантемировская, 77-3-82</t>
  </si>
  <si>
    <t>679-66-09</t>
  </si>
  <si>
    <t>Воронов</t>
  </si>
  <si>
    <t>ул. Мусы Джалиля, 86-45</t>
  </si>
  <si>
    <t>604-26-87</t>
  </si>
  <si>
    <t>Степанова</t>
  </si>
  <si>
    <t>Татьяна</t>
  </si>
  <si>
    <t>Алексеевна</t>
  </si>
  <si>
    <t>ул. Вавилова, 82-89</t>
  </si>
  <si>
    <t>864-93-71</t>
  </si>
  <si>
    <t>Кудрявцев</t>
  </si>
  <si>
    <t>ул. Гарибальди, 70-26</t>
  </si>
  <si>
    <t>879-43-25</t>
  </si>
  <si>
    <t>Кубарев</t>
  </si>
  <si>
    <t>Валовая ул., 16-6</t>
  </si>
  <si>
    <t>577-15-71</t>
  </si>
  <si>
    <t>Симонов</t>
  </si>
  <si>
    <t>ул. Вавилова, 22-126</t>
  </si>
  <si>
    <t>864-84-18</t>
  </si>
  <si>
    <t>Вид карты</t>
  </si>
  <si>
    <t>Базовая</t>
  </si>
  <si>
    <t>Утренняя</t>
  </si>
  <si>
    <t>Серебряная</t>
  </si>
  <si>
    <t>Золотая</t>
  </si>
  <si>
    <t>Дата получения карты</t>
  </si>
  <si>
    <t>Срок действия карты, мес</t>
  </si>
  <si>
    <t>дата окончания действия карты</t>
  </si>
  <si>
    <t>Рассылка</t>
  </si>
  <si>
    <t>№ клубной карты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</si>
</sst>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8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1" fontId="3" fillId="0" borderId="0" xfId="52" applyNumberFormat="1" applyFont="1" applyAlignment="1">
      <alignment horizontal="center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1" fontId="2" fillId="0" borderId="0" xfId="52" applyNumberFormat="1">
      <alignment/>
      <protection/>
    </xf>
    <xf numFmtId="1" fontId="2" fillId="0" borderId="0" xfId="52" applyNumberFormat="1" applyAlignment="1">
      <alignment horizontal="center"/>
      <protection/>
    </xf>
    <xf numFmtId="1" fontId="2" fillId="0" borderId="0" xfId="52" applyNumberFormat="1" applyFont="1">
      <alignment/>
      <protection/>
    </xf>
    <xf numFmtId="1" fontId="2" fillId="0" borderId="0" xfId="52" applyNumberFormat="1" applyAlignment="1">
      <alignment horizontal="left"/>
      <protection/>
    </xf>
    <xf numFmtId="14" fontId="2" fillId="0" borderId="0" xfId="52" applyNumberFormat="1" applyAlignment="1">
      <alignment horizontal="center"/>
      <protection/>
    </xf>
    <xf numFmtId="0" fontId="2" fillId="0" borderId="0" xfId="52" applyNumberFormat="1" applyAlignment="1">
      <alignment horizontal="center"/>
      <protection/>
    </xf>
    <xf numFmtId="1" fontId="3" fillId="0" borderId="0" xfId="52" applyNumberFormat="1" applyFont="1" applyFill="1" applyAlignment="1">
      <alignment horizontal="center" vertical="center" wrapText="1"/>
      <protection/>
    </xf>
    <xf numFmtId="14" fontId="2" fillId="0" borderId="0" xfId="52" applyNumberFormat="1" applyFill="1">
      <alignment/>
      <protection/>
    </xf>
    <xf numFmtId="0" fontId="2" fillId="0" borderId="0" xfId="52" applyFill="1" applyAlignment="1">
      <alignment horizontal="center"/>
      <protection/>
    </xf>
    <xf numFmtId="164" fontId="2" fillId="0" borderId="0" xfId="52" applyNumberForma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0  февраля(день 5)_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L25" comment="" totalsRowShown="0">
  <tableColumns count="12">
    <tableColumn id="3" name="Фамилия"/>
    <tableColumn id="4" name="Имя"/>
    <tableColumn id="5" name="Отчество"/>
    <tableColumn id="6" name="Пол"/>
    <tableColumn id="1" name="№ клубной карты"/>
    <tableColumn id="2" name="Вид карты"/>
    <tableColumn id="7" name="Дата получения карты"/>
    <tableColumn id="10" name="Срок действия карты, мес"/>
    <tableColumn id="11" name="дата окончания действия карты"/>
    <tableColumn id="12" name="Рассылка"/>
    <tableColumn id="9" name="Телефон"/>
    <tableColumn id="8" name="Домашний адрес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N1" sqref="N1"/>
    </sheetView>
  </sheetViews>
  <sheetFormatPr defaultColWidth="9.00390625" defaultRowHeight="15.75"/>
  <cols>
    <col min="1" max="2" width="10.125" style="0" customWidth="1"/>
    <col min="3" max="3" width="10.875" style="0" customWidth="1"/>
    <col min="4" max="4" width="7.125" style="0" customWidth="1"/>
    <col min="5" max="5" width="9.875" style="0" customWidth="1"/>
    <col min="6" max="6" width="10.625" style="0" customWidth="1"/>
    <col min="7" max="7" width="12.50390625" style="0" customWidth="1"/>
    <col min="8" max="8" width="9.875" style="0" bestFit="1" customWidth="1"/>
    <col min="9" max="9" width="14.00390625" style="0" customWidth="1"/>
    <col min="11" max="11" width="10.25390625" style="0" customWidth="1"/>
    <col min="12" max="12" width="22.625" style="0" bestFit="1" customWidth="1"/>
    <col min="13" max="13" width="9.875" style="0" bestFit="1" customWidth="1"/>
  </cols>
  <sheetData>
    <row r="1" spans="1:12" ht="41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117</v>
      </c>
      <c r="F1" s="1" t="s">
        <v>108</v>
      </c>
      <c r="G1" s="2" t="s">
        <v>113</v>
      </c>
      <c r="H1" s="2" t="s">
        <v>114</v>
      </c>
      <c r="I1" s="9" t="s">
        <v>115</v>
      </c>
      <c r="J1" s="9" t="s">
        <v>116</v>
      </c>
      <c r="K1" s="1" t="s">
        <v>5</v>
      </c>
      <c r="L1" s="1" t="s">
        <v>4</v>
      </c>
    </row>
    <row r="2" spans="1:12" ht="15.75">
      <c r="A2" s="3" t="s">
        <v>45</v>
      </c>
      <c r="B2" s="3" t="s">
        <v>46</v>
      </c>
      <c r="C2" s="3" t="s">
        <v>28</v>
      </c>
      <c r="D2" s="4" t="s">
        <v>15</v>
      </c>
      <c r="E2" s="12">
        <v>5622</v>
      </c>
      <c r="F2" s="6" t="s">
        <v>112</v>
      </c>
      <c r="G2" s="7">
        <f ca="1">TODAY()-367</f>
        <v>40878</v>
      </c>
      <c r="H2" s="8">
        <v>18</v>
      </c>
      <c r="I2" s="10">
        <f>_XLL.ДАТАМЕС(Лист1!$G2,Лист1!$H2)</f>
        <v>41426</v>
      </c>
      <c r="J2" s="11" t="str">
        <f ca="1">IF(MONTH(Лист1!$I2)=MONTH(_XLL.ДАТАМЕС(TODAY(),1)),"да","нет")</f>
        <v>нет</v>
      </c>
      <c r="K2" s="3" t="s">
        <v>48</v>
      </c>
      <c r="L2" s="3" t="s">
        <v>47</v>
      </c>
    </row>
    <row r="3" spans="1:12" ht="15.75">
      <c r="A3" s="3" t="s">
        <v>41</v>
      </c>
      <c r="B3" s="3" t="s">
        <v>19</v>
      </c>
      <c r="C3" s="3" t="s">
        <v>42</v>
      </c>
      <c r="D3" s="4" t="s">
        <v>15</v>
      </c>
      <c r="E3" s="12">
        <v>1768</v>
      </c>
      <c r="F3" s="6" t="s">
        <v>111</v>
      </c>
      <c r="G3" s="7">
        <f ca="1">TODAY()-346</f>
        <v>40899</v>
      </c>
      <c r="H3" s="8">
        <v>12</v>
      </c>
      <c r="I3" s="10">
        <f>_XLL.ДАТАМЕС(Лист1!$G3,Лист1!$H3)</f>
        <v>41265</v>
      </c>
      <c r="J3" s="11" t="str">
        <f ca="1">IF(MONTH(Лист1!$I3)=MONTH(_XLL.ДАТАМЕС(TODAY(),1)),"да","нет")</f>
        <v>нет</v>
      </c>
      <c r="K3" s="3" t="s">
        <v>44</v>
      </c>
      <c r="L3" s="3" t="s">
        <v>43</v>
      </c>
    </row>
    <row r="4" spans="1:12" ht="15.75">
      <c r="A4" s="3" t="s">
        <v>67</v>
      </c>
      <c r="B4" s="3" t="s">
        <v>55</v>
      </c>
      <c r="C4" s="3" t="s">
        <v>68</v>
      </c>
      <c r="D4" s="4" t="s">
        <v>9</v>
      </c>
      <c r="E4" s="12">
        <v>12255</v>
      </c>
      <c r="F4" s="6" t="s">
        <v>111</v>
      </c>
      <c r="G4" s="7">
        <f ca="1">TODAY()-344</f>
        <v>40901</v>
      </c>
      <c r="H4" s="8">
        <v>18</v>
      </c>
      <c r="I4" s="10">
        <f>_XLL.ДАТАМЕС(Лист1!$G4,Лист1!$H4)</f>
        <v>41449</v>
      </c>
      <c r="J4" s="11" t="str">
        <f ca="1">IF(MONTH(Лист1!$I4)=MONTH(_XLL.ДАТАМЕС(TODAY(),1)),"да","нет")</f>
        <v>нет</v>
      </c>
      <c r="K4" s="3" t="s">
        <v>70</v>
      </c>
      <c r="L4" s="3" t="s">
        <v>69</v>
      </c>
    </row>
    <row r="5" spans="1:12" ht="15.75">
      <c r="A5" s="3" t="s">
        <v>94</v>
      </c>
      <c r="B5" s="3" t="s">
        <v>95</v>
      </c>
      <c r="C5" s="3" t="s">
        <v>96</v>
      </c>
      <c r="D5" s="4" t="s">
        <v>15</v>
      </c>
      <c r="E5" s="12">
        <v>321358</v>
      </c>
      <c r="F5" s="6" t="s">
        <v>110</v>
      </c>
      <c r="G5" s="7">
        <f ca="1">TODAY()-324</f>
        <v>40921</v>
      </c>
      <c r="H5" s="8">
        <v>12</v>
      </c>
      <c r="I5" s="10">
        <f>_XLL.ДАТАМЕС(Лист1!$G5,Лист1!$H5)</f>
        <v>41287</v>
      </c>
      <c r="J5" s="11" t="str">
        <f ca="1">IF(MONTH(Лист1!$I5)=MONTH(_XLL.ДАТАМЕС(TODAY(),1)),"да","нет")</f>
        <v>да</v>
      </c>
      <c r="K5" s="3" t="s">
        <v>98</v>
      </c>
      <c r="L5" s="3" t="s">
        <v>97</v>
      </c>
    </row>
    <row r="6" spans="1:12" ht="15.75">
      <c r="A6" s="3" t="s">
        <v>76</v>
      </c>
      <c r="B6" s="3" t="s">
        <v>72</v>
      </c>
      <c r="C6" s="3" t="s">
        <v>77</v>
      </c>
      <c r="D6" s="4" t="s">
        <v>9</v>
      </c>
      <c r="E6" s="12">
        <v>123581</v>
      </c>
      <c r="F6" s="6" t="s">
        <v>110</v>
      </c>
      <c r="G6" s="7">
        <f ca="1">TODAY()-301</f>
        <v>40944</v>
      </c>
      <c r="H6" s="8">
        <v>12</v>
      </c>
      <c r="I6" s="10">
        <f>_XLL.ДАТАМЕС(Лист1!$G6,Лист1!$H6)</f>
        <v>41310</v>
      </c>
      <c r="J6" s="11" t="str">
        <f ca="1">IF(MONTH(Лист1!$I6)=MONTH(_XLL.ДАТАМЕС(TODAY(),1)),"да","нет")</f>
        <v>нет</v>
      </c>
      <c r="K6" s="3" t="s">
        <v>79</v>
      </c>
      <c r="L6" s="3" t="s">
        <v>78</v>
      </c>
    </row>
    <row r="7" spans="1:12" ht="15.75">
      <c r="A7" s="3" t="s">
        <v>84</v>
      </c>
      <c r="B7" s="3" t="s">
        <v>72</v>
      </c>
      <c r="C7" s="3" t="s">
        <v>85</v>
      </c>
      <c r="D7" s="4" t="s">
        <v>9</v>
      </c>
      <c r="E7" s="12">
        <v>554389</v>
      </c>
      <c r="F7" s="6" t="s">
        <v>110</v>
      </c>
      <c r="G7" s="7">
        <f ca="1">TODAY()-287</f>
        <v>40958</v>
      </c>
      <c r="H7" s="8">
        <v>12</v>
      </c>
      <c r="I7" s="10">
        <f>_XLL.ДАТАМЕС(Лист1!$G7,Лист1!$H7)</f>
        <v>41324</v>
      </c>
      <c r="J7" s="11" t="str">
        <f ca="1">IF(MONTH(Лист1!$I7)=MONTH(_XLL.ДАТАМЕС(TODAY(),1)),"да","нет")</f>
        <v>нет</v>
      </c>
      <c r="K7" s="3" t="s">
        <v>87</v>
      </c>
      <c r="L7" s="3" t="s">
        <v>86</v>
      </c>
    </row>
    <row r="8" spans="1:12" ht="15.75">
      <c r="A8" s="3" t="s">
        <v>71</v>
      </c>
      <c r="B8" s="3" t="s">
        <v>72</v>
      </c>
      <c r="C8" s="3" t="s">
        <v>73</v>
      </c>
      <c r="D8" s="4" t="s">
        <v>9</v>
      </c>
      <c r="E8" s="12">
        <v>267841</v>
      </c>
      <c r="F8" s="6" t="s">
        <v>109</v>
      </c>
      <c r="G8" s="7">
        <f ca="1">TODAY()-257</f>
        <v>40988</v>
      </c>
      <c r="H8" s="8">
        <v>12</v>
      </c>
      <c r="I8" s="10">
        <f>_XLL.ДАТАМЕС(Лист1!$G8,Лист1!$H8)</f>
        <v>41353</v>
      </c>
      <c r="J8" s="11" t="str">
        <f ca="1">IF(MONTH(Лист1!$I8)=MONTH(_XLL.ДАТАМЕС(TODAY(),1)),"да","нет")</f>
        <v>нет</v>
      </c>
      <c r="K8" s="3" t="s">
        <v>75</v>
      </c>
      <c r="L8" s="3" t="s">
        <v>74</v>
      </c>
    </row>
    <row r="9" spans="1:12" ht="15.75">
      <c r="A9" s="3" t="s">
        <v>105</v>
      </c>
      <c r="B9" s="3" t="s">
        <v>32</v>
      </c>
      <c r="C9" s="3" t="s">
        <v>73</v>
      </c>
      <c r="D9" s="4" t="s">
        <v>9</v>
      </c>
      <c r="E9" s="12">
        <v>2234208</v>
      </c>
      <c r="F9" s="6" t="s">
        <v>109</v>
      </c>
      <c r="G9" s="7">
        <f ca="1">TODAY()-254</f>
        <v>40991</v>
      </c>
      <c r="H9" s="8">
        <v>12</v>
      </c>
      <c r="I9" s="10">
        <f>_XLL.ДАТАМЕС(Лист1!$G9,Лист1!$H9)</f>
        <v>41356</v>
      </c>
      <c r="J9" s="11" t="str">
        <f ca="1">IF(MONTH(Лист1!$I9)=MONTH(_XLL.ДАТАМЕС(TODAY(),1)),"да","нет")</f>
        <v>нет</v>
      </c>
      <c r="K9" s="3" t="s">
        <v>107</v>
      </c>
      <c r="L9" s="3" t="s">
        <v>106</v>
      </c>
    </row>
    <row r="10" spans="1:12" ht="15.75">
      <c r="A10" s="3" t="s">
        <v>6</v>
      </c>
      <c r="B10" s="3" t="s">
        <v>7</v>
      </c>
      <c r="C10" s="3" t="s">
        <v>8</v>
      </c>
      <c r="D10" s="4" t="s">
        <v>9</v>
      </c>
      <c r="E10" s="12">
        <v>541278</v>
      </c>
      <c r="F10" s="6" t="s">
        <v>109</v>
      </c>
      <c r="G10" s="7">
        <f ca="1">TODAY()-233</f>
        <v>41012</v>
      </c>
      <c r="H10" s="8">
        <v>12</v>
      </c>
      <c r="I10" s="10">
        <f>_XLL.ДАТАМЕС(Лист1!$G10,Лист1!$H10)</f>
        <v>41377</v>
      </c>
      <c r="J10" s="11" t="str">
        <f ca="1">IF(MONTH(Лист1!$I10)=MONTH(_XLL.ДАТАМЕС(TODAY(),1)),"да","нет")</f>
        <v>нет</v>
      </c>
      <c r="K10" s="3" t="s">
        <v>11</v>
      </c>
      <c r="L10" s="3" t="s">
        <v>10</v>
      </c>
    </row>
    <row r="11" spans="1:12" ht="15.75">
      <c r="A11" s="3" t="s">
        <v>12</v>
      </c>
      <c r="B11" s="3" t="s">
        <v>13</v>
      </c>
      <c r="C11" s="3" t="s">
        <v>14</v>
      </c>
      <c r="D11" s="4" t="s">
        <v>15</v>
      </c>
      <c r="E11" s="12">
        <v>113518</v>
      </c>
      <c r="F11" s="6" t="s">
        <v>109</v>
      </c>
      <c r="G11" s="7">
        <f ca="1">TODAY()-218</f>
        <v>41027</v>
      </c>
      <c r="H11" s="8">
        <v>12</v>
      </c>
      <c r="I11" s="10">
        <f>_XLL.ДАТАМЕС(Лист1!$G11,Лист1!$H11)</f>
        <v>41392</v>
      </c>
      <c r="J11" s="11" t="str">
        <f ca="1">IF(MONTH(Лист1!$I11)=MONTH(_XLL.ДАТАМЕС(TODAY(),1)),"да","нет")</f>
        <v>нет</v>
      </c>
      <c r="K11" s="3" t="s">
        <v>17</v>
      </c>
      <c r="L11" s="3" t="s">
        <v>16</v>
      </c>
    </row>
    <row r="12" spans="1:12" ht="15.75">
      <c r="A12" s="3" t="s">
        <v>36</v>
      </c>
      <c r="B12" s="3" t="s">
        <v>37</v>
      </c>
      <c r="C12" s="3" t="s">
        <v>38</v>
      </c>
      <c r="D12" s="4" t="s">
        <v>9</v>
      </c>
      <c r="E12" s="12">
        <v>309804</v>
      </c>
      <c r="F12" s="6" t="s">
        <v>109</v>
      </c>
      <c r="G12" s="7">
        <f ca="1">TODAY()-205</f>
        <v>41040</v>
      </c>
      <c r="H12" s="8">
        <v>12</v>
      </c>
      <c r="I12" s="10">
        <f>_XLL.ДАТАМЕС(Лист1!$G12,Лист1!$H12)</f>
        <v>41405</v>
      </c>
      <c r="J12" s="11" t="str">
        <f ca="1">IF(MONTH(Лист1!$I12)=MONTH(_XLL.ДАТАМЕС(TODAY(),1)),"да","нет")</f>
        <v>нет</v>
      </c>
      <c r="K12" s="3" t="s">
        <v>40</v>
      </c>
      <c r="L12" s="3" t="s">
        <v>39</v>
      </c>
    </row>
    <row r="13" spans="1:12" ht="15.75">
      <c r="A13" s="5" t="s">
        <v>18</v>
      </c>
      <c r="B13" s="3" t="s">
        <v>19</v>
      </c>
      <c r="C13" s="3" t="s">
        <v>20</v>
      </c>
      <c r="D13" s="4" t="s">
        <v>15</v>
      </c>
      <c r="E13" s="12">
        <v>477823</v>
      </c>
      <c r="F13" s="6" t="s">
        <v>110</v>
      </c>
      <c r="G13" s="7">
        <f ca="1">TODAY()-198</f>
        <v>41047</v>
      </c>
      <c r="H13" s="8">
        <v>12</v>
      </c>
      <c r="I13" s="10">
        <f>_XLL.ДАТАМЕС(Лист1!$G13,Лист1!$H13)</f>
        <v>41412</v>
      </c>
      <c r="J13" s="11" t="str">
        <f ca="1">IF(MONTH(Лист1!$I13)=MONTH(_XLL.ДАТАМЕС(TODAY(),1)),"да","нет")</f>
        <v>нет</v>
      </c>
      <c r="K13" s="3" t="s">
        <v>22</v>
      </c>
      <c r="L13" s="3" t="s">
        <v>21</v>
      </c>
    </row>
    <row r="14" spans="1:12" ht="15.75">
      <c r="A14" s="3" t="s">
        <v>31</v>
      </c>
      <c r="B14" s="3" t="s">
        <v>32</v>
      </c>
      <c r="C14" s="3" t="s">
        <v>33</v>
      </c>
      <c r="D14" s="4" t="s">
        <v>9</v>
      </c>
      <c r="E14" s="12">
        <v>832954</v>
      </c>
      <c r="F14" s="6" t="s">
        <v>109</v>
      </c>
      <c r="G14" s="7">
        <f ca="1">TODAY()-183</f>
        <v>41062</v>
      </c>
      <c r="H14" s="8">
        <v>12</v>
      </c>
      <c r="I14" s="10">
        <f>_XLL.ДАТАМЕС(Лист1!$G14,Лист1!$H14)</f>
        <v>41427</v>
      </c>
      <c r="J14" s="11" t="str">
        <f ca="1">IF(MONTH(Лист1!$I14)=MONTH(_XLL.ДАТАМЕС(TODAY(),1)),"да","нет")</f>
        <v>нет</v>
      </c>
      <c r="K14" s="3" t="s">
        <v>35</v>
      </c>
      <c r="L14" s="3" t="s">
        <v>34</v>
      </c>
    </row>
    <row r="15" spans="1:12" ht="15.75">
      <c r="A15" s="3" t="s">
        <v>80</v>
      </c>
      <c r="B15" s="3" t="s">
        <v>7</v>
      </c>
      <c r="C15" s="3" t="s">
        <v>81</v>
      </c>
      <c r="D15" s="4" t="s">
        <v>9</v>
      </c>
      <c r="E15" s="12">
        <v>19940</v>
      </c>
      <c r="F15" s="6" t="s">
        <v>111</v>
      </c>
      <c r="G15" s="7">
        <f ca="1">TODAY()-180</f>
        <v>41065</v>
      </c>
      <c r="H15" s="8">
        <v>6</v>
      </c>
      <c r="I15" s="10">
        <f>_XLL.ДАТАМЕС(Лист1!$G15,Лист1!$H15)</f>
        <v>41248</v>
      </c>
      <c r="J15" s="11" t="str">
        <f ca="1">IF(MONTH(Лист1!$I15)=MONTH(_XLL.ДАТАМЕС(TODAY(),1)),"да","нет")</f>
        <v>нет</v>
      </c>
      <c r="K15" s="3" t="s">
        <v>83</v>
      </c>
      <c r="L15" s="3" t="s">
        <v>82</v>
      </c>
    </row>
    <row r="16" spans="1:12" ht="15.75">
      <c r="A16" s="3" t="s">
        <v>59</v>
      </c>
      <c r="B16" s="3" t="s">
        <v>50</v>
      </c>
      <c r="C16" s="3" t="s">
        <v>60</v>
      </c>
      <c r="D16" s="4" t="s">
        <v>9</v>
      </c>
      <c r="E16" s="12">
        <v>665377</v>
      </c>
      <c r="F16" s="6" t="s">
        <v>110</v>
      </c>
      <c r="G16" s="7">
        <f ca="1">TODAY()-179</f>
        <v>41066</v>
      </c>
      <c r="H16" s="8">
        <v>6</v>
      </c>
      <c r="I16" s="10">
        <f>_XLL.ДАТАМЕС(Лист1!$G16,Лист1!$H16)</f>
        <v>41249</v>
      </c>
      <c r="J16" s="11" t="str">
        <f ca="1">IF(MONTH(Лист1!$I16)=MONTH(_XLL.ДАТАМЕС(TODAY(),1)),"да","нет")</f>
        <v>нет</v>
      </c>
      <c r="K16" s="3" t="s">
        <v>62</v>
      </c>
      <c r="L16" s="3" t="s">
        <v>61</v>
      </c>
    </row>
    <row r="17" spans="1:12" ht="15.75">
      <c r="A17" s="3" t="s">
        <v>49</v>
      </c>
      <c r="B17" s="3" t="s">
        <v>50</v>
      </c>
      <c r="C17" s="3" t="s">
        <v>51</v>
      </c>
      <c r="D17" s="4" t="s">
        <v>9</v>
      </c>
      <c r="E17" s="12">
        <v>1947</v>
      </c>
      <c r="F17" s="6" t="s">
        <v>112</v>
      </c>
      <c r="G17" s="7">
        <f ca="1">TODAY()-161</f>
        <v>41084</v>
      </c>
      <c r="H17" s="8">
        <v>12</v>
      </c>
      <c r="I17" s="10">
        <f>_XLL.ДАТАМЕС(Лист1!$G17,Лист1!$H17)</f>
        <v>41449</v>
      </c>
      <c r="J17" s="11" t="str">
        <f ca="1">IF(MONTH(Лист1!$I17)=MONTH(_XLL.ДАТАМЕС(TODAY(),1)),"да","нет")</f>
        <v>нет</v>
      </c>
      <c r="K17" s="3" t="s">
        <v>53</v>
      </c>
      <c r="L17" s="3" t="s">
        <v>52</v>
      </c>
    </row>
    <row r="18" spans="1:12" ht="15.75">
      <c r="A18" s="3" t="s">
        <v>26</v>
      </c>
      <c r="B18" s="3" t="s">
        <v>27</v>
      </c>
      <c r="C18" s="3" t="s">
        <v>28</v>
      </c>
      <c r="D18" s="4" t="s">
        <v>15</v>
      </c>
      <c r="E18" s="12">
        <v>378619</v>
      </c>
      <c r="F18" s="6" t="s">
        <v>109</v>
      </c>
      <c r="G18" s="7">
        <f ca="1">TODAY()-131</f>
        <v>41114</v>
      </c>
      <c r="H18" s="8">
        <v>12</v>
      </c>
      <c r="I18" s="10">
        <f>_XLL.ДАТАМЕС(Лист1!$G18,Лист1!$H18)</f>
        <v>41479</v>
      </c>
      <c r="J18" s="11" t="str">
        <f ca="1">IF(MONTH(Лист1!$I18)=MONTH(_XLL.ДАТАМЕС(TODAY(),1)),"да","нет")</f>
        <v>нет</v>
      </c>
      <c r="K18" s="3" t="s">
        <v>30</v>
      </c>
      <c r="L18" s="3" t="s">
        <v>29</v>
      </c>
    </row>
    <row r="19" spans="1:12" ht="15.75">
      <c r="A19" s="3" t="s">
        <v>91</v>
      </c>
      <c r="B19" s="3" t="s">
        <v>64</v>
      </c>
      <c r="C19" s="3" t="s">
        <v>56</v>
      </c>
      <c r="D19" s="4" t="s">
        <v>9</v>
      </c>
      <c r="E19" s="12">
        <v>902388</v>
      </c>
      <c r="F19" s="6" t="s">
        <v>109</v>
      </c>
      <c r="G19" s="7">
        <f ca="1">TODAY()-125</f>
        <v>41120</v>
      </c>
      <c r="H19" s="8">
        <v>6</v>
      </c>
      <c r="I19" s="10">
        <f>_XLL.ДАТАМЕС(Лист1!$G19,Лист1!$H19)</f>
        <v>41304</v>
      </c>
      <c r="J19" s="11" t="str">
        <f ca="1">IF(MONTH(Лист1!$I19)=MONTH(_XLL.ДАТАМЕС(TODAY(),1)),"да","нет")</f>
        <v>да</v>
      </c>
      <c r="K19" s="3" t="s">
        <v>93</v>
      </c>
      <c r="L19" s="3" t="s">
        <v>92</v>
      </c>
    </row>
    <row r="20" spans="1:12" ht="15.75">
      <c r="A20" s="3" t="s">
        <v>54</v>
      </c>
      <c r="B20" s="3" t="s">
        <v>55</v>
      </c>
      <c r="C20" s="3" t="s">
        <v>56</v>
      </c>
      <c r="D20" s="4" t="s">
        <v>9</v>
      </c>
      <c r="E20" s="12">
        <v>591908</v>
      </c>
      <c r="F20" s="6" t="s">
        <v>110</v>
      </c>
      <c r="G20" s="7">
        <f ca="1">TODAY()-95</f>
        <v>41150</v>
      </c>
      <c r="H20" s="8">
        <v>6</v>
      </c>
      <c r="I20" s="10">
        <f>_XLL.ДАТАМЕС(Лист1!$G20,Лист1!$H20)</f>
        <v>41333</v>
      </c>
      <c r="J20" s="11" t="str">
        <f ca="1">IF(MONTH(Лист1!$I20)=MONTH(_XLL.ДАТАМЕС(TODAY(),1)),"да","нет")</f>
        <v>нет</v>
      </c>
      <c r="K20" s="3" t="s">
        <v>58</v>
      </c>
      <c r="L20" s="3" t="s">
        <v>57</v>
      </c>
    </row>
    <row r="21" spans="1:12" ht="15.75">
      <c r="A21" s="3" t="s">
        <v>23</v>
      </c>
      <c r="B21" s="3" t="s">
        <v>7</v>
      </c>
      <c r="C21" s="3" t="s">
        <v>8</v>
      </c>
      <c r="D21" s="4" t="s">
        <v>9</v>
      </c>
      <c r="E21" s="12">
        <v>170558</v>
      </c>
      <c r="F21" s="6" t="s">
        <v>110</v>
      </c>
      <c r="G21" s="7">
        <f ca="1">TODAY()-86</f>
        <v>41159</v>
      </c>
      <c r="H21" s="8">
        <v>12</v>
      </c>
      <c r="I21" s="10">
        <f>_XLL.ДАТАМЕС(Лист1!$G21,Лист1!$H21)</f>
        <v>41524</v>
      </c>
      <c r="J21" s="11" t="str">
        <f ca="1">IF(MONTH(Лист1!$I21)=MONTH(_XLL.ДАТАМЕС(TODAY(),1)),"да","нет")</f>
        <v>нет</v>
      </c>
      <c r="K21" s="3" t="s">
        <v>25</v>
      </c>
      <c r="L21" s="3" t="s">
        <v>24</v>
      </c>
    </row>
    <row r="22" spans="1:12" ht="15.75">
      <c r="A22" s="3" t="s">
        <v>102</v>
      </c>
      <c r="B22" s="3" t="s">
        <v>72</v>
      </c>
      <c r="C22" s="3" t="s">
        <v>81</v>
      </c>
      <c r="D22" s="4" t="s">
        <v>9</v>
      </c>
      <c r="E22" s="12">
        <v>499939</v>
      </c>
      <c r="F22" s="6" t="s">
        <v>109</v>
      </c>
      <c r="G22" s="7">
        <f ca="1">TODAY()-72</f>
        <v>41173</v>
      </c>
      <c r="H22" s="8">
        <v>6</v>
      </c>
      <c r="I22" s="10">
        <f>_XLL.ДАТАМЕС(Лист1!$G22,Лист1!$H22)</f>
        <v>41354</v>
      </c>
      <c r="J22" s="11" t="str">
        <f ca="1">IF(MONTH(Лист1!$I22)=MONTH(_XLL.ДАТАМЕС(TODAY(),1)),"да","нет")</f>
        <v>нет</v>
      </c>
      <c r="K22" s="3" t="s">
        <v>104</v>
      </c>
      <c r="L22" s="3" t="s">
        <v>103</v>
      </c>
    </row>
    <row r="23" spans="1:12" ht="15.75">
      <c r="A23" s="3" t="s">
        <v>99</v>
      </c>
      <c r="B23" s="3" t="s">
        <v>50</v>
      </c>
      <c r="C23" s="3" t="s">
        <v>68</v>
      </c>
      <c r="D23" s="4" t="s">
        <v>9</v>
      </c>
      <c r="E23" s="12">
        <v>555337</v>
      </c>
      <c r="F23" s="6" t="s">
        <v>109</v>
      </c>
      <c r="G23" s="7">
        <f ca="1">TODAY()-46</f>
        <v>41199</v>
      </c>
      <c r="H23" s="8">
        <v>12</v>
      </c>
      <c r="I23" s="10">
        <f>_XLL.ДАТАМЕС(Лист1!$G23,Лист1!$H23)</f>
        <v>41564</v>
      </c>
      <c r="J23" s="11" t="str">
        <f ca="1">IF(MONTH(Лист1!$I23)=MONTH(_XLL.ДАТАМЕС(TODAY(),1)),"да","нет")</f>
        <v>нет</v>
      </c>
      <c r="K23" s="3" t="s">
        <v>101</v>
      </c>
      <c r="L23" s="3" t="s">
        <v>100</v>
      </c>
    </row>
    <row r="24" spans="1:12" ht="15.75">
      <c r="A24" s="5" t="s">
        <v>63</v>
      </c>
      <c r="B24" s="3" t="s">
        <v>64</v>
      </c>
      <c r="C24" s="3" t="s">
        <v>56</v>
      </c>
      <c r="D24" s="4" t="s">
        <v>9</v>
      </c>
      <c r="E24" s="12">
        <v>2473</v>
      </c>
      <c r="F24" s="6" t="s">
        <v>112</v>
      </c>
      <c r="G24" s="7">
        <f ca="1">TODAY()-45</f>
        <v>41200</v>
      </c>
      <c r="H24" s="8">
        <v>6</v>
      </c>
      <c r="I24" s="10">
        <f>_XLL.ДАТАМЕС(Лист1!$G24,Лист1!$H24)</f>
        <v>41382</v>
      </c>
      <c r="J24" s="11" t="str">
        <f ca="1">IF(MONTH(Лист1!$I24)=MONTH(_XLL.ДАТАМЕС(TODAY(),1)),"да","нет")</f>
        <v>нет</v>
      </c>
      <c r="K24" s="3" t="s">
        <v>66</v>
      </c>
      <c r="L24" s="3" t="s">
        <v>65</v>
      </c>
    </row>
    <row r="25" spans="1:12" ht="15.75">
      <c r="A25" s="3" t="s">
        <v>88</v>
      </c>
      <c r="B25" s="3" t="s">
        <v>32</v>
      </c>
      <c r="C25" s="3" t="s">
        <v>68</v>
      </c>
      <c r="D25" s="4" t="s">
        <v>9</v>
      </c>
      <c r="E25" s="12">
        <v>33673</v>
      </c>
      <c r="F25" s="6" t="s">
        <v>111</v>
      </c>
      <c r="G25" s="7">
        <f ca="1">TODAY()-9</f>
        <v>41236</v>
      </c>
      <c r="H25" s="8">
        <v>6</v>
      </c>
      <c r="I25" s="10">
        <f>_XLL.ДАТАМЕС(Лист1!$G25,Лист1!$H25)</f>
        <v>41417</v>
      </c>
      <c r="J25" s="11" t="str">
        <f ca="1">IF(MONTH(Лист1!$I25)=MONTH(_XLL.ДАТАМЕС(TODAY(),1)),"да","нет")</f>
        <v>нет</v>
      </c>
      <c r="K25" s="3" t="s">
        <v>90</v>
      </c>
      <c r="L25" s="5" t="s">
        <v>89</v>
      </c>
    </row>
  </sheetData>
  <sheetProtection/>
  <conditionalFormatting sqref="J2:J25">
    <cfRule type="cellIs" priority="1" dxfId="1" operator="equal" stopIfTrue="1">
      <formula>"да"</formula>
    </cfRule>
  </conditionalFormatting>
  <printOptions/>
  <pageMargins left="0.7" right="0.7" top="0.75" bottom="0.75" header="0.3" footer="0.3"/>
  <pageSetup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2012-11-21T18:34:47Z</dcterms:created>
  <dcterms:modified xsi:type="dcterms:W3CDTF">2012-12-02T18:19:34Z</dcterms:modified>
  <cp:category/>
  <cp:version/>
  <cp:contentType/>
  <cp:contentStatus/>
</cp:coreProperties>
</file>